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9.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0.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1.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charts/chart19.xml" ContentType="application/vnd.openxmlformats-officedocument.drawingml.chart+xml"/>
  <Override PartName="/xl/charts/style3.xml" ContentType="application/vnd.ms-office.chartstyle+xml"/>
  <Override PartName="/xl/charts/colors3.xml" ContentType="application/vnd.ms-office.chartcolorstyle+xml"/>
  <Override PartName="/xl/charts/chart2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xml"/>
  <Override PartName="/xl/charts/chart21.xml" ContentType="application/vnd.openxmlformats-officedocument.drawingml.chart+xml"/>
  <Override PartName="/xl/charts/style5.xml" ContentType="application/vnd.ms-office.chartstyle+xml"/>
  <Override PartName="/xl/charts/colors5.xml" ContentType="application/vnd.ms-office.chartcolorstyle+xml"/>
  <Override PartName="/xl/charts/chart2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xml"/>
  <Override PartName="/xl/charts/chart23.xml" ContentType="application/vnd.openxmlformats-officedocument.drawingml.chart+xml"/>
  <Override PartName="/xl/charts/style7.xml" ContentType="application/vnd.ms-office.chartstyle+xml"/>
  <Override PartName="/xl/charts/colors7.xml" ContentType="application/vnd.ms-office.chartcolorstyle+xml"/>
  <Override PartName="/xl/charts/chart24.xml" ContentType="application/vnd.openxmlformats-officedocument.drawingml.chart+xml"/>
  <Override PartName="/xl/charts/style8.xml" ContentType="application/vnd.ms-office.chartstyle+xml"/>
  <Override PartName="/xl/charts/colors8.xml" ContentType="application/vnd.ms-office.chartcolorstyle+xml"/>
  <Override PartName="/xl/charts/chart2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xml"/>
  <Override PartName="/xl/charts/chart26.xml" ContentType="application/vnd.openxmlformats-officedocument.drawingml.chart+xml"/>
  <Override PartName="/xl/charts/style10.xml" ContentType="application/vnd.ms-office.chartstyle+xml"/>
  <Override PartName="/xl/charts/colors10.xml" ContentType="application/vnd.ms-office.chartcolorstyle+xml"/>
  <Override PartName="/xl/charts/chart2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6.xml" ContentType="application/vnd.openxmlformats-officedocument.drawing+xml"/>
  <Override PartName="/xl/charts/chart30.xml" ContentType="application/vnd.openxmlformats-officedocument.drawingml.chart+xml"/>
  <Override PartName="/xl/drawings/drawing17.xml" ContentType="application/vnd.openxmlformats-officedocument.drawingml.chartshapes+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drawings/drawing19.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37.xml" ContentType="application/vnd.openxmlformats-officedocument.drawingml.chart+xml"/>
  <Override PartName="/xl/charts/style12.xml" ContentType="application/vnd.ms-office.chartstyle+xml"/>
  <Override PartName="/xl/charts/colors12.xml" ContentType="application/vnd.ms-office.chartcolorstyle+xml"/>
  <Override PartName="/xl/charts/chart38.xml" ContentType="application/vnd.openxmlformats-officedocument.drawingml.chart+xml"/>
  <Override PartName="/xl/charts/chart39.xml" ContentType="application/vnd.openxmlformats-officedocument.drawingml.chart+xml"/>
  <Override PartName="/xl/drawings/drawing22.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2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24.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25.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drawings/drawing26.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drawings/drawing27.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drawings/drawing28.xml" ContentType="application/vnd.openxmlformats-officedocument.drawing+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29.xml" ContentType="application/vnd.openxmlformats-officedocument.drawing+xml"/>
  <Override PartName="/xl/charts/chart61.xml" ContentType="application/vnd.openxmlformats-officedocument.drawingml.chart+xml"/>
  <Override PartName="/xl/charts/style13.xml" ContentType="application/vnd.ms-office.chartstyle+xml"/>
  <Override PartName="/xl/charts/colors13.xml" ContentType="application/vnd.ms-office.chartcolorstyle+xml"/>
  <Override PartName="/xl/charts/chart62.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0.xml" ContentType="application/vnd.openxmlformats-officedocument.drawing+xml"/>
  <Override PartName="/xl/drawings/drawing31.xml" ContentType="application/vnd.openxmlformats-officedocument.drawing+xml"/>
  <Override PartName="/xl/charts/chart63.xml" ContentType="application/vnd.openxmlformats-officedocument.drawingml.chart+xml"/>
  <Override PartName="/xl/charts/chart64.xml" ContentType="application/vnd.openxmlformats-officedocument.drawingml.chart+xml"/>
  <Override PartName="/xl/drawings/drawing32.xml" ContentType="application/vnd.openxmlformats-officedocument.drawing+xml"/>
  <Override PartName="/xl/charts/chart65.xml" ContentType="application/vnd.openxmlformats-officedocument.drawingml.chart+xml"/>
  <Override PartName="/xl/drawings/drawing33.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drawings/drawing34.xml" ContentType="application/vnd.openxmlformats-officedocument.drawing+xml"/>
  <Override PartName="/xl/charts/chart68.xml" ContentType="application/vnd.openxmlformats-officedocument.drawingml.chart+xml"/>
  <Override PartName="/xl/drawings/drawing35.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73.xml" ContentType="application/vnd.openxmlformats-officedocument.drawingml.chart+xml"/>
  <Override PartName="/xl/drawings/drawing38.xml" ContentType="application/vnd.openxmlformats-officedocument.drawing+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drawings/drawing39.xml" ContentType="application/vnd.openxmlformats-officedocument.drawing+xml"/>
  <Override PartName="/xl/charts/chart80.xml" ContentType="application/vnd.openxmlformats-officedocument.drawingml.chart+xml"/>
  <Override PartName="/xl/charts/chart81.xml" ContentType="application/vnd.openxmlformats-officedocument.drawingml.chart+xml"/>
  <Override PartName="/xl/drawings/drawing40.xml" ContentType="application/vnd.openxmlformats-officedocument.drawing+xml"/>
  <Override PartName="/xl/charts/chart82.xml" ContentType="application/vnd.openxmlformats-officedocument.drawingml.chart+xml"/>
  <Override PartName="/xl/drawings/drawing41.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drawings/drawing42.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drawings/drawing43.xml" ContentType="application/vnd.openxmlformats-officedocument.drawing+xml"/>
  <Override PartName="/xl/charts/chart88.xml" ContentType="application/vnd.openxmlformats-officedocument.drawingml.chart+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updateLinks="never" codeName="ThisWorkbook"/>
  <mc:AlternateContent xmlns:mc="http://schemas.openxmlformats.org/markup-compatibility/2006">
    <mc:Choice Requires="x15">
      <x15ac:absPath xmlns:x15ac="http://schemas.microsoft.com/office/spreadsheetml/2010/11/ac" url="T:\PLYN\Plyn statistika\Plyn - Rok\2022\"/>
    </mc:Choice>
  </mc:AlternateContent>
  <xr:revisionPtr revIDLastSave="0" documentId="13_ncr:1_{5C84ABED-AB7D-4A7D-B5F7-B5B161E55CA9}" xr6:coauthVersionLast="36" xr6:coauthVersionMax="36" xr10:uidLastSave="{00000000-0000-0000-0000-000000000000}"/>
  <bookViews>
    <workbookView xWindow="0" yWindow="0" windowWidth="28800" windowHeight="12270" tabRatio="653" xr2:uid="{00000000-000D-0000-FFFF-FFFF00000000}"/>
  </bookViews>
  <sheets>
    <sheet name="Cover page" sheetId="217" r:id="rId1"/>
    <sheet name="Table of contents" sheetId="52" r:id="rId2"/>
    <sheet name="Introduction" sheetId="214" r:id="rId3"/>
    <sheet name="1" sheetId="75" r:id="rId4"/>
    <sheet name="2" sheetId="58" r:id="rId5"/>
    <sheet name="3.1" sheetId="128" r:id="rId6"/>
    <sheet name="3.2" sheetId="216" r:id="rId7"/>
    <sheet name="3.3" sheetId="129" r:id="rId8"/>
    <sheet name="3.4" sheetId="179" r:id="rId9"/>
    <sheet name="3.5" sheetId="176" r:id="rId10"/>
    <sheet name="4.1" sheetId="198" r:id="rId11"/>
    <sheet name="4.2" sheetId="98" r:id="rId12"/>
    <sheet name="5.1" sheetId="196" r:id="rId13"/>
    <sheet name="5.2" sheetId="177" r:id="rId14"/>
    <sheet name="6.1" sheetId="121" r:id="rId15"/>
    <sheet name="6.2" sheetId="122" r:id="rId16"/>
    <sheet name="6.3" sheetId="119" r:id="rId17"/>
    <sheet name="6.4" sheetId="64" r:id="rId18"/>
    <sheet name="6.5" sheetId="89" r:id="rId19"/>
    <sheet name="6.6" sheetId="90" r:id="rId20"/>
    <sheet name="6.7" sheetId="65" r:id="rId21"/>
    <sheet name="7.1" sheetId="101" r:id="rId22"/>
    <sheet name="7.2" sheetId="123" r:id="rId23"/>
    <sheet name="7.3" sheetId="203" r:id="rId24"/>
    <sheet name="7.4" sheetId="207" r:id="rId25"/>
    <sheet name="7.5" sheetId="208" r:id="rId26"/>
    <sheet name="8.1" sheetId="169" r:id="rId27"/>
    <sheet name="8.2" sheetId="166" r:id="rId28"/>
    <sheet name="8.3" sheetId="170" r:id="rId29"/>
    <sheet name="8.4" sheetId="171" r:id="rId30"/>
    <sheet name="8.5" sheetId="172" r:id="rId31"/>
    <sheet name="8.6" sheetId="173" r:id="rId32"/>
    <sheet name="8.7" sheetId="174" r:id="rId33"/>
    <sheet name="8.8" sheetId="124" r:id="rId34"/>
    <sheet name="8.9" sheetId="202" r:id="rId35"/>
    <sheet name="9.1" sheetId="110" r:id="rId36"/>
    <sheet name="9.2" sheetId="132" r:id="rId37"/>
    <sheet name="9.3" sheetId="200" r:id="rId38"/>
    <sheet name="9.4" sheetId="168" r:id="rId39"/>
    <sheet name="9.5" sheetId="204" r:id="rId40"/>
    <sheet name="10" sheetId="205" r:id="rId41"/>
    <sheet name="11.1" sheetId="112" r:id="rId42"/>
    <sheet name="11.2" sheetId="114" r:id="rId43"/>
    <sheet name="11.3" sheetId="150" r:id="rId44"/>
    <sheet name="11.4" sheetId="134" r:id="rId45"/>
    <sheet name="11.5" sheetId="193" r:id="rId46"/>
    <sheet name="12.1" sheetId="190" r:id="rId47"/>
    <sheet name="12.2" sheetId="209" r:id="rId48"/>
    <sheet name="12.3" sheetId="192" r:id="rId49"/>
    <sheet name="13" sheetId="184" r:id="rId50"/>
    <sheet name="Closing page" sheetId="219" r:id="rId51"/>
  </sheets>
  <externalReferences>
    <externalReference r:id="rId52"/>
  </externalReferences>
  <definedNames>
    <definedName name="Datum_OTE" localSheetId="50">"4. 8. 2022"</definedName>
    <definedName name="Datum_OTE">"2. 5. 2017"</definedName>
    <definedName name="_xlnm.Print_Area" localSheetId="3">'1'!$A$1:$B$48</definedName>
    <definedName name="_xlnm.Print_Area" localSheetId="40">'10'!$A$1:$U$68</definedName>
    <definedName name="_xlnm.Print_Area" localSheetId="41">'11.1'!$A$1:$K$114</definedName>
    <definedName name="_xlnm.Print_Area" localSheetId="42">'11.2'!$A$1:$Q$45</definedName>
    <definedName name="_xlnm.Print_Area" localSheetId="43">'11.3'!$A$1:$P$56</definedName>
    <definedName name="_xlnm.Print_Area" localSheetId="44">'11.4'!$A$1:$R$122</definedName>
    <definedName name="_xlnm.Print_Area" localSheetId="45">'11.5'!$A$1:$P$62</definedName>
    <definedName name="_xlnm.Print_Area" localSheetId="46">'12.1'!$A$1:$I$143</definedName>
    <definedName name="_xlnm.Print_Area" localSheetId="47">'12.2'!$A$1:$Q$127</definedName>
    <definedName name="_xlnm.Print_Area" localSheetId="48">'12.3'!$A$1:$AE$45</definedName>
    <definedName name="_xlnm.Print_Area" localSheetId="49">'13'!$A$1:$U$25</definedName>
    <definedName name="_xlnm.Print_Area" localSheetId="4">'2'!$A$1:$B$138</definedName>
    <definedName name="_xlnm.Print_Area" localSheetId="5">'3.1'!$A$1:$K$54</definedName>
    <definedName name="_xlnm.Print_Area" localSheetId="6">'3.2'!$A$1:$O$48</definedName>
    <definedName name="_xlnm.Print_Area" localSheetId="7">'3.3'!$A$1:$S$37</definedName>
    <definedName name="_xlnm.Print_Area" localSheetId="8">'3.4'!$A$1:$S$36</definedName>
    <definedName name="_xlnm.Print_Area" localSheetId="9">'3.5'!$A$1:$Q$42</definedName>
    <definedName name="_xlnm.Print_Area" localSheetId="10">'4.1'!$A$1:$N$35</definedName>
    <definedName name="_xlnm.Print_Area" localSheetId="11">'4.2'!$A$1:$N$39</definedName>
    <definedName name="_xlnm.Print_Area" localSheetId="12">'5.1'!$A$1:$H$59</definedName>
    <definedName name="_xlnm.Print_Area" localSheetId="13">'5.2'!$A$1:$J$41</definedName>
    <definedName name="_xlnm.Print_Area" localSheetId="14">'6.1'!$A$1:$Q$27</definedName>
    <definedName name="_xlnm.Print_Area" localSheetId="15">'6.2'!$A$1:$Q$25</definedName>
    <definedName name="_xlnm.Print_Area" localSheetId="16">'6.3'!$A$1:$Q$24</definedName>
    <definedName name="_xlnm.Print_Area" localSheetId="17">'6.4'!$A$1:$M$57</definedName>
    <definedName name="_xlnm.Print_Area" localSheetId="18">'6.5'!$A$1:$M$44</definedName>
    <definedName name="_xlnm.Print_Area" localSheetId="19">'6.6'!$A$1:$I$58</definedName>
    <definedName name="_xlnm.Print_Area" localSheetId="20">'6.7'!$A$1:$L$56</definedName>
    <definedName name="_xlnm.Print_Area" localSheetId="21">'7.1'!$A$1:$L$55</definedName>
    <definedName name="_xlnm.Print_Area" localSheetId="22">'7.2'!$A$1:$K$49</definedName>
    <definedName name="_xlnm.Print_Area" localSheetId="23">'7.3'!$A$1:$G$37</definedName>
    <definedName name="_xlnm.Print_Area" localSheetId="24">'7.4'!$A$1:$L$60</definedName>
    <definedName name="_xlnm.Print_Area" localSheetId="25">'7.5'!$A$1:$M$59</definedName>
    <definedName name="_xlnm.Print_Area" localSheetId="26">'8.1'!$A$1:$P$40</definedName>
    <definedName name="_xlnm.Print_Area" localSheetId="27">'8.2'!$A$1:$P$36</definedName>
    <definedName name="_xlnm.Print_Area" localSheetId="28">'8.3'!$A$1:$P$36</definedName>
    <definedName name="_xlnm.Print_Area" localSheetId="29">'8.4'!$A$1:$P$36</definedName>
    <definedName name="_xlnm.Print_Area" localSheetId="30">'8.5'!$A$1:$P$36</definedName>
    <definedName name="_xlnm.Print_Area" localSheetId="31">'8.6'!$A$1:$P$37</definedName>
    <definedName name="_xlnm.Print_Area" localSheetId="32">'8.7'!$A$1:$Q$38</definedName>
    <definedName name="_xlnm.Print_Area" localSheetId="33">'8.8'!$A$1:$R$37</definedName>
    <definedName name="_xlnm.Print_Area" localSheetId="34">'8.9'!$A$1:$I$53</definedName>
    <definedName name="_xlnm.Print_Area" localSheetId="35">'9.1'!$A$1:$K$58</definedName>
    <definedName name="_xlnm.Print_Area" localSheetId="36">'9.2'!$A$1:$K$44</definedName>
    <definedName name="_xlnm.Print_Area" localSheetId="37">'9.3'!$A$1:$J$65</definedName>
    <definedName name="_xlnm.Print_Area" localSheetId="38">'9.4'!$A$1:$N$40</definedName>
    <definedName name="_xlnm.Print_Area" localSheetId="39">'9.5'!$A$1:$M$41</definedName>
    <definedName name="_xlnm.Print_Area" localSheetId="0">'Cover page'!$A$1:$B$2</definedName>
    <definedName name="_xlnm.Print_Area" localSheetId="2">Introduction!$A$1:$A$70</definedName>
    <definedName name="_xlnm.Print_Area" localSheetId="1">'Table of contents'!$A$1:$C$58</definedName>
    <definedName name="OLE_LINK107" localSheetId="2">Introduction!$A$3</definedName>
    <definedName name="OLE_LINK42" localSheetId="4">'2'!$A$4</definedName>
    <definedName name="OLE_LINK42" localSheetId="2">Introduction!$A$4</definedName>
    <definedName name="OLE_LINK43" localSheetId="4">'2'!$A$4</definedName>
    <definedName name="OLE_LINK43" localSheetId="2">Introduction!$A$4</definedName>
    <definedName name="OLE_LINK6" localSheetId="4">'2'!$A$7</definedName>
    <definedName name="OLE_LINK6" localSheetId="2">Introduction!#REF!</definedName>
    <definedName name="OLE_LINK7" localSheetId="4">'2'!$A$7</definedName>
    <definedName name="OLE_LINK7" localSheetId="2">Introduction!#REF!</definedName>
  </definedNames>
  <calcPr calcId="191029"/>
</workbook>
</file>

<file path=xl/calcChain.xml><?xml version="1.0" encoding="utf-8"?>
<calcChain xmlns="http://schemas.openxmlformats.org/spreadsheetml/2006/main">
  <c r="J4" i="177" l="1"/>
  <c r="I4" i="177"/>
  <c r="H4" i="177"/>
  <c r="G4" i="177"/>
  <c r="E6" i="112" l="1"/>
  <c r="B15" i="203" l="1"/>
  <c r="A23" i="192" l="1"/>
  <c r="A22" i="192"/>
  <c r="A21" i="192"/>
  <c r="A20" i="192"/>
  <c r="A19" i="192"/>
  <c r="A18" i="192"/>
  <c r="A17" i="192"/>
  <c r="A16" i="192"/>
  <c r="A15" i="192"/>
  <c r="A14" i="192"/>
  <c r="A13" i="192"/>
  <c r="A12" i="192"/>
  <c r="A11" i="192"/>
  <c r="A10" i="192"/>
  <c r="A9" i="192"/>
  <c r="A8" i="192"/>
  <c r="A7" i="192"/>
  <c r="A6" i="192"/>
  <c r="A5" i="192"/>
  <c r="A4" i="193" l="1"/>
  <c r="I6" i="112"/>
  <c r="AG42" i="205"/>
  <c r="F6" i="200"/>
  <c r="I6" i="200" s="1"/>
  <c r="E6" i="200"/>
  <c r="G6" i="200" s="1"/>
  <c r="J6" i="200" s="1"/>
  <c r="E6" i="110"/>
  <c r="I6" i="110"/>
  <c r="B5" i="89" l="1"/>
  <c r="E5" i="89" s="1"/>
  <c r="K5" i="89" s="1"/>
  <c r="A4" i="89"/>
  <c r="E19" i="64"/>
  <c r="K8" i="121"/>
  <c r="I8" i="121"/>
  <c r="H8" i="121"/>
  <c r="G8" i="121"/>
  <c r="F8" i="121"/>
  <c r="C8" i="121"/>
  <c r="B8" i="121"/>
  <c r="J8" i="121" s="1"/>
  <c r="J7" i="121"/>
  <c r="H7" i="121"/>
  <c r="C18" i="98"/>
  <c r="E18" i="98"/>
  <c r="D18" i="98"/>
  <c r="M5" i="98"/>
  <c r="L5" i="98"/>
  <c r="N4" i="98"/>
  <c r="L4" i="98"/>
  <c r="K4" i="98"/>
  <c r="J4" i="98"/>
  <c r="I4" i="98"/>
  <c r="H5" i="89" l="1"/>
  <c r="E8" i="121"/>
  <c r="K11" i="198" l="1"/>
  <c r="D19" i="119" l="1"/>
  <c r="F6" i="119"/>
  <c r="H6" i="119"/>
  <c r="M5" i="176" l="1"/>
  <c r="N5" i="176"/>
  <c r="O5" i="176"/>
  <c r="P5" i="176"/>
  <c r="M6" i="176"/>
  <c r="N6" i="176"/>
  <c r="O6" i="176"/>
  <c r="P6" i="176"/>
  <c r="M7" i="176"/>
  <c r="N7" i="176"/>
  <c r="O7" i="176"/>
  <c r="P7" i="176"/>
  <c r="M8" i="176"/>
  <c r="N8" i="176"/>
  <c r="O8" i="176"/>
  <c r="P8" i="176"/>
  <c r="M9" i="176"/>
  <c r="N9" i="176"/>
  <c r="O9" i="176"/>
  <c r="P9" i="176"/>
  <c r="M10" i="176"/>
  <c r="N10" i="176"/>
  <c r="O10" i="176"/>
  <c r="P10" i="176"/>
  <c r="M11" i="176"/>
  <c r="N11" i="176"/>
  <c r="O11" i="176"/>
  <c r="P11" i="176"/>
  <c r="M12" i="176"/>
  <c r="N12" i="176"/>
  <c r="O12" i="176"/>
  <c r="P12" i="176"/>
  <c r="M13" i="176"/>
  <c r="N13" i="176"/>
  <c r="O13" i="176"/>
  <c r="P13" i="176"/>
  <c r="M14" i="176"/>
  <c r="N14" i="176"/>
  <c r="O14" i="176"/>
  <c r="P14" i="176"/>
  <c r="M15" i="176"/>
  <c r="N15" i="176"/>
  <c r="O15" i="176"/>
  <c r="P15" i="176"/>
  <c r="M16" i="176"/>
  <c r="N16" i="176"/>
  <c r="O16" i="176"/>
  <c r="P16" i="176"/>
  <c r="M17" i="176"/>
  <c r="N17" i="176"/>
  <c r="O17" i="176"/>
  <c r="P17" i="176"/>
  <c r="M18" i="176"/>
  <c r="N18" i="176"/>
  <c r="O18" i="176"/>
  <c r="P18" i="176"/>
  <c r="M19" i="176"/>
  <c r="N19" i="176"/>
  <c r="O19" i="176"/>
  <c r="P19" i="176"/>
  <c r="M20" i="176"/>
  <c r="N20" i="176"/>
  <c r="O20" i="176"/>
  <c r="P20" i="176"/>
  <c r="M21" i="176"/>
  <c r="N21" i="176"/>
  <c r="O21" i="176"/>
  <c r="P21" i="176"/>
  <c r="M22" i="176"/>
  <c r="N22" i="176"/>
  <c r="O22" i="176"/>
  <c r="P22" i="176"/>
  <c r="M23" i="176"/>
  <c r="N23" i="176"/>
  <c r="O23" i="176"/>
  <c r="P23" i="176"/>
  <c r="P24" i="176"/>
  <c r="O24" i="176"/>
  <c r="N24" i="176"/>
  <c r="M24" i="176"/>
  <c r="L5" i="176"/>
  <c r="L6" i="176"/>
  <c r="L7" i="176"/>
  <c r="L8" i="176"/>
  <c r="L9" i="176"/>
  <c r="L10" i="176"/>
  <c r="L11" i="176"/>
  <c r="L12" i="176"/>
  <c r="L13" i="176"/>
  <c r="L14" i="176"/>
  <c r="L15" i="176"/>
  <c r="L16" i="176"/>
  <c r="L17" i="176"/>
  <c r="Q17" i="176" s="1"/>
  <c r="L18" i="176"/>
  <c r="L19" i="176"/>
  <c r="L20" i="176"/>
  <c r="L21" i="176"/>
  <c r="L22" i="176"/>
  <c r="L23" i="176"/>
  <c r="L24" i="176"/>
  <c r="G5" i="176"/>
  <c r="Q5" i="176" s="1"/>
  <c r="G6" i="176"/>
  <c r="Q6" i="176" s="1"/>
  <c r="G7" i="176"/>
  <c r="Q7" i="176" s="1"/>
  <c r="G8" i="176"/>
  <c r="Q8" i="176" s="1"/>
  <c r="G9" i="176"/>
  <c r="Q9" i="176" s="1"/>
  <c r="G10" i="176"/>
  <c r="Q10" i="176" s="1"/>
  <c r="G11" i="176"/>
  <c r="Q11" i="176" s="1"/>
  <c r="G12" i="176"/>
  <c r="Q12" i="176" s="1"/>
  <c r="G13" i="176"/>
  <c r="Q13" i="176" s="1"/>
  <c r="G14" i="176"/>
  <c r="Q14" i="176" s="1"/>
  <c r="G15" i="176"/>
  <c r="Q15" i="176" s="1"/>
  <c r="G16" i="176"/>
  <c r="Q16" i="176" s="1"/>
  <c r="G17" i="176"/>
  <c r="G18" i="176"/>
  <c r="Q18" i="176" s="1"/>
  <c r="G19" i="176"/>
  <c r="Q19" i="176" s="1"/>
  <c r="G20" i="176"/>
  <c r="Q20" i="176" s="1"/>
  <c r="G21" i="176"/>
  <c r="Q21" i="176" s="1"/>
  <c r="G22" i="176"/>
  <c r="Q22" i="176" s="1"/>
  <c r="G23" i="176"/>
  <c r="Q23" i="176" s="1"/>
  <c r="G24" i="176"/>
  <c r="Q24" i="176" s="1"/>
  <c r="L32" i="101" l="1"/>
  <c r="L33" i="101"/>
  <c r="L34" i="101"/>
  <c r="K27" i="114"/>
  <c r="K24" i="114"/>
  <c r="K23" i="114"/>
  <c r="K19" i="114"/>
  <c r="K17" i="114"/>
  <c r="K16" i="114"/>
  <c r="K15" i="114"/>
  <c r="J22" i="114"/>
  <c r="J21" i="114"/>
  <c r="J14" i="114"/>
  <c r="I14" i="114"/>
  <c r="K13" i="114"/>
  <c r="D21" i="114"/>
  <c r="C21" i="114"/>
  <c r="J20" i="114" s="1"/>
  <c r="D41" i="114"/>
  <c r="K22" i="114" s="1"/>
  <c r="K25" i="114" l="1"/>
  <c r="J15" i="114"/>
  <c r="J28" i="114" s="1"/>
  <c r="J23" i="114"/>
  <c r="J16" i="114"/>
  <c r="J24" i="114"/>
  <c r="K18" i="114"/>
  <c r="K28" i="114" s="1"/>
  <c r="K26" i="114"/>
  <c r="J17" i="114"/>
  <c r="J18" i="114"/>
  <c r="J26" i="114"/>
  <c r="K20" i="114"/>
  <c r="J19" i="114"/>
  <c r="J27" i="114"/>
  <c r="K21" i="114"/>
  <c r="J25" i="114"/>
  <c r="K14" i="114"/>
  <c r="T29" i="123"/>
  <c r="T161" i="209" l="1"/>
  <c r="U161" i="209"/>
  <c r="V161" i="209"/>
  <c r="W161" i="209"/>
  <c r="X161" i="209"/>
  <c r="T133" i="209"/>
  <c r="U133" i="209"/>
  <c r="V133" i="209"/>
  <c r="W133" i="209"/>
  <c r="X133" i="209"/>
  <c r="T134" i="209"/>
  <c r="U134" i="209"/>
  <c r="V134" i="209"/>
  <c r="W134" i="209"/>
  <c r="X134" i="209"/>
  <c r="T135" i="209"/>
  <c r="U135" i="209"/>
  <c r="V135" i="209"/>
  <c r="W135" i="209"/>
  <c r="X135" i="209"/>
  <c r="T136" i="209"/>
  <c r="U136" i="209"/>
  <c r="V136" i="209"/>
  <c r="W136" i="209"/>
  <c r="X136" i="209"/>
  <c r="T137" i="209"/>
  <c r="U137" i="209"/>
  <c r="V137" i="209"/>
  <c r="W137" i="209"/>
  <c r="X137" i="209"/>
  <c r="T138" i="209"/>
  <c r="U138" i="209"/>
  <c r="V138" i="209"/>
  <c r="W138" i="209"/>
  <c r="X138" i="209"/>
  <c r="T139" i="209"/>
  <c r="U139" i="209"/>
  <c r="V139" i="209"/>
  <c r="W139" i="209"/>
  <c r="X139" i="209"/>
  <c r="T140" i="209"/>
  <c r="U140" i="209"/>
  <c r="V140" i="209"/>
  <c r="W140" i="209"/>
  <c r="X140" i="209"/>
  <c r="T141" i="209"/>
  <c r="U141" i="209"/>
  <c r="V141" i="209"/>
  <c r="W141" i="209"/>
  <c r="X141" i="209"/>
  <c r="T142" i="209"/>
  <c r="U142" i="209"/>
  <c r="V142" i="209"/>
  <c r="W142" i="209"/>
  <c r="X142" i="209"/>
  <c r="T143" i="209"/>
  <c r="U143" i="209"/>
  <c r="V143" i="209"/>
  <c r="W143" i="209"/>
  <c r="X143" i="209"/>
  <c r="T144" i="209"/>
  <c r="U144" i="209"/>
  <c r="V144" i="209"/>
  <c r="W144" i="209"/>
  <c r="X144" i="209"/>
  <c r="T145" i="209"/>
  <c r="U145" i="209"/>
  <c r="V145" i="209"/>
  <c r="W145" i="209"/>
  <c r="X145" i="209"/>
  <c r="T146" i="209"/>
  <c r="U146" i="209"/>
  <c r="V146" i="209"/>
  <c r="W146" i="209"/>
  <c r="X146" i="209"/>
  <c r="T147" i="209"/>
  <c r="U147" i="209"/>
  <c r="V147" i="209"/>
  <c r="W147" i="209"/>
  <c r="X147" i="209"/>
  <c r="T148" i="209"/>
  <c r="U148" i="209"/>
  <c r="V148" i="209"/>
  <c r="W148" i="209"/>
  <c r="X148" i="209"/>
  <c r="T149" i="209"/>
  <c r="U149" i="209"/>
  <c r="V149" i="209"/>
  <c r="W149" i="209"/>
  <c r="X149" i="209"/>
  <c r="T150" i="209"/>
  <c r="U150" i="209"/>
  <c r="V150" i="209"/>
  <c r="W150" i="209"/>
  <c r="X150" i="209"/>
  <c r="T151" i="209"/>
  <c r="U151" i="209"/>
  <c r="V151" i="209"/>
  <c r="W151" i="209"/>
  <c r="X151" i="209"/>
  <c r="T152" i="209"/>
  <c r="U152" i="209"/>
  <c r="V152" i="209"/>
  <c r="W152" i="209"/>
  <c r="X152" i="209"/>
  <c r="T153" i="209"/>
  <c r="U153" i="209"/>
  <c r="V153" i="209"/>
  <c r="W153" i="209"/>
  <c r="X153" i="209"/>
  <c r="T154" i="209"/>
  <c r="U154" i="209"/>
  <c r="V154" i="209"/>
  <c r="W154" i="209"/>
  <c r="X154" i="209"/>
  <c r="T155" i="209"/>
  <c r="U155" i="209"/>
  <c r="V155" i="209"/>
  <c r="W155" i="209"/>
  <c r="X155" i="209"/>
  <c r="T156" i="209"/>
  <c r="U156" i="209"/>
  <c r="V156" i="209"/>
  <c r="W156" i="209"/>
  <c r="X156" i="209"/>
  <c r="T157" i="209"/>
  <c r="U157" i="209"/>
  <c r="V157" i="209"/>
  <c r="W157" i="209"/>
  <c r="X157" i="209"/>
  <c r="T158" i="209"/>
  <c r="U158" i="209"/>
  <c r="V158" i="209"/>
  <c r="W158" i="209"/>
  <c r="X158" i="209"/>
  <c r="T159" i="209"/>
  <c r="U159" i="209"/>
  <c r="V159" i="209"/>
  <c r="W159" i="209"/>
  <c r="X159" i="209"/>
  <c r="T160" i="209"/>
  <c r="U160" i="209"/>
  <c r="V160" i="209"/>
  <c r="W160" i="209"/>
  <c r="X160" i="209"/>
  <c r="X132" i="209"/>
  <c r="W132" i="209"/>
  <c r="V132" i="209"/>
  <c r="U132" i="209"/>
  <c r="T132" i="209"/>
  <c r="T93" i="209"/>
  <c r="T94" i="209"/>
  <c r="T95" i="209"/>
  <c r="T96" i="209"/>
  <c r="T97" i="209"/>
  <c r="T98" i="209"/>
  <c r="T99" i="209"/>
  <c r="T100" i="209"/>
  <c r="T101" i="209"/>
  <c r="T102" i="209"/>
  <c r="T103" i="209"/>
  <c r="T104" i="209"/>
  <c r="T105" i="209"/>
  <c r="T106" i="209"/>
  <c r="T107" i="209"/>
  <c r="T108" i="209"/>
  <c r="T109" i="209"/>
  <c r="T110" i="209"/>
  <c r="T111" i="209"/>
  <c r="T112" i="209"/>
  <c r="T113" i="209"/>
  <c r="T114" i="209"/>
  <c r="T115" i="209"/>
  <c r="T116" i="209"/>
  <c r="T117" i="209"/>
  <c r="T118" i="209"/>
  <c r="T119" i="209"/>
  <c r="T120" i="209"/>
  <c r="T121" i="209"/>
  <c r="T122" i="209"/>
  <c r="T123" i="209"/>
  <c r="T124" i="209"/>
  <c r="T125" i="209"/>
  <c r="T126" i="209"/>
  <c r="T127" i="209"/>
  <c r="T128" i="209"/>
  <c r="T129" i="209"/>
  <c r="T130" i="209"/>
  <c r="T131" i="209"/>
  <c r="U128" i="209"/>
  <c r="V128" i="209"/>
  <c r="W128" i="209"/>
  <c r="X128" i="209"/>
  <c r="U129" i="209"/>
  <c r="V129" i="209"/>
  <c r="W129" i="209"/>
  <c r="X129" i="209"/>
  <c r="U130" i="209"/>
  <c r="V130" i="209"/>
  <c r="W130" i="209"/>
  <c r="X130" i="209"/>
  <c r="U131" i="209"/>
  <c r="V131" i="209"/>
  <c r="W131" i="209"/>
  <c r="X131" i="209"/>
  <c r="U93" i="209"/>
  <c r="V93" i="209"/>
  <c r="W93" i="209"/>
  <c r="X93" i="209"/>
  <c r="U94" i="209"/>
  <c r="V94" i="209"/>
  <c r="W94" i="209"/>
  <c r="X94" i="209"/>
  <c r="U95" i="209"/>
  <c r="V95" i="209"/>
  <c r="W95" i="209"/>
  <c r="X95" i="209"/>
  <c r="U96" i="209"/>
  <c r="V96" i="209"/>
  <c r="W96" i="209"/>
  <c r="X96" i="209"/>
  <c r="U97" i="209"/>
  <c r="V97" i="209"/>
  <c r="W97" i="209"/>
  <c r="X97" i="209"/>
  <c r="U98" i="209"/>
  <c r="V98" i="209"/>
  <c r="W98" i="209"/>
  <c r="X98" i="209"/>
  <c r="U99" i="209"/>
  <c r="V99" i="209"/>
  <c r="W99" i="209"/>
  <c r="X99" i="209"/>
  <c r="U100" i="209"/>
  <c r="V100" i="209"/>
  <c r="W100" i="209"/>
  <c r="X100" i="209"/>
  <c r="U101" i="209"/>
  <c r="V101" i="209"/>
  <c r="W101" i="209"/>
  <c r="X101" i="209"/>
  <c r="U102" i="209"/>
  <c r="V102" i="209"/>
  <c r="W102" i="209"/>
  <c r="X102" i="209"/>
  <c r="U103" i="209"/>
  <c r="V103" i="209"/>
  <c r="W103" i="209"/>
  <c r="X103" i="209"/>
  <c r="U104" i="209"/>
  <c r="V104" i="209"/>
  <c r="W104" i="209"/>
  <c r="X104" i="209"/>
  <c r="U105" i="209"/>
  <c r="V105" i="209"/>
  <c r="W105" i="209"/>
  <c r="X105" i="209"/>
  <c r="U106" i="209"/>
  <c r="V106" i="209"/>
  <c r="W106" i="209"/>
  <c r="X106" i="209"/>
  <c r="U107" i="209"/>
  <c r="V107" i="209"/>
  <c r="W107" i="209"/>
  <c r="X107" i="209"/>
  <c r="U108" i="209"/>
  <c r="V108" i="209"/>
  <c r="W108" i="209"/>
  <c r="X108" i="209"/>
  <c r="U109" i="209"/>
  <c r="V109" i="209"/>
  <c r="W109" i="209"/>
  <c r="X109" i="209"/>
  <c r="U110" i="209"/>
  <c r="V110" i="209"/>
  <c r="W110" i="209"/>
  <c r="X110" i="209"/>
  <c r="U111" i="209"/>
  <c r="V111" i="209"/>
  <c r="W111" i="209"/>
  <c r="X111" i="209"/>
  <c r="U112" i="209"/>
  <c r="V112" i="209"/>
  <c r="W112" i="209"/>
  <c r="X112" i="209"/>
  <c r="U113" i="209"/>
  <c r="V113" i="209"/>
  <c r="W113" i="209"/>
  <c r="X113" i="209"/>
  <c r="U114" i="209"/>
  <c r="V114" i="209"/>
  <c r="W114" i="209"/>
  <c r="X114" i="209"/>
  <c r="U115" i="209"/>
  <c r="V115" i="209"/>
  <c r="W115" i="209"/>
  <c r="X115" i="209"/>
  <c r="U116" i="209"/>
  <c r="V116" i="209"/>
  <c r="W116" i="209"/>
  <c r="X116" i="209"/>
  <c r="U117" i="209"/>
  <c r="V117" i="209"/>
  <c r="W117" i="209"/>
  <c r="X117" i="209"/>
  <c r="U118" i="209"/>
  <c r="V118" i="209"/>
  <c r="W118" i="209"/>
  <c r="X118" i="209"/>
  <c r="U119" i="209"/>
  <c r="V119" i="209"/>
  <c r="W119" i="209"/>
  <c r="X119" i="209"/>
  <c r="U120" i="209"/>
  <c r="V120" i="209"/>
  <c r="W120" i="209"/>
  <c r="X120" i="209"/>
  <c r="U121" i="209"/>
  <c r="V121" i="209"/>
  <c r="W121" i="209"/>
  <c r="X121" i="209"/>
  <c r="U122" i="209"/>
  <c r="V122" i="209"/>
  <c r="W122" i="209"/>
  <c r="X122" i="209"/>
  <c r="U123" i="209"/>
  <c r="V123" i="209"/>
  <c r="W123" i="209"/>
  <c r="X123" i="209"/>
  <c r="U124" i="209"/>
  <c r="V124" i="209"/>
  <c r="W124" i="209"/>
  <c r="X124" i="209"/>
  <c r="U125" i="209"/>
  <c r="V125" i="209"/>
  <c r="W125" i="209"/>
  <c r="X125" i="209"/>
  <c r="U126" i="209"/>
  <c r="V126" i="209"/>
  <c r="W126" i="209"/>
  <c r="X126" i="209"/>
  <c r="U127" i="209"/>
  <c r="V127" i="209"/>
  <c r="W127" i="209"/>
  <c r="X127" i="209"/>
  <c r="X92" i="209"/>
  <c r="W92" i="209"/>
  <c r="V92" i="209"/>
  <c r="T92" i="209"/>
  <c r="U92" i="209"/>
  <c r="X91" i="209"/>
  <c r="W91" i="209"/>
  <c r="V91" i="209"/>
  <c r="U91" i="209"/>
  <c r="F49" i="209" l="1"/>
  <c r="G49" i="209"/>
  <c r="F50" i="209"/>
  <c r="G50" i="209"/>
  <c r="F51" i="209"/>
  <c r="G51" i="209"/>
  <c r="F52" i="209"/>
  <c r="G52" i="209"/>
  <c r="F53" i="209"/>
  <c r="G53" i="209"/>
  <c r="F54" i="209"/>
  <c r="G54" i="209"/>
  <c r="F55" i="209"/>
  <c r="G55" i="209"/>
  <c r="F56" i="209"/>
  <c r="P56" i="209" s="1"/>
  <c r="G56" i="209"/>
  <c r="F57" i="209"/>
  <c r="G57" i="209"/>
  <c r="F58" i="209"/>
  <c r="G58" i="209"/>
  <c r="F59" i="209"/>
  <c r="G59" i="209"/>
  <c r="F60" i="209"/>
  <c r="G60" i="209"/>
  <c r="F61" i="209"/>
  <c r="G61" i="209"/>
  <c r="F62" i="209"/>
  <c r="G62" i="209"/>
  <c r="F63" i="209"/>
  <c r="G63" i="209"/>
  <c r="F64" i="209"/>
  <c r="G64" i="209"/>
  <c r="F65" i="209"/>
  <c r="G65" i="209"/>
  <c r="F66" i="209"/>
  <c r="G66" i="209"/>
  <c r="F67" i="209"/>
  <c r="G67" i="209"/>
  <c r="F68" i="209"/>
  <c r="P68" i="209" s="1"/>
  <c r="G68" i="209"/>
  <c r="F69" i="209"/>
  <c r="G69" i="209"/>
  <c r="F70" i="209"/>
  <c r="G70" i="209"/>
  <c r="F71" i="209"/>
  <c r="G71" i="209"/>
  <c r="F72" i="209"/>
  <c r="G72" i="209"/>
  <c r="F73" i="209"/>
  <c r="G73" i="209"/>
  <c r="F74" i="209"/>
  <c r="G74" i="209"/>
  <c r="F75" i="209"/>
  <c r="G75" i="209"/>
  <c r="F76" i="209"/>
  <c r="G76" i="209"/>
  <c r="F77" i="209"/>
  <c r="G77" i="209"/>
  <c r="L49" i="209"/>
  <c r="M49" i="209"/>
  <c r="L50" i="209"/>
  <c r="M50" i="209"/>
  <c r="L51" i="209"/>
  <c r="P51" i="209" s="1"/>
  <c r="M51" i="209"/>
  <c r="L52" i="209"/>
  <c r="M52" i="209"/>
  <c r="L53" i="209"/>
  <c r="M53" i="209"/>
  <c r="L54" i="209"/>
  <c r="M54" i="209"/>
  <c r="L55" i="209"/>
  <c r="M55" i="209"/>
  <c r="L56" i="209"/>
  <c r="M56" i="209"/>
  <c r="L57" i="209"/>
  <c r="P57" i="209" s="1"/>
  <c r="M57" i="209"/>
  <c r="L58" i="209"/>
  <c r="M58" i="209"/>
  <c r="L59" i="209"/>
  <c r="P59" i="209" s="1"/>
  <c r="M59" i="209"/>
  <c r="L60" i="209"/>
  <c r="M60" i="209"/>
  <c r="L61" i="209"/>
  <c r="M61" i="209"/>
  <c r="L62" i="209"/>
  <c r="P62" i="209" s="1"/>
  <c r="M62" i="209"/>
  <c r="L63" i="209"/>
  <c r="P63" i="209" s="1"/>
  <c r="M63" i="209"/>
  <c r="L64" i="209"/>
  <c r="M64" i="209"/>
  <c r="L65" i="209"/>
  <c r="M65" i="209"/>
  <c r="L66" i="209"/>
  <c r="M66" i="209"/>
  <c r="L67" i="209"/>
  <c r="P67" i="209" s="1"/>
  <c r="M67" i="209"/>
  <c r="L68" i="209"/>
  <c r="M68" i="209"/>
  <c r="L69" i="209"/>
  <c r="P69" i="209" s="1"/>
  <c r="M69" i="209"/>
  <c r="Q69" i="209" s="1"/>
  <c r="L70" i="209"/>
  <c r="P70" i="209" s="1"/>
  <c r="M70" i="209"/>
  <c r="L71" i="209"/>
  <c r="P71" i="209" s="1"/>
  <c r="M71" i="209"/>
  <c r="L72" i="209"/>
  <c r="M72" i="209"/>
  <c r="L73" i="209"/>
  <c r="P73" i="209" s="1"/>
  <c r="M73" i="209"/>
  <c r="Q73" i="209" s="1"/>
  <c r="L74" i="209"/>
  <c r="M74" i="209"/>
  <c r="L75" i="209"/>
  <c r="P75" i="209" s="1"/>
  <c r="M75" i="209"/>
  <c r="L76" i="209"/>
  <c r="M76" i="209"/>
  <c r="L77" i="209"/>
  <c r="P77" i="209" s="1"/>
  <c r="M77" i="209"/>
  <c r="Q77" i="209" s="1"/>
  <c r="P49" i="209"/>
  <c r="Q49" i="209"/>
  <c r="P50" i="209"/>
  <c r="Q51" i="209"/>
  <c r="P52" i="209"/>
  <c r="P53" i="209"/>
  <c r="Q53" i="209"/>
  <c r="P54" i="209"/>
  <c r="P55" i="209"/>
  <c r="Q55" i="209"/>
  <c r="Q57" i="209"/>
  <c r="P58" i="209"/>
  <c r="Q59" i="209"/>
  <c r="P60" i="209"/>
  <c r="P61" i="209"/>
  <c r="Q61" i="209"/>
  <c r="Q63" i="209"/>
  <c r="P64" i="209"/>
  <c r="P65" i="209"/>
  <c r="Q65" i="209"/>
  <c r="P66" i="209"/>
  <c r="Q67" i="209"/>
  <c r="P72" i="209"/>
  <c r="M48" i="209"/>
  <c r="Q48" i="209" s="1"/>
  <c r="L48" i="209"/>
  <c r="P48" i="209" s="1"/>
  <c r="G48" i="209"/>
  <c r="F48" i="209"/>
  <c r="L6" i="209"/>
  <c r="M6" i="209"/>
  <c r="L7" i="209"/>
  <c r="M7" i="209"/>
  <c r="L8" i="209"/>
  <c r="M8" i="209"/>
  <c r="L9" i="209"/>
  <c r="M9" i="209"/>
  <c r="L10" i="209"/>
  <c r="M10" i="209"/>
  <c r="L11" i="209"/>
  <c r="M11" i="209"/>
  <c r="L12" i="209"/>
  <c r="M12" i="209"/>
  <c r="L13" i="209"/>
  <c r="M13" i="209"/>
  <c r="L14" i="209"/>
  <c r="M14" i="209"/>
  <c r="L15" i="209"/>
  <c r="M15" i="209"/>
  <c r="L16" i="209"/>
  <c r="M16" i="209"/>
  <c r="L17" i="209"/>
  <c r="M17" i="209"/>
  <c r="L18" i="209"/>
  <c r="M18" i="209"/>
  <c r="L19" i="209"/>
  <c r="M19" i="209"/>
  <c r="L20" i="209"/>
  <c r="M20" i="209"/>
  <c r="L21" i="209"/>
  <c r="M21" i="209"/>
  <c r="L22" i="209"/>
  <c r="M22" i="209"/>
  <c r="L23" i="209"/>
  <c r="M23" i="209"/>
  <c r="L24" i="209"/>
  <c r="M24" i="209"/>
  <c r="L25" i="209"/>
  <c r="M25" i="209"/>
  <c r="L26" i="209"/>
  <c r="M26" i="209"/>
  <c r="L27" i="209"/>
  <c r="M27" i="209"/>
  <c r="L28" i="209"/>
  <c r="M28" i="209"/>
  <c r="L29" i="209"/>
  <c r="M29" i="209"/>
  <c r="L30" i="209"/>
  <c r="M30" i="209"/>
  <c r="L31" i="209"/>
  <c r="M31" i="209"/>
  <c r="L32" i="209"/>
  <c r="M32" i="209"/>
  <c r="L33" i="209"/>
  <c r="M33" i="209"/>
  <c r="L34" i="209"/>
  <c r="M34" i="209"/>
  <c r="L35" i="209"/>
  <c r="M35" i="209"/>
  <c r="L36" i="209"/>
  <c r="M36" i="209"/>
  <c r="L37" i="209"/>
  <c r="M37" i="209"/>
  <c r="L38" i="209"/>
  <c r="M38" i="209"/>
  <c r="L39" i="209"/>
  <c r="M39" i="209"/>
  <c r="L40" i="209"/>
  <c r="M40" i="209"/>
  <c r="L41" i="209"/>
  <c r="M41" i="209"/>
  <c r="L42" i="209"/>
  <c r="M42" i="209"/>
  <c r="L43" i="209"/>
  <c r="M43" i="209"/>
  <c r="L44" i="209"/>
  <c r="M44" i="209"/>
  <c r="F6" i="209"/>
  <c r="P6" i="209" s="1"/>
  <c r="G6" i="209"/>
  <c r="Q6" i="209" s="1"/>
  <c r="F7" i="209"/>
  <c r="P7" i="209" s="1"/>
  <c r="G7" i="209"/>
  <c r="Q7" i="209" s="1"/>
  <c r="F8" i="209"/>
  <c r="P8" i="209" s="1"/>
  <c r="G8" i="209"/>
  <c r="Q8" i="209" s="1"/>
  <c r="F9" i="209"/>
  <c r="P9" i="209" s="1"/>
  <c r="G9" i="209"/>
  <c r="Q9" i="209" s="1"/>
  <c r="F10" i="209"/>
  <c r="P10" i="209" s="1"/>
  <c r="G10" i="209"/>
  <c r="Q10" i="209" s="1"/>
  <c r="F11" i="209"/>
  <c r="P11" i="209" s="1"/>
  <c r="G11" i="209"/>
  <c r="Q11" i="209" s="1"/>
  <c r="F12" i="209"/>
  <c r="P12" i="209" s="1"/>
  <c r="G12" i="209"/>
  <c r="Q12" i="209" s="1"/>
  <c r="F13" i="209"/>
  <c r="P13" i="209" s="1"/>
  <c r="G13" i="209"/>
  <c r="Q13" i="209" s="1"/>
  <c r="F14" i="209"/>
  <c r="P14" i="209" s="1"/>
  <c r="G14" i="209"/>
  <c r="Q14" i="209" s="1"/>
  <c r="F15" i="209"/>
  <c r="P15" i="209" s="1"/>
  <c r="G15" i="209"/>
  <c r="Q15" i="209" s="1"/>
  <c r="F16" i="209"/>
  <c r="P16" i="209" s="1"/>
  <c r="G16" i="209"/>
  <c r="Q16" i="209" s="1"/>
  <c r="F17" i="209"/>
  <c r="P17" i="209" s="1"/>
  <c r="G17" i="209"/>
  <c r="Q17" i="209" s="1"/>
  <c r="F18" i="209"/>
  <c r="P18" i="209" s="1"/>
  <c r="G18" i="209"/>
  <c r="Q18" i="209" s="1"/>
  <c r="F19" i="209"/>
  <c r="P19" i="209" s="1"/>
  <c r="G19" i="209"/>
  <c r="Q19" i="209" s="1"/>
  <c r="F20" i="209"/>
  <c r="P20" i="209" s="1"/>
  <c r="G20" i="209"/>
  <c r="Q20" i="209" s="1"/>
  <c r="F21" i="209"/>
  <c r="P21" i="209" s="1"/>
  <c r="G21" i="209"/>
  <c r="Q21" i="209" s="1"/>
  <c r="F22" i="209"/>
  <c r="P22" i="209" s="1"/>
  <c r="G22" i="209"/>
  <c r="Q22" i="209" s="1"/>
  <c r="F23" i="209"/>
  <c r="P23" i="209" s="1"/>
  <c r="G23" i="209"/>
  <c r="Q23" i="209" s="1"/>
  <c r="F24" i="209"/>
  <c r="P24" i="209" s="1"/>
  <c r="G24" i="209"/>
  <c r="Q24" i="209" s="1"/>
  <c r="F25" i="209"/>
  <c r="P25" i="209" s="1"/>
  <c r="G25" i="209"/>
  <c r="Q25" i="209" s="1"/>
  <c r="F26" i="209"/>
  <c r="P26" i="209" s="1"/>
  <c r="G26" i="209"/>
  <c r="Q26" i="209" s="1"/>
  <c r="F27" i="209"/>
  <c r="P27" i="209" s="1"/>
  <c r="G27" i="209"/>
  <c r="Q27" i="209" s="1"/>
  <c r="F28" i="209"/>
  <c r="P28" i="209" s="1"/>
  <c r="G28" i="209"/>
  <c r="Q28" i="209" s="1"/>
  <c r="F29" i="209"/>
  <c r="P29" i="209" s="1"/>
  <c r="G29" i="209"/>
  <c r="Q29" i="209" s="1"/>
  <c r="F30" i="209"/>
  <c r="P30" i="209" s="1"/>
  <c r="G30" i="209"/>
  <c r="Q30" i="209" s="1"/>
  <c r="F31" i="209"/>
  <c r="P31" i="209" s="1"/>
  <c r="G31" i="209"/>
  <c r="Q31" i="209" s="1"/>
  <c r="F32" i="209"/>
  <c r="P32" i="209" s="1"/>
  <c r="G32" i="209"/>
  <c r="Q32" i="209" s="1"/>
  <c r="F33" i="209"/>
  <c r="P33" i="209" s="1"/>
  <c r="G33" i="209"/>
  <c r="Q33" i="209" s="1"/>
  <c r="F34" i="209"/>
  <c r="P34" i="209" s="1"/>
  <c r="G34" i="209"/>
  <c r="Q34" i="209" s="1"/>
  <c r="F35" i="209"/>
  <c r="P35" i="209" s="1"/>
  <c r="G35" i="209"/>
  <c r="Q35" i="209" s="1"/>
  <c r="F36" i="209"/>
  <c r="P36" i="209" s="1"/>
  <c r="G36" i="209"/>
  <c r="Q36" i="209" s="1"/>
  <c r="F37" i="209"/>
  <c r="P37" i="209" s="1"/>
  <c r="G37" i="209"/>
  <c r="Q37" i="209" s="1"/>
  <c r="F38" i="209"/>
  <c r="P38" i="209" s="1"/>
  <c r="G38" i="209"/>
  <c r="Q38" i="209" s="1"/>
  <c r="F39" i="209"/>
  <c r="P39" i="209" s="1"/>
  <c r="G39" i="209"/>
  <c r="Q39" i="209" s="1"/>
  <c r="F40" i="209"/>
  <c r="P40" i="209" s="1"/>
  <c r="G40" i="209"/>
  <c r="Q40" i="209" s="1"/>
  <c r="F41" i="209"/>
  <c r="P41" i="209" s="1"/>
  <c r="G41" i="209"/>
  <c r="Q41" i="209" s="1"/>
  <c r="F42" i="209"/>
  <c r="P42" i="209" s="1"/>
  <c r="G42" i="209"/>
  <c r="Q42" i="209" s="1"/>
  <c r="F43" i="209"/>
  <c r="P43" i="209" s="1"/>
  <c r="G43" i="209"/>
  <c r="Q43" i="209" s="1"/>
  <c r="F44" i="209"/>
  <c r="P44" i="209" s="1"/>
  <c r="G44" i="209"/>
  <c r="Q44" i="209" s="1"/>
  <c r="M5" i="209"/>
  <c r="Q5" i="209" s="1"/>
  <c r="L5" i="209"/>
  <c r="P5" i="209" s="1"/>
  <c r="G5" i="209"/>
  <c r="F5" i="209"/>
  <c r="Q71" i="209" l="1"/>
  <c r="Q75" i="209"/>
  <c r="P76" i="209"/>
  <c r="P74" i="209"/>
  <c r="Q76" i="209"/>
  <c r="Q74" i="209"/>
  <c r="Q72" i="209"/>
  <c r="Q70" i="209"/>
  <c r="Q68" i="209"/>
  <c r="Q66" i="209"/>
  <c r="Q64" i="209"/>
  <c r="Q62" i="209"/>
  <c r="Q60" i="209"/>
  <c r="Q58" i="209"/>
  <c r="Q56" i="209"/>
  <c r="Q54" i="209"/>
  <c r="Q52" i="209"/>
  <c r="Q50" i="209"/>
  <c r="F22" i="203" l="1"/>
  <c r="D27" i="203"/>
  <c r="O17" i="112" l="1"/>
  <c r="O16" i="112"/>
  <c r="F9" i="169"/>
  <c r="E9" i="169"/>
  <c r="B48" i="219" l="1"/>
  <c r="P91" i="112" l="1"/>
  <c r="P90" i="112"/>
  <c r="P89" i="112"/>
  <c r="P88" i="112"/>
  <c r="P87" i="112"/>
  <c r="P86" i="112"/>
  <c r="P85" i="112"/>
  <c r="O91" i="112"/>
  <c r="O90" i="112"/>
  <c r="O89" i="112"/>
  <c r="O88" i="112"/>
  <c r="O87" i="112"/>
  <c r="O86" i="112"/>
  <c r="O85" i="112"/>
  <c r="O22" i="112"/>
  <c r="O21" i="112"/>
  <c r="O20" i="112"/>
  <c r="O19" i="112"/>
  <c r="O18" i="112"/>
  <c r="O30" i="112" s="1"/>
  <c r="N22" i="112"/>
  <c r="N21" i="112"/>
  <c r="N20" i="112"/>
  <c r="N19" i="112"/>
  <c r="N18" i="112"/>
  <c r="N17" i="112"/>
  <c r="N16" i="112"/>
  <c r="S26" i="205" l="1"/>
  <c r="S27" i="205" s="1"/>
  <c r="R26" i="205"/>
  <c r="R27" i="205" s="1"/>
  <c r="Q26" i="205"/>
  <c r="Q27" i="205" s="1"/>
  <c r="P26" i="205"/>
  <c r="P27" i="205" s="1"/>
  <c r="O26" i="205"/>
  <c r="O27" i="205" s="1"/>
  <c r="N26" i="205"/>
  <c r="N27" i="205" s="1"/>
  <c r="M26" i="205"/>
  <c r="M27" i="205" s="1"/>
  <c r="L26" i="205"/>
  <c r="L27" i="205" s="1"/>
  <c r="K26" i="205"/>
  <c r="K27" i="205" s="1"/>
  <c r="J26" i="205"/>
  <c r="J27" i="205" s="1"/>
  <c r="I26" i="205"/>
  <c r="I27" i="205" s="1"/>
  <c r="H26" i="205"/>
  <c r="H27" i="205" s="1"/>
  <c r="G26" i="205"/>
  <c r="G27" i="205" s="1"/>
  <c r="F26" i="205"/>
  <c r="F27" i="205" s="1"/>
  <c r="E26" i="205"/>
  <c r="E27" i="205" s="1"/>
  <c r="D26" i="205"/>
  <c r="D27" i="205" s="1"/>
  <c r="C26" i="205"/>
  <c r="C27" i="205" s="1"/>
  <c r="B26" i="205"/>
  <c r="B27" i="205" s="1"/>
  <c r="I31" i="200" l="1"/>
  <c r="H7" i="200" l="1"/>
  <c r="H8" i="200"/>
  <c r="H9" i="200"/>
  <c r="H10" i="200"/>
  <c r="H11" i="200"/>
  <c r="H12" i="200"/>
  <c r="H13" i="200"/>
  <c r="H14" i="200"/>
  <c r="H15" i="200"/>
  <c r="H16" i="200"/>
  <c r="H17" i="200"/>
  <c r="H20" i="200"/>
  <c r="H21" i="200"/>
  <c r="H22" i="200"/>
  <c r="H23" i="200"/>
  <c r="H24" i="200"/>
  <c r="H25" i="200"/>
  <c r="H26" i="200"/>
  <c r="H27" i="200"/>
  <c r="H28" i="200"/>
  <c r="H29" i="200"/>
  <c r="H30" i="200"/>
  <c r="H11" i="110"/>
  <c r="E33" i="200" l="1"/>
  <c r="E34" i="200"/>
  <c r="E35" i="200"/>
  <c r="E36" i="200"/>
  <c r="E37" i="200"/>
  <c r="E38" i="200"/>
  <c r="E39" i="200"/>
  <c r="E40" i="200"/>
  <c r="E41" i="200"/>
  <c r="E42" i="200"/>
  <c r="E43" i="200"/>
  <c r="G33" i="200"/>
  <c r="G34" i="200"/>
  <c r="G35" i="200"/>
  <c r="G36" i="200"/>
  <c r="G37" i="200"/>
  <c r="G38" i="200"/>
  <c r="G39" i="200"/>
  <c r="G40" i="200"/>
  <c r="G41" i="200"/>
  <c r="G42" i="200"/>
  <c r="G43" i="200"/>
  <c r="D26" i="110" l="1"/>
  <c r="E26" i="110"/>
  <c r="F26" i="110"/>
  <c r="Z9" i="166" l="1"/>
  <c r="Z9" i="170"/>
  <c r="Z9" i="171"/>
  <c r="Z9" i="172"/>
  <c r="Z9" i="173"/>
  <c r="H9" i="169" l="1"/>
  <c r="O29" i="123"/>
  <c r="P29" i="123"/>
  <c r="Q29" i="123"/>
  <c r="R29" i="123"/>
  <c r="S29" i="123"/>
  <c r="U29" i="123"/>
  <c r="N29" i="123"/>
  <c r="Y46" i="208"/>
  <c r="Y45" i="208"/>
  <c r="Y44" i="208"/>
  <c r="Y47" i="208" s="1"/>
  <c r="K59" i="207"/>
  <c r="J59" i="207"/>
  <c r="I59" i="207"/>
  <c r="H59" i="207"/>
  <c r="G59" i="207"/>
  <c r="F59" i="207"/>
  <c r="E59" i="207"/>
  <c r="D59" i="207"/>
  <c r="C59" i="207"/>
  <c r="K58" i="207"/>
  <c r="J58" i="207"/>
  <c r="I58" i="207"/>
  <c r="H58" i="207"/>
  <c r="G58" i="207"/>
  <c r="F58" i="207"/>
  <c r="E58" i="207"/>
  <c r="D58" i="207"/>
  <c r="C58" i="207"/>
  <c r="K57" i="207"/>
  <c r="J57" i="207"/>
  <c r="I57" i="207"/>
  <c r="H57" i="207"/>
  <c r="G57" i="207"/>
  <c r="F57" i="207"/>
  <c r="E57" i="207"/>
  <c r="D57" i="207"/>
  <c r="C57" i="207"/>
  <c r="K31" i="207"/>
  <c r="K30" i="207"/>
  <c r="K29" i="207"/>
  <c r="Y53" i="208" l="1"/>
  <c r="H15" i="65"/>
  <c r="G7" i="174" l="1"/>
  <c r="J7" i="174" s="1"/>
  <c r="G38" i="169" l="1"/>
  <c r="G19" i="64" l="1"/>
  <c r="D19" i="64"/>
  <c r="C19" i="64"/>
  <c r="F42" i="196" l="1"/>
  <c r="N20" i="179" l="1"/>
  <c r="N21" i="179"/>
  <c r="N22" i="179"/>
  <c r="N23" i="179"/>
  <c r="N24" i="179"/>
  <c r="N25" i="179"/>
  <c r="N26" i="179"/>
  <c r="N27" i="179"/>
  <c r="O19" i="179" s="1"/>
  <c r="N28" i="179"/>
  <c r="N19" i="179"/>
  <c r="N372" i="128"/>
  <c r="O27" i="179" l="1"/>
  <c r="O24" i="179"/>
  <c r="O23" i="179"/>
  <c r="O22" i="179"/>
  <c r="O21" i="179"/>
  <c r="O26" i="179"/>
  <c r="O25" i="179"/>
  <c r="O28" i="179"/>
  <c r="O20" i="179"/>
  <c r="C23" i="134"/>
  <c r="D23" i="134"/>
  <c r="E23" i="134"/>
  <c r="F23" i="134"/>
  <c r="G23" i="134"/>
  <c r="H23" i="134"/>
  <c r="I23" i="134"/>
  <c r="J23" i="134"/>
  <c r="K23" i="134"/>
  <c r="L23" i="134"/>
  <c r="M23" i="134"/>
  <c r="N23" i="134"/>
  <c r="O23" i="134"/>
  <c r="Q23" i="134"/>
  <c r="B23" i="134"/>
  <c r="A103" i="190" l="1"/>
  <c r="E39" i="132" l="1"/>
  <c r="I33" i="200"/>
  <c r="G20" i="196" l="1"/>
  <c r="G33" i="196"/>
  <c r="F34" i="200" l="1"/>
  <c r="H34" i="200" s="1"/>
  <c r="F35" i="200"/>
  <c r="H35" i="200" s="1"/>
  <c r="F42" i="200"/>
  <c r="H42" i="200" s="1"/>
  <c r="J32" i="200" l="1"/>
  <c r="C51" i="200" l="1"/>
  <c r="C52" i="200"/>
  <c r="C53" i="200"/>
  <c r="C54" i="200"/>
  <c r="C55" i="200"/>
  <c r="C56" i="200"/>
  <c r="C57" i="200"/>
  <c r="C58" i="200"/>
  <c r="C59" i="200"/>
  <c r="C60" i="200"/>
  <c r="C50" i="200"/>
  <c r="I32" i="200"/>
  <c r="J31" i="200"/>
  <c r="J19" i="200"/>
  <c r="I19" i="200"/>
  <c r="J18" i="200"/>
  <c r="I18" i="200"/>
  <c r="G32" i="200"/>
  <c r="F32" i="200"/>
  <c r="H32" i="200" s="1"/>
  <c r="E32" i="200"/>
  <c r="D32" i="200"/>
  <c r="G31" i="200"/>
  <c r="F31" i="200"/>
  <c r="E31" i="200"/>
  <c r="D31" i="200"/>
  <c r="E18" i="200"/>
  <c r="F18" i="200"/>
  <c r="G18" i="200"/>
  <c r="E19" i="200"/>
  <c r="F19" i="200"/>
  <c r="H19" i="200" s="1"/>
  <c r="G19" i="200"/>
  <c r="D19" i="200"/>
  <c r="D18" i="200"/>
  <c r="J43" i="200"/>
  <c r="I43" i="200"/>
  <c r="J42" i="200"/>
  <c r="I42" i="200"/>
  <c r="J41" i="200"/>
  <c r="I41" i="200"/>
  <c r="J40" i="200"/>
  <c r="I40" i="200"/>
  <c r="J39" i="200"/>
  <c r="I39" i="200"/>
  <c r="J38" i="200"/>
  <c r="I38" i="200"/>
  <c r="J37" i="200"/>
  <c r="I37" i="200"/>
  <c r="J36" i="200"/>
  <c r="I36" i="200"/>
  <c r="J35" i="200"/>
  <c r="I35" i="200"/>
  <c r="J34" i="200"/>
  <c r="I34" i="200"/>
  <c r="J33" i="200"/>
  <c r="D34" i="200"/>
  <c r="D51" i="200"/>
  <c r="D35" i="200"/>
  <c r="D52" i="200"/>
  <c r="D36" i="200"/>
  <c r="F36" i="200"/>
  <c r="E53" i="200"/>
  <c r="D37" i="200"/>
  <c r="F37" i="200"/>
  <c r="D38" i="200"/>
  <c r="F38" i="200"/>
  <c r="D39" i="200"/>
  <c r="F39" i="200"/>
  <c r="D40" i="200"/>
  <c r="F40" i="200"/>
  <c r="E57" i="200"/>
  <c r="D41" i="200"/>
  <c r="F41" i="200"/>
  <c r="D42" i="200"/>
  <c r="D59" i="200"/>
  <c r="D43" i="200"/>
  <c r="F43" i="200"/>
  <c r="F33" i="200"/>
  <c r="E50" i="200"/>
  <c r="D33" i="200"/>
  <c r="H31" i="200" l="1"/>
  <c r="H18" i="200"/>
  <c r="D60" i="200"/>
  <c r="H43" i="200"/>
  <c r="D50" i="200"/>
  <c r="H33" i="200"/>
  <c r="I44" i="200"/>
  <c r="D58" i="200"/>
  <c r="H41" i="200"/>
  <c r="D57" i="200"/>
  <c r="H40" i="200"/>
  <c r="D56" i="200"/>
  <c r="H39" i="200"/>
  <c r="D55" i="200"/>
  <c r="H38" i="200"/>
  <c r="D54" i="200"/>
  <c r="H37" i="200"/>
  <c r="D53" i="200"/>
  <c r="H36" i="200"/>
  <c r="G44" i="200"/>
  <c r="E54" i="200"/>
  <c r="E55" i="200"/>
  <c r="E56" i="200"/>
  <c r="J44" i="200"/>
  <c r="E58" i="200"/>
  <c r="D45" i="200"/>
  <c r="E60" i="200"/>
  <c r="D44" i="200"/>
  <c r="E44" i="200"/>
  <c r="E59" i="200"/>
  <c r="E45" i="200"/>
  <c r="J45" i="200"/>
  <c r="F45" i="200"/>
  <c r="F44" i="200"/>
  <c r="I45" i="200"/>
  <c r="G45" i="200"/>
  <c r="E51" i="200"/>
  <c r="E52" i="200"/>
  <c r="H44" i="200" l="1"/>
  <c r="H45" i="200"/>
  <c r="I53" i="110"/>
  <c r="J53" i="110"/>
  <c r="J44" i="110"/>
  <c r="I44" i="110"/>
  <c r="J35" i="110"/>
  <c r="I35" i="110"/>
  <c r="J26" i="110"/>
  <c r="I26" i="110"/>
  <c r="J17" i="110"/>
  <c r="I17" i="110"/>
  <c r="D17" i="110"/>
  <c r="E17" i="110"/>
  <c r="F17" i="110"/>
  <c r="H17" i="110" l="1"/>
  <c r="G32" i="202"/>
  <c r="G31" i="202"/>
  <c r="B27" i="169" l="1"/>
  <c r="B38" i="169" s="1"/>
  <c r="B26" i="169"/>
  <c r="B25" i="169"/>
  <c r="B24" i="169"/>
  <c r="B23" i="169"/>
  <c r="B22" i="169"/>
  <c r="B21" i="169"/>
  <c r="C21" i="169"/>
  <c r="C22" i="169"/>
  <c r="C23" i="169"/>
  <c r="C24" i="169"/>
  <c r="C25" i="169"/>
  <c r="C26" i="169"/>
  <c r="C27" i="169"/>
  <c r="C38" i="169" s="1"/>
  <c r="S6" i="174" l="1"/>
  <c r="R6" i="173"/>
  <c r="R6" i="172"/>
  <c r="R6" i="171"/>
  <c r="R6" i="170"/>
  <c r="R6" i="166"/>
  <c r="P371" i="89" l="1"/>
  <c r="O371" i="89"/>
  <c r="B21" i="119" l="1"/>
  <c r="B6" i="122" l="1"/>
  <c r="R8" i="169" l="1"/>
  <c r="H59" i="196" l="1"/>
  <c r="H58" i="196"/>
  <c r="H46" i="196"/>
  <c r="H45" i="196"/>
  <c r="H33" i="196"/>
  <c r="H32" i="196"/>
  <c r="H20" i="196"/>
  <c r="H19" i="196"/>
  <c r="E59" i="196"/>
  <c r="E58" i="196"/>
  <c r="E46" i="196"/>
  <c r="E45" i="196"/>
  <c r="E33" i="196"/>
  <c r="E32" i="196"/>
  <c r="E20" i="196"/>
  <c r="E19" i="196"/>
  <c r="G59" i="196" l="1"/>
  <c r="D59" i="196"/>
  <c r="F59" i="196" s="1"/>
  <c r="G58" i="196"/>
  <c r="D58" i="196"/>
  <c r="G46" i="196"/>
  <c r="D46" i="196"/>
  <c r="F46" i="196" s="1"/>
  <c r="G45" i="196"/>
  <c r="D45" i="196"/>
  <c r="D33" i="196"/>
  <c r="F33" i="196" s="1"/>
  <c r="G32" i="196"/>
  <c r="D32" i="196"/>
  <c r="D20" i="196"/>
  <c r="G19" i="196"/>
  <c r="D19" i="196"/>
  <c r="F9" i="196"/>
  <c r="F10" i="196"/>
  <c r="F11" i="196"/>
  <c r="F12" i="196"/>
  <c r="F13" i="196"/>
  <c r="F14" i="196"/>
  <c r="F15" i="196"/>
  <c r="F16" i="196"/>
  <c r="F17" i="196"/>
  <c r="F18" i="196"/>
  <c r="F21" i="196"/>
  <c r="F22" i="196"/>
  <c r="F23" i="196"/>
  <c r="F24" i="196"/>
  <c r="F25" i="196"/>
  <c r="F26" i="196"/>
  <c r="F27" i="196"/>
  <c r="F28" i="196"/>
  <c r="F29" i="196"/>
  <c r="F30" i="196"/>
  <c r="F31" i="196"/>
  <c r="F34" i="196"/>
  <c r="F35" i="196"/>
  <c r="F36" i="196"/>
  <c r="F37" i="196"/>
  <c r="F38" i="196"/>
  <c r="F39" i="196"/>
  <c r="F40" i="196"/>
  <c r="F41" i="196"/>
  <c r="F43" i="196"/>
  <c r="F44" i="196"/>
  <c r="F47" i="196"/>
  <c r="F48" i="196"/>
  <c r="F49" i="196"/>
  <c r="F50" i="196"/>
  <c r="F51" i="196"/>
  <c r="F52" i="196"/>
  <c r="F53" i="196"/>
  <c r="F54" i="196"/>
  <c r="F55" i="196"/>
  <c r="F56" i="196"/>
  <c r="F57" i="196"/>
  <c r="F8" i="196"/>
  <c r="F58" i="196" l="1"/>
  <c r="F45" i="196"/>
  <c r="F32" i="196"/>
  <c r="F19" i="196"/>
  <c r="F20" i="196"/>
  <c r="H7" i="196" l="1"/>
  <c r="E7" i="196"/>
  <c r="G7" i="196"/>
  <c r="D7" i="196"/>
  <c r="AG51" i="205" l="1"/>
  <c r="AG52" i="205"/>
  <c r="AG53" i="205"/>
  <c r="AG54" i="205"/>
  <c r="AG55" i="205"/>
  <c r="AG56" i="205"/>
  <c r="AG50" i="205"/>
  <c r="AG43" i="205"/>
  <c r="AG44" i="205"/>
  <c r="AG45" i="205"/>
  <c r="AG46" i="205"/>
  <c r="AG47" i="205"/>
  <c r="AG48" i="205"/>
  <c r="AG39" i="205"/>
  <c r="AG40" i="205"/>
  <c r="AG38" i="205"/>
  <c r="AG37" i="205"/>
  <c r="AG58" i="205" s="1"/>
  <c r="AF37" i="205"/>
  <c r="AE37" i="205"/>
  <c r="AD37" i="205"/>
  <c r="AC37" i="205"/>
  <c r="AB37" i="205"/>
  <c r="AA37" i="205"/>
  <c r="Z37" i="205"/>
  <c r="Y37" i="205"/>
  <c r="X37" i="205"/>
  <c r="AG41" i="205" l="1"/>
  <c r="AG49" i="205"/>
  <c r="U26" i="205"/>
  <c r="U27" i="205" s="1"/>
  <c r="T26" i="205"/>
  <c r="T27" i="205" l="1"/>
  <c r="AG61" i="205" s="1"/>
  <c r="AG60" i="205"/>
  <c r="AG59" i="205" l="1"/>
  <c r="A61" i="112"/>
  <c r="E62" i="112" s="1"/>
  <c r="I62" i="112" s="1"/>
  <c r="AF58" i="205" l="1"/>
  <c r="AF49" i="205"/>
  <c r="AF41" i="205"/>
  <c r="AE41" i="205"/>
  <c r="AF60" i="205"/>
  <c r="AF61" i="205" l="1"/>
  <c r="AF59" i="205" s="1"/>
  <c r="AF39" i="205"/>
  <c r="AF40" i="205"/>
  <c r="AF42" i="205"/>
  <c r="AF43" i="205"/>
  <c r="AF44" i="205"/>
  <c r="AF45" i="205"/>
  <c r="AF46" i="205"/>
  <c r="AF47" i="205"/>
  <c r="AF48" i="205"/>
  <c r="AF50" i="205"/>
  <c r="AF51" i="205"/>
  <c r="AF52" i="205"/>
  <c r="AF53" i="205"/>
  <c r="AF54" i="205"/>
  <c r="AF55" i="205"/>
  <c r="AF56" i="205"/>
  <c r="AF38" i="205"/>
  <c r="I40" i="132" l="1"/>
  <c r="K11" i="110" l="1"/>
  <c r="K12" i="110"/>
  <c r="K13" i="110"/>
  <c r="K14" i="110"/>
  <c r="K15" i="110"/>
  <c r="K16" i="110"/>
  <c r="K20" i="110"/>
  <c r="K21" i="110"/>
  <c r="K22" i="110"/>
  <c r="K23" i="110"/>
  <c r="K24" i="110"/>
  <c r="K25" i="110"/>
  <c r="K29" i="110"/>
  <c r="K30" i="110"/>
  <c r="K31" i="110"/>
  <c r="K32" i="110"/>
  <c r="K33" i="110"/>
  <c r="K34" i="110"/>
  <c r="K38" i="110"/>
  <c r="K39" i="110"/>
  <c r="K40" i="110"/>
  <c r="K41" i="110"/>
  <c r="K42" i="110"/>
  <c r="K43" i="110"/>
  <c r="K47" i="110"/>
  <c r="K48" i="110"/>
  <c r="K49" i="110"/>
  <c r="K50" i="110"/>
  <c r="K51" i="110"/>
  <c r="K52" i="110"/>
  <c r="K53" i="110" l="1"/>
  <c r="K26" i="110"/>
  <c r="K44" i="110"/>
  <c r="K35" i="110"/>
  <c r="K17" i="110"/>
  <c r="B18" i="129" l="1"/>
  <c r="C18" i="129"/>
  <c r="D18" i="129"/>
  <c r="E18" i="129"/>
  <c r="F18" i="129"/>
  <c r="G18" i="129"/>
  <c r="H18" i="129"/>
  <c r="I18" i="129"/>
  <c r="J18" i="129"/>
  <c r="K18" i="129"/>
  <c r="L18" i="129"/>
  <c r="M18" i="129"/>
  <c r="N18" i="129"/>
  <c r="O18" i="129"/>
  <c r="P18" i="129"/>
  <c r="Q18" i="129"/>
  <c r="R18" i="129"/>
  <c r="S18" i="129"/>
  <c r="B19" i="129"/>
  <c r="C19" i="129"/>
  <c r="D19" i="129"/>
  <c r="E19" i="129"/>
  <c r="F19" i="129"/>
  <c r="G19" i="129"/>
  <c r="H19" i="129"/>
  <c r="I19" i="129"/>
  <c r="J19" i="129"/>
  <c r="K19" i="129"/>
  <c r="L19" i="129"/>
  <c r="M19" i="129"/>
  <c r="N19" i="129"/>
  <c r="O19" i="129"/>
  <c r="P19" i="129"/>
  <c r="Q19" i="129"/>
  <c r="R19" i="129"/>
  <c r="S19" i="129"/>
  <c r="B20" i="129"/>
  <c r="C20" i="129"/>
  <c r="D20" i="129"/>
  <c r="E20" i="129"/>
  <c r="F20" i="129"/>
  <c r="G20" i="129"/>
  <c r="H20" i="129"/>
  <c r="I20" i="129"/>
  <c r="J20" i="129"/>
  <c r="K20" i="129"/>
  <c r="L20" i="129"/>
  <c r="M20" i="129"/>
  <c r="N20" i="129"/>
  <c r="O20" i="129"/>
  <c r="P20" i="129"/>
  <c r="Q20" i="129"/>
  <c r="R20" i="129"/>
  <c r="S20" i="129"/>
  <c r="B21" i="129"/>
  <c r="C21" i="129"/>
  <c r="D21" i="129"/>
  <c r="E21" i="129"/>
  <c r="F21" i="129"/>
  <c r="G21" i="129"/>
  <c r="H21" i="129"/>
  <c r="I21" i="129"/>
  <c r="J21" i="129"/>
  <c r="K21" i="129"/>
  <c r="L21" i="129"/>
  <c r="M21" i="129"/>
  <c r="N21" i="129"/>
  <c r="O21" i="129"/>
  <c r="P21" i="129"/>
  <c r="Q21" i="129"/>
  <c r="R21" i="129"/>
  <c r="S21" i="129"/>
  <c r="B22" i="129"/>
  <c r="C22" i="129"/>
  <c r="D22" i="129"/>
  <c r="E22" i="129"/>
  <c r="F22" i="129"/>
  <c r="G22" i="129"/>
  <c r="H22" i="129"/>
  <c r="I22" i="129"/>
  <c r="J22" i="129"/>
  <c r="K22" i="129"/>
  <c r="L22" i="129"/>
  <c r="M22" i="129"/>
  <c r="N22" i="129"/>
  <c r="O22" i="129"/>
  <c r="P22" i="129"/>
  <c r="Q22" i="129"/>
  <c r="R22" i="129"/>
  <c r="S22" i="129"/>
  <c r="B23" i="129"/>
  <c r="C23" i="129"/>
  <c r="D23" i="129"/>
  <c r="E23" i="129"/>
  <c r="F23" i="129"/>
  <c r="G23" i="129"/>
  <c r="H23" i="129"/>
  <c r="I23" i="129"/>
  <c r="J23" i="129"/>
  <c r="K23" i="129"/>
  <c r="L23" i="129"/>
  <c r="M23" i="129"/>
  <c r="N23" i="129"/>
  <c r="O23" i="129"/>
  <c r="P23" i="129"/>
  <c r="Q23" i="129"/>
  <c r="R23" i="129"/>
  <c r="S23" i="129"/>
  <c r="B24" i="129"/>
  <c r="B29" i="129" s="1"/>
  <c r="C24" i="129"/>
  <c r="B30" i="129" s="1"/>
  <c r="D24" i="129"/>
  <c r="E24" i="129"/>
  <c r="C29" i="129" s="1"/>
  <c r="F24" i="129"/>
  <c r="C30" i="129" s="1"/>
  <c r="G24" i="129"/>
  <c r="H24" i="129"/>
  <c r="D29" i="129" s="1"/>
  <c r="I24" i="129"/>
  <c r="J24" i="129"/>
  <c r="D30" i="129" s="1"/>
  <c r="K24" i="129"/>
  <c r="L24" i="129"/>
  <c r="M24" i="129"/>
  <c r="N24" i="129"/>
  <c r="O24" i="129"/>
  <c r="P24" i="129"/>
  <c r="Q24" i="129"/>
  <c r="R24" i="129"/>
  <c r="S24" i="129"/>
  <c r="O372" i="128" l="1"/>
  <c r="P372" i="128"/>
  <c r="Q372" i="128"/>
  <c r="R372" i="128"/>
  <c r="S372" i="128"/>
  <c r="A64" i="134" l="1"/>
  <c r="A65" i="134"/>
  <c r="A66" i="134"/>
  <c r="A67" i="134"/>
  <c r="A68" i="134"/>
  <c r="A69" i="134"/>
  <c r="A70" i="134"/>
  <c r="A71" i="134"/>
  <c r="A72" i="134"/>
  <c r="A73" i="134"/>
  <c r="A74" i="134"/>
  <c r="A75" i="134"/>
  <c r="A76" i="134"/>
  <c r="A77" i="134"/>
  <c r="A78" i="134"/>
  <c r="A79" i="134"/>
  <c r="A80" i="134"/>
  <c r="A81" i="134"/>
  <c r="A82" i="134"/>
  <c r="A63" i="134"/>
  <c r="O85" i="134"/>
  <c r="N85" i="134"/>
  <c r="M85" i="134"/>
  <c r="L85" i="134"/>
  <c r="K85" i="134"/>
  <c r="J85" i="134"/>
  <c r="I85" i="134"/>
  <c r="H85" i="134"/>
  <c r="G85" i="134"/>
  <c r="F85" i="134"/>
  <c r="E85" i="134"/>
  <c r="D85" i="134"/>
  <c r="C85" i="134"/>
  <c r="B85" i="134"/>
  <c r="Q82" i="134"/>
  <c r="Q95" i="134" s="1"/>
  <c r="O82" i="134"/>
  <c r="O95" i="134" s="1"/>
  <c r="N82" i="134"/>
  <c r="N95" i="134" s="1"/>
  <c r="M82" i="134"/>
  <c r="M95" i="134" s="1"/>
  <c r="L82" i="134"/>
  <c r="L95" i="134" s="1"/>
  <c r="K82" i="134"/>
  <c r="K95" i="134" s="1"/>
  <c r="J82" i="134"/>
  <c r="J95" i="134" s="1"/>
  <c r="I82" i="134"/>
  <c r="I95" i="134" s="1"/>
  <c r="H82" i="134"/>
  <c r="H95" i="134" s="1"/>
  <c r="G82" i="134"/>
  <c r="G95" i="134" s="1"/>
  <c r="F82" i="134"/>
  <c r="F95" i="134" s="1"/>
  <c r="E82" i="134"/>
  <c r="E95" i="134" s="1"/>
  <c r="D82" i="134"/>
  <c r="D95" i="134" s="1"/>
  <c r="C82" i="134"/>
  <c r="C95" i="134" s="1"/>
  <c r="B82" i="134"/>
  <c r="B95" i="134" s="1"/>
  <c r="Q81" i="134"/>
  <c r="O81" i="134"/>
  <c r="N81" i="134"/>
  <c r="M81" i="134"/>
  <c r="L81" i="134"/>
  <c r="K81" i="134"/>
  <c r="J81" i="134"/>
  <c r="I81" i="134"/>
  <c r="H81" i="134"/>
  <c r="G81" i="134"/>
  <c r="F81" i="134"/>
  <c r="E81" i="134"/>
  <c r="D81" i="134"/>
  <c r="C81" i="134"/>
  <c r="B81" i="134"/>
  <c r="Q80" i="134"/>
  <c r="O80" i="134"/>
  <c r="N80" i="134"/>
  <c r="M80" i="134"/>
  <c r="L80" i="134"/>
  <c r="K80" i="134"/>
  <c r="J80" i="134"/>
  <c r="I80" i="134"/>
  <c r="H80" i="134"/>
  <c r="G80" i="134"/>
  <c r="F80" i="134"/>
  <c r="E80" i="134"/>
  <c r="D80" i="134"/>
  <c r="C80" i="134"/>
  <c r="B80" i="134"/>
  <c r="Q79" i="134"/>
  <c r="O79" i="134"/>
  <c r="N79" i="134"/>
  <c r="M79" i="134"/>
  <c r="L79" i="134"/>
  <c r="K79" i="134"/>
  <c r="J79" i="134"/>
  <c r="I79" i="134"/>
  <c r="H79" i="134"/>
  <c r="G79" i="134"/>
  <c r="F79" i="134"/>
  <c r="E79" i="134"/>
  <c r="D79" i="134"/>
  <c r="C79" i="134"/>
  <c r="B79" i="134"/>
  <c r="Q78" i="134"/>
  <c r="O78" i="134"/>
  <c r="N78" i="134"/>
  <c r="M78" i="134"/>
  <c r="L78" i="134"/>
  <c r="K78" i="134"/>
  <c r="J78" i="134"/>
  <c r="I78" i="134"/>
  <c r="H78" i="134"/>
  <c r="G78" i="134"/>
  <c r="F78" i="134"/>
  <c r="E78" i="134"/>
  <c r="D78" i="134"/>
  <c r="C78" i="134"/>
  <c r="B78" i="134"/>
  <c r="Q77" i="134"/>
  <c r="O77" i="134"/>
  <c r="N77" i="134"/>
  <c r="M77" i="134"/>
  <c r="L77" i="134"/>
  <c r="K77" i="134"/>
  <c r="J77" i="134"/>
  <c r="I77" i="134"/>
  <c r="H77" i="134"/>
  <c r="G77" i="134"/>
  <c r="F77" i="134"/>
  <c r="E77" i="134"/>
  <c r="D77" i="134"/>
  <c r="C77" i="134"/>
  <c r="B77" i="134"/>
  <c r="Q76" i="134"/>
  <c r="O76" i="134"/>
  <c r="N76" i="134"/>
  <c r="M76" i="134"/>
  <c r="L76" i="134"/>
  <c r="K76" i="134"/>
  <c r="J76" i="134"/>
  <c r="I76" i="134"/>
  <c r="H76" i="134"/>
  <c r="G76" i="134"/>
  <c r="F76" i="134"/>
  <c r="E76" i="134"/>
  <c r="D76" i="134"/>
  <c r="C76" i="134"/>
  <c r="B76" i="134"/>
  <c r="P75" i="134"/>
  <c r="R75" i="134" s="1"/>
  <c r="P74" i="134"/>
  <c r="R74" i="134" s="1"/>
  <c r="P73" i="134"/>
  <c r="P72" i="134"/>
  <c r="P71" i="134"/>
  <c r="R71" i="134" s="1"/>
  <c r="P70" i="134"/>
  <c r="R70" i="134" s="1"/>
  <c r="P69" i="134"/>
  <c r="R69" i="134" s="1"/>
  <c r="P68" i="134"/>
  <c r="P67" i="134"/>
  <c r="R67" i="134" s="1"/>
  <c r="P66" i="134"/>
  <c r="R66" i="134" s="1"/>
  <c r="P65" i="134"/>
  <c r="R65" i="134" s="1"/>
  <c r="P64" i="134"/>
  <c r="I6" i="150"/>
  <c r="J6" i="150"/>
  <c r="K6" i="150"/>
  <c r="L6" i="150"/>
  <c r="M6" i="150"/>
  <c r="N6" i="150"/>
  <c r="O6" i="150"/>
  <c r="I7" i="150"/>
  <c r="J7" i="150"/>
  <c r="K7" i="150"/>
  <c r="L7" i="150"/>
  <c r="M7" i="150"/>
  <c r="N7" i="150"/>
  <c r="O7" i="150"/>
  <c r="I8" i="150"/>
  <c r="J8" i="150"/>
  <c r="K8" i="150"/>
  <c r="L8" i="150"/>
  <c r="M8" i="150"/>
  <c r="N8" i="150"/>
  <c r="O8" i="150"/>
  <c r="I9" i="150"/>
  <c r="J9" i="150"/>
  <c r="K9" i="150"/>
  <c r="L9" i="150"/>
  <c r="M9" i="150"/>
  <c r="N9" i="150"/>
  <c r="O9" i="150"/>
  <c r="O5" i="150"/>
  <c r="N5" i="150"/>
  <c r="M5" i="150"/>
  <c r="L5" i="150"/>
  <c r="K5" i="150"/>
  <c r="J5" i="150"/>
  <c r="I5" i="150"/>
  <c r="H5" i="150"/>
  <c r="H114" i="112"/>
  <c r="G111" i="112"/>
  <c r="K113" i="112"/>
  <c r="H113" i="112"/>
  <c r="G113" i="112"/>
  <c r="K112" i="112"/>
  <c r="H112" i="112"/>
  <c r="K111" i="112"/>
  <c r="H111" i="112"/>
  <c r="K110" i="112"/>
  <c r="H110" i="112"/>
  <c r="G110" i="112"/>
  <c r="K109" i="112"/>
  <c r="H109" i="112"/>
  <c r="G109" i="112"/>
  <c r="G105" i="112"/>
  <c r="K106" i="112"/>
  <c r="H106" i="112"/>
  <c r="G106" i="112"/>
  <c r="K105" i="112"/>
  <c r="H105" i="112"/>
  <c r="K104" i="112"/>
  <c r="H104" i="112"/>
  <c r="K103" i="112"/>
  <c r="H103" i="112"/>
  <c r="K102" i="112"/>
  <c r="H102" i="112"/>
  <c r="G98" i="112"/>
  <c r="K99" i="112"/>
  <c r="H99" i="112"/>
  <c r="K98" i="112"/>
  <c r="H98" i="112"/>
  <c r="K97" i="112"/>
  <c r="H97" i="112"/>
  <c r="K96" i="112"/>
  <c r="H96" i="112"/>
  <c r="K95" i="112"/>
  <c r="H95" i="112"/>
  <c r="H93" i="112"/>
  <c r="K92" i="112"/>
  <c r="H92" i="112"/>
  <c r="K91" i="112"/>
  <c r="H91" i="112"/>
  <c r="K90" i="112"/>
  <c r="H90" i="112"/>
  <c r="K89" i="112"/>
  <c r="H89" i="112"/>
  <c r="K88" i="112"/>
  <c r="H88" i="112"/>
  <c r="G83" i="112"/>
  <c r="K85" i="112"/>
  <c r="H85" i="112"/>
  <c r="K84" i="112"/>
  <c r="H84" i="112"/>
  <c r="K83" i="112"/>
  <c r="H83" i="112"/>
  <c r="K82" i="112"/>
  <c r="H82" i="112"/>
  <c r="K81" i="112"/>
  <c r="H81" i="112"/>
  <c r="G81" i="112"/>
  <c r="H79" i="112"/>
  <c r="G77" i="112"/>
  <c r="K78" i="112"/>
  <c r="H78" i="112"/>
  <c r="G78" i="112"/>
  <c r="K77" i="112"/>
  <c r="H77" i="112"/>
  <c r="K76" i="112"/>
  <c r="H76" i="112"/>
  <c r="K75" i="112"/>
  <c r="H75" i="112"/>
  <c r="K74" i="112"/>
  <c r="H74" i="112"/>
  <c r="G70" i="112"/>
  <c r="K71" i="112"/>
  <c r="H71" i="112"/>
  <c r="K70" i="112"/>
  <c r="H70" i="112"/>
  <c r="K69" i="112"/>
  <c r="H69" i="112"/>
  <c r="K68" i="112"/>
  <c r="H68" i="112"/>
  <c r="K67" i="112"/>
  <c r="H67" i="112"/>
  <c r="AE61" i="205"/>
  <c r="AD61" i="205"/>
  <c r="AC61" i="205"/>
  <c r="AB61" i="205"/>
  <c r="AA61" i="205"/>
  <c r="Z61" i="205"/>
  <c r="Y61" i="205"/>
  <c r="X61" i="205"/>
  <c r="AE60" i="205"/>
  <c r="AD60" i="205"/>
  <c r="AC60" i="205"/>
  <c r="AB60" i="205"/>
  <c r="AA60" i="205"/>
  <c r="Z60" i="205"/>
  <c r="Z59" i="205" s="1"/>
  <c r="Y60" i="205"/>
  <c r="X60" i="205"/>
  <c r="AE58" i="205"/>
  <c r="AD58" i="205"/>
  <c r="AC58" i="205"/>
  <c r="AB58" i="205"/>
  <c r="AA58" i="205"/>
  <c r="Z58" i="205"/>
  <c r="Y58" i="205"/>
  <c r="X58" i="205"/>
  <c r="AE56" i="205"/>
  <c r="AD56" i="205"/>
  <c r="AC56" i="205"/>
  <c r="AB56" i="205"/>
  <c r="AA56" i="205"/>
  <c r="Z56" i="205"/>
  <c r="Y56" i="205"/>
  <c r="X56" i="205"/>
  <c r="AE55" i="205"/>
  <c r="AD55" i="205"/>
  <c r="AC55" i="205"/>
  <c r="AB55" i="205"/>
  <c r="AA55" i="205"/>
  <c r="Z55" i="205"/>
  <c r="Y55" i="205"/>
  <c r="X55" i="205"/>
  <c r="AE54" i="205"/>
  <c r="AD54" i="205"/>
  <c r="AC54" i="205"/>
  <c r="AB54" i="205"/>
  <c r="AA54" i="205"/>
  <c r="Z54" i="205"/>
  <c r="Y54" i="205"/>
  <c r="X54" i="205"/>
  <c r="AE53" i="205"/>
  <c r="AD53" i="205"/>
  <c r="AC53" i="205"/>
  <c r="AB53" i="205"/>
  <c r="AA53" i="205"/>
  <c r="Z53" i="205"/>
  <c r="Y53" i="205"/>
  <c r="X53" i="205"/>
  <c r="AE52" i="205"/>
  <c r="AD52" i="205"/>
  <c r="AC52" i="205"/>
  <c r="AB52" i="205"/>
  <c r="AA52" i="205"/>
  <c r="Z52" i="205"/>
  <c r="Y52" i="205"/>
  <c r="X52" i="205"/>
  <c r="AE51" i="205"/>
  <c r="AD51" i="205"/>
  <c r="AC51" i="205"/>
  <c r="AB51" i="205"/>
  <c r="AA51" i="205"/>
  <c r="Z51" i="205"/>
  <c r="Y51" i="205"/>
  <c r="X51" i="205"/>
  <c r="AE50" i="205"/>
  <c r="AD50" i="205"/>
  <c r="AC50" i="205"/>
  <c r="AB50" i="205"/>
  <c r="AA50" i="205"/>
  <c r="Z50" i="205"/>
  <c r="Y50" i="205"/>
  <c r="X50" i="205"/>
  <c r="AE49" i="205"/>
  <c r="AD49" i="205"/>
  <c r="AC49" i="205"/>
  <c r="AB49" i="205"/>
  <c r="AA49" i="205"/>
  <c r="Z49" i="205"/>
  <c r="Y49" i="205"/>
  <c r="X49" i="205"/>
  <c r="AE48" i="205"/>
  <c r="AD48" i="205"/>
  <c r="AC48" i="205"/>
  <c r="AB48" i="205"/>
  <c r="AA48" i="205"/>
  <c r="Z48" i="205"/>
  <c r="Y48" i="205"/>
  <c r="X48" i="205"/>
  <c r="AE47" i="205"/>
  <c r="AD47" i="205"/>
  <c r="AC47" i="205"/>
  <c r="AB47" i="205"/>
  <c r="AA47" i="205"/>
  <c r="Z47" i="205"/>
  <c r="Y47" i="205"/>
  <c r="X47" i="205"/>
  <c r="AE46" i="205"/>
  <c r="AD46" i="205"/>
  <c r="AC46" i="205"/>
  <c r="AB46" i="205"/>
  <c r="AA46" i="205"/>
  <c r="Z46" i="205"/>
  <c r="Y46" i="205"/>
  <c r="X46" i="205"/>
  <c r="AE45" i="205"/>
  <c r="AD45" i="205"/>
  <c r="AC45" i="205"/>
  <c r="AB45" i="205"/>
  <c r="AA45" i="205"/>
  <c r="Z45" i="205"/>
  <c r="Y45" i="205"/>
  <c r="X45" i="205"/>
  <c r="AE44" i="205"/>
  <c r="AD44" i="205"/>
  <c r="AC44" i="205"/>
  <c r="AB44" i="205"/>
  <c r="AA44" i="205"/>
  <c r="Z44" i="205"/>
  <c r="Y44" i="205"/>
  <c r="X44" i="205"/>
  <c r="AE43" i="205"/>
  <c r="AD43" i="205"/>
  <c r="AC43" i="205"/>
  <c r="AB43" i="205"/>
  <c r="AA43" i="205"/>
  <c r="Z43" i="205"/>
  <c r="Y43" i="205"/>
  <c r="X43" i="205"/>
  <c r="AE42" i="205"/>
  <c r="AD42" i="205"/>
  <c r="AC42" i="205"/>
  <c r="AB42" i="205"/>
  <c r="AA42" i="205"/>
  <c r="Z42" i="205"/>
  <c r="Y42" i="205"/>
  <c r="X42" i="205"/>
  <c r="AD41" i="205"/>
  <c r="AC41" i="205"/>
  <c r="AB41" i="205"/>
  <c r="AA41" i="205"/>
  <c r="Z41" i="205"/>
  <c r="Y41" i="205"/>
  <c r="X41" i="205"/>
  <c r="AE40" i="205"/>
  <c r="AD40" i="205"/>
  <c r="AC40" i="205"/>
  <c r="AB40" i="205"/>
  <c r="AA40" i="205"/>
  <c r="Z40" i="205"/>
  <c r="Y40" i="205"/>
  <c r="X40" i="205"/>
  <c r="AE39" i="205"/>
  <c r="AD39" i="205"/>
  <c r="AC39" i="205"/>
  <c r="AB39" i="205"/>
  <c r="AA39" i="205"/>
  <c r="Z39" i="205"/>
  <c r="Y39" i="205"/>
  <c r="X39" i="205"/>
  <c r="AE38" i="205"/>
  <c r="AD38" i="205"/>
  <c r="AC38" i="205"/>
  <c r="AB38" i="205"/>
  <c r="AA38" i="205"/>
  <c r="Z38" i="205"/>
  <c r="Y38" i="205"/>
  <c r="X38" i="205"/>
  <c r="AE59" i="205" l="1"/>
  <c r="K107" i="112"/>
  <c r="P79" i="134"/>
  <c r="AD59" i="205"/>
  <c r="G112" i="112"/>
  <c r="G114" i="112" s="1"/>
  <c r="R73" i="134"/>
  <c r="R79" i="134" s="1"/>
  <c r="P77" i="134"/>
  <c r="H72" i="112"/>
  <c r="G71" i="112"/>
  <c r="G92" i="112"/>
  <c r="G84" i="112"/>
  <c r="H86" i="112"/>
  <c r="G82" i="112"/>
  <c r="G85" i="112"/>
  <c r="K79" i="112"/>
  <c r="K72" i="112"/>
  <c r="K93" i="112"/>
  <c r="Y59" i="205"/>
  <c r="AA59" i="205"/>
  <c r="AC59" i="205"/>
  <c r="P82" i="134"/>
  <c r="P81" i="134"/>
  <c r="P78" i="134"/>
  <c r="K86" i="112"/>
  <c r="G99" i="112"/>
  <c r="K114" i="112"/>
  <c r="K100" i="112"/>
  <c r="H107" i="112"/>
  <c r="H100" i="112"/>
  <c r="P95" i="134"/>
  <c r="R64" i="134"/>
  <c r="R68" i="134"/>
  <c r="R77" i="134" s="1"/>
  <c r="R72" i="134"/>
  <c r="P76" i="134"/>
  <c r="P80" i="134"/>
  <c r="G88" i="112"/>
  <c r="G89" i="112"/>
  <c r="G90" i="112"/>
  <c r="G91" i="112"/>
  <c r="G67" i="112"/>
  <c r="G68" i="112"/>
  <c r="G69" i="112"/>
  <c r="G95" i="112"/>
  <c r="G96" i="112"/>
  <c r="G97" i="112"/>
  <c r="G74" i="112"/>
  <c r="G75" i="112"/>
  <c r="G76" i="112"/>
  <c r="G102" i="112"/>
  <c r="G103" i="112"/>
  <c r="G104" i="112"/>
  <c r="AB59" i="205"/>
  <c r="X59" i="205"/>
  <c r="R81" i="134" l="1"/>
  <c r="G86" i="112"/>
  <c r="G100" i="112"/>
  <c r="R78" i="134"/>
  <c r="R82" i="134"/>
  <c r="R95" i="134" s="1"/>
  <c r="R80" i="134"/>
  <c r="R76" i="134"/>
  <c r="G79" i="112"/>
  <c r="G107" i="112"/>
  <c r="G72" i="112"/>
  <c r="G93" i="112"/>
  <c r="E58" i="52" l="1"/>
  <c r="E57" i="52"/>
  <c r="E56" i="52"/>
  <c r="E55" i="52"/>
  <c r="E53" i="52"/>
  <c r="E52" i="52"/>
  <c r="E51" i="52"/>
  <c r="E50" i="52"/>
  <c r="E49" i="52"/>
  <c r="E48" i="52"/>
  <c r="E47" i="52"/>
  <c r="E46" i="52"/>
  <c r="E45" i="52"/>
  <c r="E44" i="52"/>
  <c r="E43" i="52"/>
  <c r="E42" i="52"/>
  <c r="E40" i="52"/>
  <c r="E39" i="52"/>
  <c r="E38" i="52"/>
  <c r="E37" i="52"/>
  <c r="E32" i="52"/>
  <c r="A32" i="52" s="1"/>
  <c r="E28" i="52"/>
  <c r="E27" i="52"/>
  <c r="E26" i="52"/>
  <c r="E24" i="52"/>
  <c r="E21" i="52"/>
  <c r="E18" i="52"/>
  <c r="E15" i="52"/>
  <c r="E14" i="52"/>
  <c r="E10" i="52"/>
  <c r="E9" i="52"/>
  <c r="E8" i="52"/>
  <c r="E7" i="52"/>
  <c r="E6" i="52"/>
  <c r="A53" i="52" l="1"/>
  <c r="B53" i="52"/>
  <c r="A49" i="52"/>
  <c r="B49" i="52"/>
  <c r="A48" i="52"/>
  <c r="B48" i="52"/>
  <c r="A45" i="52"/>
  <c r="B45" i="52"/>
  <c r="A28" i="52"/>
  <c r="B28" i="52"/>
  <c r="A27" i="52"/>
  <c r="B27" i="52"/>
  <c r="A15" i="52"/>
  <c r="B15" i="52"/>
  <c r="A14" i="52"/>
  <c r="B14" i="52"/>
  <c r="A7" i="52"/>
  <c r="B7" i="52"/>
  <c r="A51" i="52"/>
  <c r="B51" i="52"/>
  <c r="B57" i="52"/>
  <c r="A57" i="52"/>
  <c r="A40" i="52"/>
  <c r="B40" i="52"/>
  <c r="B56" i="52"/>
  <c r="A56" i="52"/>
  <c r="A21" i="52"/>
  <c r="B21" i="52"/>
  <c r="A42" i="52"/>
  <c r="B42" i="52"/>
  <c r="A44" i="52"/>
  <c r="B44" i="52"/>
  <c r="A46" i="52"/>
  <c r="B46" i="52"/>
  <c r="A39" i="52"/>
  <c r="B39" i="52"/>
  <c r="A38" i="52"/>
  <c r="B38" i="52"/>
  <c r="A37" i="52"/>
  <c r="B37" i="52"/>
  <c r="B32" i="52"/>
  <c r="A26" i="52"/>
  <c r="B26" i="52"/>
  <c r="A24" i="52"/>
  <c r="B24" i="52"/>
  <c r="B18" i="52"/>
  <c r="A18" i="52"/>
  <c r="B8" i="52"/>
  <c r="A8" i="52"/>
  <c r="B9" i="52"/>
  <c r="A9" i="52"/>
  <c r="A10" i="52"/>
  <c r="B10" i="52"/>
  <c r="A6" i="52"/>
  <c r="B6" i="52"/>
  <c r="B55" i="52"/>
  <c r="A55" i="52"/>
  <c r="B52" i="52"/>
  <c r="A52" i="52"/>
  <c r="B43" i="52"/>
  <c r="A43" i="52"/>
  <c r="A47" i="52"/>
  <c r="B47" i="52"/>
  <c r="B58" i="52"/>
  <c r="A58" i="52"/>
  <c r="A50" i="52"/>
  <c r="B50" i="52"/>
  <c r="E31" i="52"/>
  <c r="E25" i="52"/>
  <c r="E17" i="52"/>
  <c r="E11" i="52"/>
  <c r="E54" i="52"/>
  <c r="E41" i="52"/>
  <c r="E36" i="52"/>
  <c r="E35" i="52"/>
  <c r="E34" i="52"/>
  <c r="E33" i="52"/>
  <c r="E30" i="52"/>
  <c r="E29" i="52"/>
  <c r="E23" i="52"/>
  <c r="E22" i="52"/>
  <c r="E20" i="52"/>
  <c r="E19" i="52"/>
  <c r="E16" i="52"/>
  <c r="E13" i="52"/>
  <c r="E12" i="52"/>
  <c r="E5" i="52"/>
  <c r="E4" i="52"/>
  <c r="E3" i="52"/>
  <c r="A54" i="52" l="1"/>
  <c r="B54" i="52"/>
  <c r="A30" i="52"/>
  <c r="B30" i="52"/>
  <c r="B29" i="52"/>
  <c r="A29" i="52"/>
  <c r="A20" i="52"/>
  <c r="B20" i="52"/>
  <c r="A12" i="52"/>
  <c r="B12" i="52"/>
  <c r="A11" i="52"/>
  <c r="B11" i="52"/>
  <c r="A4" i="52"/>
  <c r="B4" i="52"/>
  <c r="A3" i="52"/>
  <c r="B3" i="52"/>
  <c r="A36" i="52"/>
  <c r="B36" i="52"/>
  <c r="A35" i="52"/>
  <c r="B35" i="52"/>
  <c r="A34" i="52"/>
  <c r="B34" i="52"/>
  <c r="A33" i="52"/>
  <c r="B33" i="52"/>
  <c r="A31" i="52"/>
  <c r="B31" i="52"/>
  <c r="A25" i="52"/>
  <c r="B25" i="52"/>
  <c r="A23" i="52"/>
  <c r="B23" i="52"/>
  <c r="A22" i="52"/>
  <c r="B22" i="52"/>
  <c r="A19" i="52"/>
  <c r="B19" i="52"/>
  <c r="B17" i="52"/>
  <c r="A17" i="52"/>
  <c r="B16" i="52"/>
  <c r="A16" i="52"/>
  <c r="B13" i="52"/>
  <c r="A13" i="52"/>
  <c r="B5" i="52"/>
  <c r="A5" i="52"/>
  <c r="A41" i="52"/>
  <c r="B41" i="52"/>
  <c r="C26" i="204"/>
  <c r="C27" i="204"/>
  <c r="C28" i="204"/>
  <c r="C29" i="204"/>
  <c r="C30" i="204"/>
  <c r="C31" i="204"/>
  <c r="C32" i="204"/>
  <c r="C33" i="204"/>
  <c r="C34" i="204"/>
  <c r="C25" i="204"/>
  <c r="W54" i="208" l="1"/>
  <c r="W52" i="208"/>
  <c r="W53" i="208"/>
  <c r="S54" i="208"/>
  <c r="S52" i="208"/>
  <c r="S53" i="208"/>
  <c r="R52" i="208"/>
  <c r="R53" i="208"/>
  <c r="R54" i="208"/>
  <c r="Y54" i="208"/>
  <c r="Y52" i="208"/>
  <c r="U53" i="208"/>
  <c r="U54" i="208"/>
  <c r="U52" i="208"/>
  <c r="U55" i="208" s="1"/>
  <c r="Q53" i="208"/>
  <c r="Q54" i="208"/>
  <c r="Q52" i="208"/>
  <c r="V52" i="208"/>
  <c r="V53" i="208"/>
  <c r="V54" i="208"/>
  <c r="X54" i="208"/>
  <c r="X52" i="208"/>
  <c r="X53" i="208"/>
  <c r="T54" i="208"/>
  <c r="T52" i="208"/>
  <c r="T53" i="208"/>
  <c r="P53" i="208"/>
  <c r="P54" i="208"/>
  <c r="P52" i="208"/>
  <c r="X55" i="208" l="1"/>
  <c r="R55" i="208"/>
  <c r="V55" i="208"/>
  <c r="P55" i="208"/>
  <c r="Q55" i="208"/>
  <c r="Y55" i="208"/>
  <c r="T55" i="208"/>
  <c r="W55" i="208"/>
  <c r="S55" i="208"/>
  <c r="B17" i="193" l="1"/>
  <c r="C17" i="193"/>
  <c r="D17" i="193"/>
  <c r="E17" i="193"/>
  <c r="F17" i="193"/>
  <c r="G17" i="193"/>
  <c r="H17" i="193"/>
  <c r="I17" i="193"/>
  <c r="J17" i="193"/>
  <c r="K17" i="193"/>
  <c r="L17" i="193"/>
  <c r="M17" i="193"/>
  <c r="N17" i="193"/>
  <c r="B18" i="193"/>
  <c r="C18" i="193"/>
  <c r="D18" i="193"/>
  <c r="E18" i="193"/>
  <c r="F18" i="193"/>
  <c r="G18" i="193"/>
  <c r="H18" i="193"/>
  <c r="I18" i="193"/>
  <c r="J18" i="193"/>
  <c r="K18" i="193"/>
  <c r="L18" i="193"/>
  <c r="M18" i="193"/>
  <c r="N18" i="193"/>
  <c r="B19" i="193"/>
  <c r="C19" i="193"/>
  <c r="D19" i="193"/>
  <c r="E19" i="193"/>
  <c r="F19" i="193"/>
  <c r="G19" i="193"/>
  <c r="H19" i="193"/>
  <c r="I19" i="193"/>
  <c r="J19" i="193"/>
  <c r="K19" i="193"/>
  <c r="L19" i="193"/>
  <c r="M19" i="193"/>
  <c r="N19" i="193"/>
  <c r="B20" i="193"/>
  <c r="C20" i="193"/>
  <c r="D20" i="193"/>
  <c r="E20" i="193"/>
  <c r="F20" i="193"/>
  <c r="G20" i="193"/>
  <c r="H20" i="193"/>
  <c r="I20" i="193"/>
  <c r="J20" i="193"/>
  <c r="K20" i="193"/>
  <c r="L20" i="193"/>
  <c r="M20" i="193"/>
  <c r="N20" i="193"/>
  <c r="B21" i="193"/>
  <c r="C21" i="193"/>
  <c r="D21" i="193"/>
  <c r="E21" i="193"/>
  <c r="F21" i="193"/>
  <c r="G21" i="193"/>
  <c r="H21" i="193"/>
  <c r="I21" i="193"/>
  <c r="J21" i="193"/>
  <c r="K21" i="193"/>
  <c r="L21" i="193"/>
  <c r="M21" i="193"/>
  <c r="N21" i="193"/>
  <c r="D35" i="110" l="1"/>
  <c r="E35" i="110"/>
  <c r="F35" i="110"/>
  <c r="H7" i="170" l="1"/>
  <c r="N7" i="198" l="1"/>
  <c r="H51" i="110" l="1"/>
  <c r="H7" i="173"/>
  <c r="H7" i="166"/>
  <c r="Q30" i="208" l="1"/>
  <c r="O6" i="208"/>
  <c r="O7" i="208"/>
  <c r="O8" i="208"/>
  <c r="O9" i="208"/>
  <c r="O10" i="208"/>
  <c r="O11" i="208"/>
  <c r="O12" i="208"/>
  <c r="O13" i="208"/>
  <c r="O14" i="208"/>
  <c r="O15" i="208"/>
  <c r="O16" i="208"/>
  <c r="O17" i="208"/>
  <c r="O18" i="208"/>
  <c r="O19" i="208"/>
  <c r="O20" i="208"/>
  <c r="O21" i="208"/>
  <c r="O22" i="208"/>
  <c r="O23" i="208"/>
  <c r="O24" i="208"/>
  <c r="O25" i="208"/>
  <c r="O26" i="208"/>
  <c r="O27" i="208"/>
  <c r="O28" i="208"/>
  <c r="O5" i="208"/>
  <c r="P6" i="208"/>
  <c r="Q6" i="208"/>
  <c r="R6" i="208"/>
  <c r="S6" i="208"/>
  <c r="T6" i="208"/>
  <c r="U6" i="208"/>
  <c r="V6" i="208"/>
  <c r="W6" i="208"/>
  <c r="X6" i="208"/>
  <c r="AC6" i="208" s="1"/>
  <c r="Y6" i="208"/>
  <c r="AD6" i="208" s="1"/>
  <c r="P7" i="208"/>
  <c r="Q7" i="208"/>
  <c r="R7" i="208"/>
  <c r="S7" i="208"/>
  <c r="T7" i="208"/>
  <c r="U7" i="208"/>
  <c r="V7" i="208"/>
  <c r="W7" i="208"/>
  <c r="X7" i="208"/>
  <c r="AC7" i="208" s="1"/>
  <c r="Y7" i="208"/>
  <c r="AD7" i="208" s="1"/>
  <c r="P8" i="208"/>
  <c r="Q8" i="208"/>
  <c r="R8" i="208"/>
  <c r="S8" i="208"/>
  <c r="T8" i="208"/>
  <c r="U8" i="208"/>
  <c r="V8" i="208"/>
  <c r="W8" i="208"/>
  <c r="X8" i="208"/>
  <c r="AC8" i="208" s="1"/>
  <c r="Y8" i="208"/>
  <c r="AD8" i="208" s="1"/>
  <c r="P9" i="208"/>
  <c r="Q9" i="208"/>
  <c r="R9" i="208"/>
  <c r="S9" i="208"/>
  <c r="T9" i="208"/>
  <c r="U9" i="208"/>
  <c r="V9" i="208"/>
  <c r="W9" i="208"/>
  <c r="X9" i="208"/>
  <c r="AC9" i="208" s="1"/>
  <c r="Y9" i="208"/>
  <c r="AD9" i="208" s="1"/>
  <c r="P10" i="208"/>
  <c r="Q10" i="208"/>
  <c r="R10" i="208"/>
  <c r="S10" i="208"/>
  <c r="T10" i="208"/>
  <c r="U10" i="208"/>
  <c r="V10" i="208"/>
  <c r="W10" i="208"/>
  <c r="X10" i="208"/>
  <c r="AC10" i="208" s="1"/>
  <c r="Y10" i="208"/>
  <c r="AD10" i="208" s="1"/>
  <c r="P11" i="208"/>
  <c r="Q11" i="208"/>
  <c r="R11" i="208"/>
  <c r="S11" i="208"/>
  <c r="T11" i="208"/>
  <c r="U11" i="208"/>
  <c r="V11" i="208"/>
  <c r="W11" i="208"/>
  <c r="X11" i="208"/>
  <c r="AC11" i="208" s="1"/>
  <c r="Y11" i="208"/>
  <c r="AD11" i="208" s="1"/>
  <c r="P12" i="208"/>
  <c r="Q12" i="208"/>
  <c r="R12" i="208"/>
  <c r="S12" i="208"/>
  <c r="T12" i="208"/>
  <c r="U12" i="208"/>
  <c r="V12" i="208"/>
  <c r="W12" i="208"/>
  <c r="X12" i="208"/>
  <c r="AC12" i="208" s="1"/>
  <c r="Y12" i="208"/>
  <c r="AD12" i="208" s="1"/>
  <c r="P13" i="208"/>
  <c r="Q13" i="208"/>
  <c r="R13" i="208"/>
  <c r="S13" i="208"/>
  <c r="T13" i="208"/>
  <c r="U13" i="208"/>
  <c r="V13" i="208"/>
  <c r="W13" i="208"/>
  <c r="X13" i="208"/>
  <c r="AC13" i="208" s="1"/>
  <c r="Y13" i="208"/>
  <c r="AD13" i="208" s="1"/>
  <c r="P14" i="208"/>
  <c r="Q14" i="208"/>
  <c r="R14" i="208"/>
  <c r="S14" i="208"/>
  <c r="T14" i="208"/>
  <c r="U14" i="208"/>
  <c r="V14" i="208"/>
  <c r="W14" i="208"/>
  <c r="X14" i="208"/>
  <c r="AC14" i="208" s="1"/>
  <c r="Y14" i="208"/>
  <c r="AD14" i="208" s="1"/>
  <c r="P15" i="208"/>
  <c r="Q15" i="208"/>
  <c r="R15" i="208"/>
  <c r="S15" i="208"/>
  <c r="T15" i="208"/>
  <c r="U15" i="208"/>
  <c r="V15" i="208"/>
  <c r="W15" i="208"/>
  <c r="X15" i="208"/>
  <c r="AC15" i="208" s="1"/>
  <c r="Y15" i="208"/>
  <c r="AD15" i="208" s="1"/>
  <c r="P16" i="208"/>
  <c r="Q16" i="208"/>
  <c r="R16" i="208"/>
  <c r="S16" i="208"/>
  <c r="T16" i="208"/>
  <c r="U16" i="208"/>
  <c r="V16" i="208"/>
  <c r="W16" i="208"/>
  <c r="X16" i="208"/>
  <c r="AC16" i="208" s="1"/>
  <c r="Y16" i="208"/>
  <c r="AD16" i="208" s="1"/>
  <c r="P17" i="208"/>
  <c r="Q17" i="208"/>
  <c r="R17" i="208"/>
  <c r="S17" i="208"/>
  <c r="T17" i="208"/>
  <c r="U17" i="208"/>
  <c r="V17" i="208"/>
  <c r="W17" i="208"/>
  <c r="X17" i="208"/>
  <c r="AC17" i="208" s="1"/>
  <c r="Y17" i="208"/>
  <c r="AD17" i="208" s="1"/>
  <c r="P18" i="208"/>
  <c r="Q18" i="208"/>
  <c r="R18" i="208"/>
  <c r="S18" i="208"/>
  <c r="T18" i="208"/>
  <c r="U18" i="208"/>
  <c r="V18" i="208"/>
  <c r="W18" i="208"/>
  <c r="X18" i="208"/>
  <c r="AC18" i="208" s="1"/>
  <c r="Y18" i="208"/>
  <c r="AD18" i="208" s="1"/>
  <c r="P19" i="208"/>
  <c r="Q19" i="208"/>
  <c r="R19" i="208"/>
  <c r="S19" i="208"/>
  <c r="T19" i="208"/>
  <c r="U19" i="208"/>
  <c r="V19" i="208"/>
  <c r="W19" i="208"/>
  <c r="X19" i="208"/>
  <c r="AC19" i="208" s="1"/>
  <c r="Y19" i="208"/>
  <c r="AD19" i="208" s="1"/>
  <c r="P20" i="208"/>
  <c r="Q20" i="208"/>
  <c r="R20" i="208"/>
  <c r="S20" i="208"/>
  <c r="T20" i="208"/>
  <c r="U20" i="208"/>
  <c r="V20" i="208"/>
  <c r="W20" i="208"/>
  <c r="X20" i="208"/>
  <c r="AC20" i="208" s="1"/>
  <c r="Y20" i="208"/>
  <c r="AD20" i="208" s="1"/>
  <c r="P21" i="208"/>
  <c r="Q21" i="208"/>
  <c r="R21" i="208"/>
  <c r="S21" i="208"/>
  <c r="T21" i="208"/>
  <c r="U21" i="208"/>
  <c r="V21" i="208"/>
  <c r="W21" i="208"/>
  <c r="X21" i="208"/>
  <c r="AC21" i="208" s="1"/>
  <c r="Y21" i="208"/>
  <c r="AD21" i="208" s="1"/>
  <c r="P22" i="208"/>
  <c r="Q22" i="208"/>
  <c r="R22" i="208"/>
  <c r="S22" i="208"/>
  <c r="T22" i="208"/>
  <c r="U22" i="208"/>
  <c r="V22" i="208"/>
  <c r="W22" i="208"/>
  <c r="X22" i="208"/>
  <c r="AC22" i="208" s="1"/>
  <c r="Y22" i="208"/>
  <c r="AD22" i="208" s="1"/>
  <c r="P23" i="208"/>
  <c r="Q23" i="208"/>
  <c r="R23" i="208"/>
  <c r="S23" i="208"/>
  <c r="T23" i="208"/>
  <c r="U23" i="208"/>
  <c r="V23" i="208"/>
  <c r="W23" i="208"/>
  <c r="X23" i="208"/>
  <c r="AC23" i="208" s="1"/>
  <c r="Y23" i="208"/>
  <c r="AD23" i="208" s="1"/>
  <c r="P24" i="208"/>
  <c r="Q24" i="208"/>
  <c r="R24" i="208"/>
  <c r="S24" i="208"/>
  <c r="T24" i="208"/>
  <c r="U24" i="208"/>
  <c r="V24" i="208"/>
  <c r="W24" i="208"/>
  <c r="X24" i="208"/>
  <c r="AC24" i="208" s="1"/>
  <c r="Y24" i="208"/>
  <c r="AD24" i="208" s="1"/>
  <c r="P25" i="208"/>
  <c r="Q25" i="208"/>
  <c r="R25" i="208"/>
  <c r="S25" i="208"/>
  <c r="T25" i="208"/>
  <c r="U25" i="208"/>
  <c r="V25" i="208"/>
  <c r="W25" i="208"/>
  <c r="X25" i="208"/>
  <c r="AC25" i="208" s="1"/>
  <c r="Y25" i="208"/>
  <c r="AD25" i="208" s="1"/>
  <c r="P26" i="208"/>
  <c r="Q26" i="208"/>
  <c r="R26" i="208"/>
  <c r="S26" i="208"/>
  <c r="T26" i="208"/>
  <c r="U26" i="208"/>
  <c r="V26" i="208"/>
  <c r="W26" i="208"/>
  <c r="X26" i="208"/>
  <c r="AC26" i="208" s="1"/>
  <c r="Y26" i="208"/>
  <c r="AD26" i="208" s="1"/>
  <c r="P27" i="208"/>
  <c r="Q27" i="208"/>
  <c r="R27" i="208"/>
  <c r="S27" i="208"/>
  <c r="T27" i="208"/>
  <c r="U27" i="208"/>
  <c r="V27" i="208"/>
  <c r="W27" i="208"/>
  <c r="X27" i="208"/>
  <c r="AC27" i="208" s="1"/>
  <c r="Y27" i="208"/>
  <c r="AD27" i="208" s="1"/>
  <c r="P28" i="208"/>
  <c r="Q28" i="208"/>
  <c r="R28" i="208"/>
  <c r="S28" i="208"/>
  <c r="T28" i="208"/>
  <c r="U28" i="208"/>
  <c r="V28" i="208"/>
  <c r="W28" i="208"/>
  <c r="X28" i="208"/>
  <c r="AC28" i="208" s="1"/>
  <c r="Y28" i="208"/>
  <c r="AD28" i="208" s="1"/>
  <c r="Q5" i="208"/>
  <c r="R5" i="208"/>
  <c r="S5" i="208"/>
  <c r="T5" i="208"/>
  <c r="U5" i="208"/>
  <c r="V5" i="208"/>
  <c r="W5" i="208"/>
  <c r="X5" i="208"/>
  <c r="AC5" i="208" s="1"/>
  <c r="Y5" i="208"/>
  <c r="AD5" i="208" s="1"/>
  <c r="P5" i="208"/>
  <c r="Q4" i="208"/>
  <c r="Q43" i="208" s="1"/>
  <c r="Q51" i="208" s="1"/>
  <c r="R4" i="208"/>
  <c r="R43" i="208" s="1"/>
  <c r="R51" i="208" s="1"/>
  <c r="S4" i="208"/>
  <c r="S43" i="208" s="1"/>
  <c r="S51" i="208" s="1"/>
  <c r="T4" i="208"/>
  <c r="T43" i="208" s="1"/>
  <c r="T51" i="208" s="1"/>
  <c r="U4" i="208"/>
  <c r="U43" i="208" s="1"/>
  <c r="U51" i="208" s="1"/>
  <c r="V4" i="208"/>
  <c r="V43" i="208" s="1"/>
  <c r="V51" i="208" s="1"/>
  <c r="W4" i="208"/>
  <c r="W43" i="208" s="1"/>
  <c r="W51" i="208" s="1"/>
  <c r="X4" i="208"/>
  <c r="Y4" i="208"/>
  <c r="P4" i="208"/>
  <c r="P43" i="208" s="1"/>
  <c r="P51" i="208" s="1"/>
  <c r="AA6" i="208" l="1"/>
  <c r="AB6" i="208" s="1"/>
  <c r="AA5" i="208"/>
  <c r="AB5" i="208" s="1"/>
  <c r="AA25" i="208"/>
  <c r="AB25" i="208" s="1"/>
  <c r="AA19" i="208"/>
  <c r="AB19" i="208" s="1"/>
  <c r="AA7" i="208"/>
  <c r="AB7" i="208" s="1"/>
  <c r="AA17" i="208"/>
  <c r="AB17" i="208" s="1"/>
  <c r="AA13" i="208"/>
  <c r="AB13" i="208" s="1"/>
  <c r="AA9" i="208"/>
  <c r="AB9" i="208" s="1"/>
  <c r="AA27" i="208"/>
  <c r="AB27" i="208" s="1"/>
  <c r="AA23" i="208"/>
  <c r="AB23" i="208" s="1"/>
  <c r="AA15" i="208"/>
  <c r="AB15" i="208" s="1"/>
  <c r="AA11" i="208"/>
  <c r="AB11" i="208" s="1"/>
  <c r="AA12" i="208"/>
  <c r="AB12" i="208" s="1"/>
  <c r="AA10" i="208"/>
  <c r="AB10" i="208" s="1"/>
  <c r="AA8" i="208"/>
  <c r="AB8" i="208" s="1"/>
  <c r="AA21" i="208"/>
  <c r="AB21" i="208" s="1"/>
  <c r="Y43" i="208"/>
  <c r="Y51" i="208" s="1"/>
  <c r="AD4" i="208"/>
  <c r="AA28" i="208"/>
  <c r="AB28" i="208" s="1"/>
  <c r="AA26" i="208"/>
  <c r="AB26" i="208" s="1"/>
  <c r="AA24" i="208"/>
  <c r="AB24" i="208" s="1"/>
  <c r="AA22" i="208"/>
  <c r="AB22" i="208" s="1"/>
  <c r="AA20" i="208"/>
  <c r="AB20" i="208" s="1"/>
  <c r="AA18" i="208"/>
  <c r="AB18" i="208" s="1"/>
  <c r="AA16" i="208"/>
  <c r="AB16" i="208" s="1"/>
  <c r="AA14" i="208"/>
  <c r="AB14" i="208" s="1"/>
  <c r="X43" i="208"/>
  <c r="X51" i="208" s="1"/>
  <c r="AC4" i="208"/>
  <c r="P40" i="208"/>
  <c r="P36" i="208"/>
  <c r="P32" i="208"/>
  <c r="P39" i="208"/>
  <c r="P35" i="208"/>
  <c r="P38" i="208"/>
  <c r="P34" i="208"/>
  <c r="P31" i="208"/>
  <c r="P37" i="208"/>
  <c r="P33" i="208"/>
  <c r="L59" i="207"/>
  <c r="L58" i="207"/>
  <c r="L57" i="207"/>
  <c r="L31" i="207"/>
  <c r="L30" i="207"/>
  <c r="Q40" i="208" s="1"/>
  <c r="Q39" i="208"/>
  <c r="Q38" i="208"/>
  <c r="Q37" i="208"/>
  <c r="Q36" i="208"/>
  <c r="Q35" i="208"/>
  <c r="Q34" i="208"/>
  <c r="Q33" i="208"/>
  <c r="Q32" i="208"/>
  <c r="Q31" i="208"/>
  <c r="L29" i="207"/>
  <c r="Y48" i="208" s="1"/>
  <c r="Y49" i="208" s="1"/>
  <c r="B20" i="98" l="1"/>
  <c r="B21" i="98"/>
  <c r="B22" i="98"/>
  <c r="B23" i="98"/>
  <c r="B24" i="98"/>
  <c r="B25" i="98"/>
  <c r="B26" i="98"/>
  <c r="B27" i="98"/>
  <c r="B28" i="98"/>
  <c r="B19" i="98"/>
  <c r="N11" i="198" l="1"/>
  <c r="N13" i="198"/>
  <c r="N12" i="198"/>
  <c r="K13" i="198"/>
  <c r="K12" i="198"/>
  <c r="H7" i="174" l="1"/>
  <c r="E32" i="203" l="1"/>
  <c r="D26" i="204" l="1"/>
  <c r="E26" i="204"/>
  <c r="F26" i="204"/>
  <c r="D27" i="204"/>
  <c r="E27" i="204"/>
  <c r="F27" i="204"/>
  <c r="D28" i="204"/>
  <c r="E28" i="204"/>
  <c r="F28" i="204"/>
  <c r="D29" i="204"/>
  <c r="E29" i="204"/>
  <c r="F29" i="204"/>
  <c r="D30" i="204"/>
  <c r="E30" i="204"/>
  <c r="F30" i="204"/>
  <c r="D31" i="204"/>
  <c r="E31" i="204"/>
  <c r="F31" i="204"/>
  <c r="D32" i="204"/>
  <c r="E32" i="204"/>
  <c r="F32" i="204"/>
  <c r="D33" i="204"/>
  <c r="E33" i="204"/>
  <c r="F33" i="204"/>
  <c r="F25" i="204"/>
  <c r="E25" i="204"/>
  <c r="D25" i="204"/>
  <c r="F24" i="204"/>
  <c r="E24" i="204"/>
  <c r="D24" i="204"/>
  <c r="A19" i="203" l="1"/>
  <c r="A29" i="203"/>
  <c r="A27" i="203"/>
  <c r="A21" i="203"/>
  <c r="F32" i="203"/>
  <c r="D32" i="203"/>
  <c r="F33" i="203"/>
  <c r="E5" i="203"/>
  <c r="D33" i="203"/>
  <c r="F24" i="203"/>
  <c r="F20" i="203" l="1"/>
  <c r="C35" i="203"/>
  <c r="F27" i="203"/>
  <c r="F18" i="203"/>
  <c r="E33" i="203"/>
  <c r="C36" i="203"/>
  <c r="B29" i="203"/>
  <c r="B27" i="203"/>
  <c r="B21" i="203"/>
  <c r="B19" i="203"/>
  <c r="F10" i="203"/>
  <c r="E6" i="203"/>
  <c r="B6" i="203"/>
  <c r="E10" i="203"/>
  <c r="D15" i="203" s="1"/>
  <c r="D16" i="203" l="1"/>
  <c r="D28" i="203" s="1"/>
  <c r="F28" i="203" s="1"/>
  <c r="H32" i="202"/>
  <c r="H31" i="202"/>
  <c r="H4" i="202" l="1"/>
  <c r="I4" i="202"/>
  <c r="H6" i="202"/>
  <c r="H5" i="202"/>
  <c r="D28" i="129" l="1"/>
  <c r="C28" i="129"/>
  <c r="B28" i="129"/>
  <c r="Y9" i="169" l="1"/>
  <c r="E49" i="200" l="1"/>
  <c r="D49" i="200"/>
  <c r="G8" i="174" l="1"/>
  <c r="H8" i="174"/>
  <c r="G9" i="174"/>
  <c r="H9" i="174"/>
  <c r="G10" i="174"/>
  <c r="H10" i="174"/>
  <c r="G11" i="174"/>
  <c r="H11" i="174"/>
  <c r="G12" i="174"/>
  <c r="H12" i="174"/>
  <c r="G13" i="174"/>
  <c r="H13" i="174"/>
  <c r="G14" i="174"/>
  <c r="H14" i="174"/>
  <c r="G15" i="174"/>
  <c r="H15" i="174"/>
  <c r="G16" i="174"/>
  <c r="H16" i="174"/>
  <c r="G17" i="174"/>
  <c r="H17" i="174"/>
  <c r="G18" i="174"/>
  <c r="H18" i="174"/>
  <c r="D22" i="177" l="1"/>
  <c r="D23" i="177"/>
  <c r="D24" i="177"/>
  <c r="D25" i="177"/>
  <c r="D26" i="177"/>
  <c r="D27" i="177"/>
  <c r="D28" i="177"/>
  <c r="D29" i="177"/>
  <c r="D30" i="177"/>
  <c r="D31" i="177"/>
  <c r="D32" i="177"/>
  <c r="D21" i="177"/>
  <c r="M20" i="198" l="1"/>
  <c r="M21" i="198"/>
  <c r="M19" i="198"/>
  <c r="B20" i="198"/>
  <c r="L20" i="198" s="1"/>
  <c r="C20" i="198"/>
  <c r="B21" i="198"/>
  <c r="L21" i="198" s="1"/>
  <c r="C21" i="198"/>
  <c r="C19" i="198"/>
  <c r="B19" i="198"/>
  <c r="L19" i="198" s="1"/>
  <c r="M14" i="198"/>
  <c r="L14" i="198"/>
  <c r="J14" i="198"/>
  <c r="I14" i="198"/>
  <c r="K14" i="198" s="1"/>
  <c r="H14" i="198"/>
  <c r="G14" i="198"/>
  <c r="E14" i="198"/>
  <c r="D14" i="198"/>
  <c r="F13" i="198"/>
  <c r="F12" i="198"/>
  <c r="F11" i="198"/>
  <c r="N8" i="198"/>
  <c r="N9" i="198"/>
  <c r="K8" i="198"/>
  <c r="K9" i="198"/>
  <c r="K7" i="198"/>
  <c r="J10" i="198"/>
  <c r="L10" i="198"/>
  <c r="M10" i="198"/>
  <c r="N14" i="198" l="1"/>
  <c r="N10" i="198"/>
  <c r="F14" i="198"/>
  <c r="C20" i="98"/>
  <c r="D20" i="98"/>
  <c r="E20" i="98"/>
  <c r="C21" i="98"/>
  <c r="D21" i="98"/>
  <c r="E21" i="98"/>
  <c r="C22" i="98"/>
  <c r="D22" i="98"/>
  <c r="E22" i="98"/>
  <c r="C23" i="98"/>
  <c r="D23" i="98"/>
  <c r="E23" i="98"/>
  <c r="C24" i="98"/>
  <c r="D24" i="98"/>
  <c r="E24" i="98"/>
  <c r="C25" i="98"/>
  <c r="D25" i="98"/>
  <c r="E25" i="98"/>
  <c r="C26" i="98"/>
  <c r="D26" i="98"/>
  <c r="E26" i="98"/>
  <c r="C27" i="98"/>
  <c r="D27" i="98"/>
  <c r="E27" i="98"/>
  <c r="D28" i="98"/>
  <c r="E28" i="98"/>
  <c r="E19" i="98"/>
  <c r="D19" i="98"/>
  <c r="C19" i="98"/>
  <c r="I10" i="198"/>
  <c r="H10" i="198"/>
  <c r="G10" i="198"/>
  <c r="E10" i="198"/>
  <c r="D10" i="198"/>
  <c r="F9" i="198"/>
  <c r="F8" i="198"/>
  <c r="F7" i="198"/>
  <c r="K10" i="198" l="1"/>
  <c r="F10" i="198"/>
  <c r="C28" i="98" l="1"/>
  <c r="D9" i="121" l="1"/>
  <c r="K57" i="112" l="1"/>
  <c r="K50" i="112"/>
  <c r="K43" i="112"/>
  <c r="K36" i="112"/>
  <c r="K29" i="112"/>
  <c r="K22" i="112"/>
  <c r="K15" i="112"/>
  <c r="H57" i="112"/>
  <c r="H50" i="112"/>
  <c r="H43" i="112"/>
  <c r="H36" i="112"/>
  <c r="H29" i="112"/>
  <c r="H22" i="112"/>
  <c r="H15" i="112"/>
  <c r="H42" i="110" l="1"/>
  <c r="H33" i="110"/>
  <c r="H24" i="110"/>
  <c r="H15" i="110"/>
  <c r="Q36" i="124" l="1"/>
  <c r="K36" i="124"/>
  <c r="C19" i="170"/>
  <c r="D19" i="170"/>
  <c r="B19" i="170"/>
  <c r="D6" i="122" l="1"/>
  <c r="C6" i="122"/>
  <c r="E6" i="122" s="1"/>
  <c r="J20" i="98"/>
  <c r="J21" i="98"/>
  <c r="J22" i="98"/>
  <c r="J23" i="98"/>
  <c r="J24" i="98"/>
  <c r="J25" i="98"/>
  <c r="J26" i="98"/>
  <c r="J27" i="98"/>
  <c r="J28" i="98"/>
  <c r="J19" i="98"/>
  <c r="M19" i="179"/>
  <c r="B20" i="179"/>
  <c r="B21" i="179"/>
  <c r="B22" i="179"/>
  <c r="B23" i="179"/>
  <c r="B24" i="179"/>
  <c r="B25" i="179"/>
  <c r="B26" i="179"/>
  <c r="B27" i="179"/>
  <c r="B28" i="179"/>
  <c r="B19" i="179"/>
  <c r="E27" i="121" l="1"/>
  <c r="E16" i="64" l="1"/>
  <c r="A38" i="193" l="1"/>
  <c r="B23" i="193" l="1"/>
  <c r="B36" i="193" s="1"/>
  <c r="O17" i="193" l="1"/>
  <c r="P17" i="193"/>
  <c r="O18" i="193"/>
  <c r="P18" i="193"/>
  <c r="O19" i="193"/>
  <c r="P19" i="193"/>
  <c r="O20" i="193"/>
  <c r="P20" i="193"/>
  <c r="O21" i="193"/>
  <c r="P21" i="193"/>
  <c r="C22" i="193"/>
  <c r="D22" i="193"/>
  <c r="E22" i="193"/>
  <c r="F22" i="193"/>
  <c r="G22" i="193"/>
  <c r="H22" i="193"/>
  <c r="I22" i="193"/>
  <c r="J22" i="193"/>
  <c r="K22" i="193"/>
  <c r="L22" i="193"/>
  <c r="M22" i="193"/>
  <c r="N22" i="193"/>
  <c r="O22" i="193"/>
  <c r="P22" i="193"/>
  <c r="C23" i="193"/>
  <c r="C36" i="193" s="1"/>
  <c r="D23" i="193"/>
  <c r="D36" i="193" s="1"/>
  <c r="E23" i="193"/>
  <c r="E36" i="193" s="1"/>
  <c r="F23" i="193"/>
  <c r="F36" i="193" s="1"/>
  <c r="G23" i="193"/>
  <c r="G36" i="193" s="1"/>
  <c r="H23" i="193"/>
  <c r="H36" i="193" s="1"/>
  <c r="I23" i="193"/>
  <c r="I36" i="193" s="1"/>
  <c r="J23" i="193"/>
  <c r="J36" i="193" s="1"/>
  <c r="K23" i="193"/>
  <c r="K36" i="193" s="1"/>
  <c r="L23" i="193"/>
  <c r="L36" i="193" s="1"/>
  <c r="M23" i="193"/>
  <c r="M36" i="193" s="1"/>
  <c r="N23" i="193"/>
  <c r="N36" i="193" s="1"/>
  <c r="O23" i="193"/>
  <c r="O36" i="193" s="1"/>
  <c r="P23" i="193"/>
  <c r="P36" i="193" s="1"/>
  <c r="B22" i="193"/>
  <c r="O26" i="193"/>
  <c r="N26" i="193"/>
  <c r="M26" i="193"/>
  <c r="L26" i="193"/>
  <c r="K26" i="193"/>
  <c r="J26" i="193"/>
  <c r="I26" i="193"/>
  <c r="H26" i="193"/>
  <c r="G26" i="193"/>
  <c r="F26" i="193"/>
  <c r="E26" i="193"/>
  <c r="D26" i="193"/>
  <c r="C26" i="193"/>
  <c r="B26" i="193"/>
  <c r="A23" i="193"/>
  <c r="A22" i="193"/>
  <c r="A21" i="193"/>
  <c r="A20" i="193"/>
  <c r="A19" i="193"/>
  <c r="A18" i="193"/>
  <c r="A17" i="193"/>
  <c r="A16" i="193"/>
  <c r="A15" i="193"/>
  <c r="A14" i="193"/>
  <c r="A13" i="193"/>
  <c r="A12" i="193"/>
  <c r="A11" i="193"/>
  <c r="A10" i="193"/>
  <c r="A9" i="193"/>
  <c r="A8" i="193"/>
  <c r="A7" i="193"/>
  <c r="A6" i="193"/>
  <c r="A5" i="193"/>
  <c r="B24" i="119"/>
  <c r="J16" i="64" s="1"/>
  <c r="Y24" i="169" l="1"/>
  <c r="Y25" i="169"/>
  <c r="Y26" i="169"/>
  <c r="Y27" i="169"/>
  <c r="Y28" i="169"/>
  <c r="Y29" i="169"/>
  <c r="Y30" i="169"/>
  <c r="Y31" i="169"/>
  <c r="Y32" i="169"/>
  <c r="Y23" i="169"/>
  <c r="Y10" i="169"/>
  <c r="Y11" i="169"/>
  <c r="Y12" i="169"/>
  <c r="Y13" i="169"/>
  <c r="Y14" i="169"/>
  <c r="Y15" i="169"/>
  <c r="Y16" i="169"/>
  <c r="Y17" i="169"/>
  <c r="Y18" i="169"/>
  <c r="Y19" i="169"/>
  <c r="Y20" i="169"/>
  <c r="Y8" i="169"/>
  <c r="T32" i="169"/>
  <c r="T24" i="169"/>
  <c r="T25" i="169"/>
  <c r="T26" i="169"/>
  <c r="T27" i="169"/>
  <c r="T28" i="169"/>
  <c r="T29" i="169"/>
  <c r="T30" i="169"/>
  <c r="T31" i="169"/>
  <c r="T23" i="169"/>
  <c r="C26" i="192" l="1"/>
  <c r="D26" i="192"/>
  <c r="E26" i="192"/>
  <c r="F26" i="192"/>
  <c r="G26" i="192"/>
  <c r="H26" i="192"/>
  <c r="I26" i="192"/>
  <c r="J26" i="192"/>
  <c r="K26" i="192"/>
  <c r="L26" i="192"/>
  <c r="M26" i="192"/>
  <c r="N26" i="192"/>
  <c r="O26" i="192"/>
  <c r="P26" i="192"/>
  <c r="Q26" i="192"/>
  <c r="R26" i="192"/>
  <c r="S26" i="192"/>
  <c r="T26" i="192"/>
  <c r="U26" i="192"/>
  <c r="V26" i="192"/>
  <c r="W26" i="192"/>
  <c r="X26" i="192"/>
  <c r="Y26" i="192"/>
  <c r="Z26" i="192"/>
  <c r="AA26" i="192"/>
  <c r="AB26" i="192"/>
  <c r="AC26" i="192"/>
  <c r="AD26" i="192"/>
  <c r="AE26" i="192"/>
  <c r="C27" i="192"/>
  <c r="D27" i="192"/>
  <c r="E27" i="192"/>
  <c r="F27" i="192"/>
  <c r="G27" i="192"/>
  <c r="H27" i="192"/>
  <c r="I27" i="192"/>
  <c r="J27" i="192"/>
  <c r="K27" i="192"/>
  <c r="L27" i="192"/>
  <c r="M27" i="192"/>
  <c r="N27" i="192"/>
  <c r="O27" i="192"/>
  <c r="P27" i="192"/>
  <c r="Q27" i="192"/>
  <c r="R27" i="192"/>
  <c r="S27" i="192"/>
  <c r="T27" i="192"/>
  <c r="U27" i="192"/>
  <c r="V27" i="192"/>
  <c r="W27" i="192"/>
  <c r="X27" i="192"/>
  <c r="Y27" i="192"/>
  <c r="Z27" i="192"/>
  <c r="AA27" i="192"/>
  <c r="AB27" i="192"/>
  <c r="AC27" i="192"/>
  <c r="AD27" i="192"/>
  <c r="AE27" i="192"/>
  <c r="B27" i="192"/>
  <c r="B26" i="192"/>
  <c r="A27" i="192"/>
  <c r="B9" i="150" l="1"/>
  <c r="C9" i="150"/>
  <c r="D9" i="150"/>
  <c r="E9" i="150"/>
  <c r="F9" i="150"/>
  <c r="G9" i="150"/>
  <c r="H9" i="150"/>
  <c r="P9" i="150" l="1"/>
  <c r="C26" i="134"/>
  <c r="D26" i="134"/>
  <c r="E26" i="134"/>
  <c r="F26" i="134"/>
  <c r="G26" i="134"/>
  <c r="H26" i="134"/>
  <c r="I26" i="134"/>
  <c r="J26" i="134"/>
  <c r="K26" i="134"/>
  <c r="L26" i="134"/>
  <c r="M26" i="134"/>
  <c r="N26" i="134"/>
  <c r="O26" i="134"/>
  <c r="B26" i="134"/>
  <c r="H58" i="112" l="1"/>
  <c r="H51" i="112"/>
  <c r="H44" i="112"/>
  <c r="G32" i="112"/>
  <c r="G28" i="112"/>
  <c r="G18" i="112"/>
  <c r="G12" i="112"/>
  <c r="G57" i="112"/>
  <c r="H56" i="112"/>
  <c r="H55" i="112"/>
  <c r="H54" i="112"/>
  <c r="H53" i="112"/>
  <c r="H49" i="112"/>
  <c r="H48" i="112"/>
  <c r="H47" i="112"/>
  <c r="H46" i="112"/>
  <c r="H42" i="112"/>
  <c r="H41" i="112"/>
  <c r="H40" i="112"/>
  <c r="H39" i="112"/>
  <c r="H35" i="112"/>
  <c r="H34" i="112"/>
  <c r="H33" i="112"/>
  <c r="H32" i="112"/>
  <c r="H28" i="112"/>
  <c r="H27" i="112"/>
  <c r="H26" i="112"/>
  <c r="H25" i="112"/>
  <c r="G22" i="112"/>
  <c r="H21" i="112"/>
  <c r="H20" i="112"/>
  <c r="G20" i="112"/>
  <c r="H19" i="112"/>
  <c r="H18" i="112"/>
  <c r="H14" i="112"/>
  <c r="H13" i="112"/>
  <c r="H12" i="112"/>
  <c r="H11" i="112"/>
  <c r="G14" i="112"/>
  <c r="K14" i="112"/>
  <c r="K13" i="112"/>
  <c r="K12" i="112"/>
  <c r="K11" i="112"/>
  <c r="K16" i="112" l="1"/>
  <c r="G25" i="112"/>
  <c r="G55" i="112"/>
  <c r="G27" i="112"/>
  <c r="H23" i="112"/>
  <c r="G19" i="112"/>
  <c r="G21" i="112"/>
  <c r="G56" i="112"/>
  <c r="G49" i="112"/>
  <c r="G43" i="112"/>
  <c r="G35" i="112"/>
  <c r="H30" i="112"/>
  <c r="G26" i="112"/>
  <c r="G46" i="112"/>
  <c r="G48" i="112"/>
  <c r="G50" i="112"/>
  <c r="G47" i="112"/>
  <c r="G36" i="112"/>
  <c r="G34" i="112"/>
  <c r="H37" i="112"/>
  <c r="G29" i="112"/>
  <c r="G53" i="112"/>
  <c r="G42" i="112"/>
  <c r="G40" i="112"/>
  <c r="G33" i="112"/>
  <c r="G13" i="112"/>
  <c r="G54" i="112"/>
  <c r="G39" i="112"/>
  <c r="G41" i="112"/>
  <c r="H16" i="112"/>
  <c r="G15" i="112"/>
  <c r="G11" i="112"/>
  <c r="G16" i="112" s="1"/>
  <c r="G23" i="112" l="1"/>
  <c r="G30" i="112"/>
  <c r="G58" i="112"/>
  <c r="G51" i="112"/>
  <c r="G37" i="112"/>
  <c r="G44" i="112"/>
  <c r="D32" i="132"/>
  <c r="D31" i="132"/>
  <c r="D30" i="132"/>
  <c r="D29" i="132"/>
  <c r="B23" i="119"/>
  <c r="I44" i="132" l="1"/>
  <c r="I43" i="132"/>
  <c r="I42" i="132"/>
  <c r="I41" i="132"/>
  <c r="C39" i="132"/>
  <c r="D39" i="132"/>
  <c r="F39" i="132"/>
  <c r="B39" i="132"/>
  <c r="F53" i="110" l="1"/>
  <c r="E53" i="110"/>
  <c r="D53" i="110"/>
  <c r="H52" i="110"/>
  <c r="H50" i="110"/>
  <c r="H49" i="110"/>
  <c r="H48" i="110"/>
  <c r="H47" i="110"/>
  <c r="F44" i="110"/>
  <c r="E44" i="110"/>
  <c r="D44" i="110"/>
  <c r="H43" i="110"/>
  <c r="H41" i="110"/>
  <c r="H40" i="110"/>
  <c r="H39" i="110"/>
  <c r="H38" i="110"/>
  <c r="H34" i="110"/>
  <c r="H32" i="110"/>
  <c r="H31" i="110"/>
  <c r="H30" i="110"/>
  <c r="H29" i="110"/>
  <c r="H25" i="110"/>
  <c r="H23" i="110"/>
  <c r="H22" i="110"/>
  <c r="H21" i="110"/>
  <c r="H20" i="110"/>
  <c r="G11" i="110"/>
  <c r="H53" i="110" l="1"/>
  <c r="G49" i="110"/>
  <c r="G47" i="110"/>
  <c r="G48" i="110"/>
  <c r="G52" i="110"/>
  <c r="G50" i="110"/>
  <c r="G51" i="110"/>
  <c r="G39" i="110"/>
  <c r="G43" i="110"/>
  <c r="G40" i="110"/>
  <c r="G41" i="110"/>
  <c r="G42" i="110"/>
  <c r="G38" i="110"/>
  <c r="G31" i="110"/>
  <c r="G29" i="110"/>
  <c r="G32" i="110"/>
  <c r="G33" i="110"/>
  <c r="G34" i="110"/>
  <c r="G30" i="110"/>
  <c r="G21" i="110"/>
  <c r="G25" i="110"/>
  <c r="G22" i="110"/>
  <c r="G20" i="110"/>
  <c r="G24" i="110"/>
  <c r="G23" i="110"/>
  <c r="H44" i="110"/>
  <c r="H35" i="110"/>
  <c r="H26" i="110"/>
  <c r="G16" i="110"/>
  <c r="G53" i="110" l="1"/>
  <c r="G44" i="110"/>
  <c r="G26" i="110"/>
  <c r="G35" i="110"/>
  <c r="H12" i="110" l="1"/>
  <c r="H13" i="110"/>
  <c r="H14" i="110"/>
  <c r="H16" i="110"/>
  <c r="H20" i="177" l="1"/>
  <c r="H22" i="177"/>
  <c r="H23" i="177"/>
  <c r="H24" i="177"/>
  <c r="H25" i="177"/>
  <c r="H26" i="177"/>
  <c r="H27" i="177"/>
  <c r="H28" i="177"/>
  <c r="H29" i="177"/>
  <c r="H30" i="177"/>
  <c r="H21" i="177"/>
  <c r="G22" i="177"/>
  <c r="G23" i="177"/>
  <c r="G24" i="177"/>
  <c r="G25" i="177"/>
  <c r="G26" i="177"/>
  <c r="G27" i="177"/>
  <c r="G28" i="177"/>
  <c r="G29" i="177"/>
  <c r="G30" i="177"/>
  <c r="G21" i="177"/>
  <c r="M20" i="179" l="1"/>
  <c r="M21" i="179"/>
  <c r="M22" i="179"/>
  <c r="M23" i="179"/>
  <c r="M24" i="179"/>
  <c r="M25" i="179"/>
  <c r="M26" i="179"/>
  <c r="M27" i="179"/>
  <c r="M28" i="179"/>
  <c r="D20" i="179"/>
  <c r="E20" i="179"/>
  <c r="C20" i="179"/>
  <c r="D21" i="179"/>
  <c r="E21" i="179"/>
  <c r="C21" i="179"/>
  <c r="D22" i="179"/>
  <c r="E22" i="179"/>
  <c r="C22" i="179"/>
  <c r="D23" i="179"/>
  <c r="E23" i="179"/>
  <c r="C23" i="179"/>
  <c r="D24" i="179"/>
  <c r="E24" i="179"/>
  <c r="C24" i="179"/>
  <c r="D25" i="179"/>
  <c r="E25" i="179"/>
  <c r="C25" i="179"/>
  <c r="D26" i="179"/>
  <c r="E26" i="179"/>
  <c r="C26" i="179"/>
  <c r="D27" i="179"/>
  <c r="E27" i="179"/>
  <c r="C27" i="179"/>
  <c r="D28" i="179"/>
  <c r="E28" i="179"/>
  <c r="C28" i="179"/>
  <c r="C19" i="179"/>
  <c r="E19" i="179"/>
  <c r="D19" i="179"/>
  <c r="C18" i="179"/>
  <c r="E18" i="179"/>
  <c r="D18" i="179"/>
  <c r="K18" i="98" l="1"/>
  <c r="K20" i="98"/>
  <c r="K21" i="98"/>
  <c r="K22" i="98"/>
  <c r="K23" i="98"/>
  <c r="K24" i="98"/>
  <c r="K25" i="98"/>
  <c r="K26" i="98"/>
  <c r="K27" i="98"/>
  <c r="K28" i="98"/>
  <c r="K19" i="98"/>
  <c r="L30" i="176" l="1"/>
  <c r="M30" i="176"/>
  <c r="N30" i="176"/>
  <c r="O30" i="176"/>
  <c r="L31" i="176"/>
  <c r="M31" i="176"/>
  <c r="N31" i="176"/>
  <c r="O31" i="176"/>
  <c r="L32" i="176"/>
  <c r="M32" i="176"/>
  <c r="N32" i="176"/>
  <c r="O32" i="176"/>
  <c r="L33" i="176"/>
  <c r="M33" i="176"/>
  <c r="N33" i="176"/>
  <c r="O33" i="176"/>
  <c r="L34" i="176"/>
  <c r="M34" i="176"/>
  <c r="N34" i="176"/>
  <c r="O34" i="176"/>
  <c r="L35" i="176"/>
  <c r="M35" i="176"/>
  <c r="N35" i="176"/>
  <c r="O35" i="176"/>
  <c r="L36" i="176"/>
  <c r="M36" i="176"/>
  <c r="N36" i="176"/>
  <c r="O36" i="176"/>
  <c r="L37" i="176"/>
  <c r="M37" i="176"/>
  <c r="N37" i="176"/>
  <c r="O37" i="176"/>
  <c r="L38" i="176"/>
  <c r="M38" i="176"/>
  <c r="N38" i="176"/>
  <c r="O38" i="176"/>
  <c r="M29" i="176"/>
  <c r="N29" i="176"/>
  <c r="O29" i="176"/>
  <c r="L29" i="176"/>
  <c r="M28" i="176"/>
  <c r="N28" i="176"/>
  <c r="O28" i="176"/>
  <c r="L28" i="176"/>
  <c r="K30" i="176"/>
  <c r="K31" i="176"/>
  <c r="K32" i="176"/>
  <c r="K33" i="176"/>
  <c r="K34" i="176"/>
  <c r="K35" i="176"/>
  <c r="K36" i="176"/>
  <c r="K37" i="176"/>
  <c r="K38" i="176"/>
  <c r="K29" i="176"/>
  <c r="M8" i="124" l="1"/>
  <c r="N8" i="124"/>
  <c r="O8" i="124"/>
  <c r="P8" i="124"/>
  <c r="M9" i="124"/>
  <c r="N9" i="124"/>
  <c r="O9" i="124"/>
  <c r="P9" i="124"/>
  <c r="M10" i="124"/>
  <c r="N10" i="124"/>
  <c r="O10" i="124"/>
  <c r="P10" i="124"/>
  <c r="M11" i="124"/>
  <c r="N11" i="124"/>
  <c r="O11" i="124"/>
  <c r="P11" i="124"/>
  <c r="M12" i="124"/>
  <c r="N12" i="124"/>
  <c r="O12" i="124"/>
  <c r="P12" i="124"/>
  <c r="M13" i="124"/>
  <c r="N13" i="124"/>
  <c r="O13" i="124"/>
  <c r="P13" i="124"/>
  <c r="M14" i="124"/>
  <c r="N14" i="124"/>
  <c r="O14" i="124"/>
  <c r="P14" i="124"/>
  <c r="M15" i="124"/>
  <c r="N15" i="124"/>
  <c r="O15" i="124"/>
  <c r="P15" i="124"/>
  <c r="M16" i="124"/>
  <c r="N16" i="124"/>
  <c r="O16" i="124"/>
  <c r="P16" i="124"/>
  <c r="M17" i="124"/>
  <c r="N17" i="124"/>
  <c r="O17" i="124"/>
  <c r="P17" i="124"/>
  <c r="M18" i="124"/>
  <c r="N18" i="124"/>
  <c r="O18" i="124"/>
  <c r="P18" i="124"/>
  <c r="G8" i="124"/>
  <c r="U10" i="169" s="1"/>
  <c r="H8" i="124"/>
  <c r="V10" i="169" s="1"/>
  <c r="I8" i="124"/>
  <c r="W10" i="169" s="1"/>
  <c r="J8" i="124"/>
  <c r="X10" i="169" s="1"/>
  <c r="G9" i="124"/>
  <c r="U11" i="169" s="1"/>
  <c r="H9" i="124"/>
  <c r="V11" i="169" s="1"/>
  <c r="I9" i="124"/>
  <c r="W11" i="169" s="1"/>
  <c r="J9" i="124"/>
  <c r="X11" i="169" s="1"/>
  <c r="G10" i="124"/>
  <c r="U12" i="169" s="1"/>
  <c r="H10" i="124"/>
  <c r="V12" i="169" s="1"/>
  <c r="I10" i="124"/>
  <c r="W12" i="169" s="1"/>
  <c r="J10" i="124"/>
  <c r="X12" i="169" s="1"/>
  <c r="G11" i="124"/>
  <c r="U13" i="169" s="1"/>
  <c r="H11" i="124"/>
  <c r="V13" i="169" s="1"/>
  <c r="I11" i="124"/>
  <c r="W13" i="169" s="1"/>
  <c r="J11" i="124"/>
  <c r="X13" i="169" s="1"/>
  <c r="G12" i="124"/>
  <c r="U14" i="169" s="1"/>
  <c r="H12" i="124"/>
  <c r="V14" i="169" s="1"/>
  <c r="I12" i="124"/>
  <c r="W14" i="169" s="1"/>
  <c r="J12" i="124"/>
  <c r="X14" i="169" s="1"/>
  <c r="G13" i="124"/>
  <c r="U15" i="169" s="1"/>
  <c r="H13" i="124"/>
  <c r="V15" i="169" s="1"/>
  <c r="I13" i="124"/>
  <c r="W15" i="169" s="1"/>
  <c r="J13" i="124"/>
  <c r="X15" i="169" s="1"/>
  <c r="G14" i="124"/>
  <c r="U16" i="169" s="1"/>
  <c r="H14" i="124"/>
  <c r="V16" i="169" s="1"/>
  <c r="I14" i="124"/>
  <c r="W16" i="169" s="1"/>
  <c r="J14" i="124"/>
  <c r="X16" i="169" s="1"/>
  <c r="G15" i="124"/>
  <c r="U17" i="169" s="1"/>
  <c r="H15" i="124"/>
  <c r="V17" i="169" s="1"/>
  <c r="I15" i="124"/>
  <c r="W17" i="169" s="1"/>
  <c r="J15" i="124"/>
  <c r="X17" i="169" s="1"/>
  <c r="G16" i="124"/>
  <c r="U18" i="169" s="1"/>
  <c r="H16" i="124"/>
  <c r="V18" i="169" s="1"/>
  <c r="I16" i="124"/>
  <c r="W18" i="169" s="1"/>
  <c r="J16" i="124"/>
  <c r="X18" i="169" s="1"/>
  <c r="G17" i="124"/>
  <c r="U19" i="169" s="1"/>
  <c r="H17" i="124"/>
  <c r="V19" i="169" s="1"/>
  <c r="I17" i="124"/>
  <c r="W19" i="169" s="1"/>
  <c r="J17" i="124"/>
  <c r="X19" i="169" s="1"/>
  <c r="G18" i="124"/>
  <c r="U20" i="169" s="1"/>
  <c r="H18" i="124"/>
  <c r="V20" i="169" s="1"/>
  <c r="I18" i="124"/>
  <c r="W20" i="169" s="1"/>
  <c r="J18" i="124"/>
  <c r="X20" i="169" s="1"/>
  <c r="H19" i="124"/>
  <c r="U23" i="169"/>
  <c r="W23" i="169"/>
  <c r="X23" i="169"/>
  <c r="U24" i="169"/>
  <c r="W24" i="169"/>
  <c r="X24" i="169"/>
  <c r="V25" i="169"/>
  <c r="W25" i="169"/>
  <c r="X25" i="169"/>
  <c r="U26" i="169"/>
  <c r="W26" i="169"/>
  <c r="X26" i="169"/>
  <c r="U27" i="169"/>
  <c r="V27" i="169"/>
  <c r="W27" i="169"/>
  <c r="X27" i="169"/>
  <c r="U28" i="169"/>
  <c r="W28" i="169"/>
  <c r="X28" i="169"/>
  <c r="U29" i="169"/>
  <c r="V29" i="169"/>
  <c r="W29" i="169"/>
  <c r="X29" i="169"/>
  <c r="U30" i="169"/>
  <c r="W30" i="169"/>
  <c r="X30" i="169"/>
  <c r="U31" i="169"/>
  <c r="W31" i="169"/>
  <c r="X31" i="169"/>
  <c r="I7" i="124"/>
  <c r="W9" i="169" s="1"/>
  <c r="P7" i="124"/>
  <c r="J7" i="124"/>
  <c r="X9" i="169" s="1"/>
  <c r="O7" i="124"/>
  <c r="N7" i="124"/>
  <c r="H7" i="124"/>
  <c r="V9" i="169" s="1"/>
  <c r="M7" i="124"/>
  <c r="G7" i="124"/>
  <c r="U9" i="169" s="1"/>
  <c r="B8" i="124"/>
  <c r="C8" i="124"/>
  <c r="D8" i="124"/>
  <c r="E8" i="124"/>
  <c r="B9" i="124"/>
  <c r="C9" i="124"/>
  <c r="D9" i="124"/>
  <c r="E9" i="124"/>
  <c r="B10" i="124"/>
  <c r="C10" i="124"/>
  <c r="D10" i="124"/>
  <c r="E10" i="124"/>
  <c r="B11" i="124"/>
  <c r="C11" i="124"/>
  <c r="D11" i="124"/>
  <c r="E11" i="124"/>
  <c r="B12" i="124"/>
  <c r="C12" i="124"/>
  <c r="D12" i="124"/>
  <c r="E12" i="124"/>
  <c r="B13" i="124"/>
  <c r="C13" i="124"/>
  <c r="D13" i="124"/>
  <c r="E13" i="124"/>
  <c r="B14" i="124"/>
  <c r="C14" i="124"/>
  <c r="D14" i="124"/>
  <c r="E14" i="124"/>
  <c r="B15" i="124"/>
  <c r="C15" i="124"/>
  <c r="D15" i="124"/>
  <c r="E15" i="124"/>
  <c r="B16" i="124"/>
  <c r="C16" i="124"/>
  <c r="D16" i="124"/>
  <c r="E16" i="124"/>
  <c r="B17" i="124"/>
  <c r="C17" i="124"/>
  <c r="D17" i="124"/>
  <c r="E17" i="124"/>
  <c r="B18" i="124"/>
  <c r="C18" i="124"/>
  <c r="D18" i="124"/>
  <c r="E18" i="124"/>
  <c r="E7" i="124"/>
  <c r="D7" i="124"/>
  <c r="C7" i="124"/>
  <c r="B7" i="124"/>
  <c r="Z9" i="169" l="1"/>
  <c r="Z27" i="169"/>
  <c r="Z29" i="169"/>
  <c r="Z20" i="169"/>
  <c r="Z19" i="169"/>
  <c r="Z18" i="169"/>
  <c r="Z17" i="169"/>
  <c r="Z16" i="169"/>
  <c r="Z15" i="169"/>
  <c r="Z14" i="169"/>
  <c r="Z13" i="169"/>
  <c r="Z12" i="169"/>
  <c r="Z11" i="169"/>
  <c r="Z10" i="169"/>
  <c r="V26" i="169"/>
  <c r="Z26" i="169" s="1"/>
  <c r="V28" i="169"/>
  <c r="Z28" i="169" s="1"/>
  <c r="V23" i="169"/>
  <c r="Z23" i="169" s="1"/>
  <c r="V31" i="169"/>
  <c r="Z31" i="169" s="1"/>
  <c r="V30" i="169"/>
  <c r="Z30" i="169" s="1"/>
  <c r="V24" i="169"/>
  <c r="Z24" i="169" s="1"/>
  <c r="U25" i="169"/>
  <c r="Z25" i="169" s="1"/>
  <c r="L7" i="124"/>
  <c r="F7" i="124"/>
  <c r="I7" i="174"/>
  <c r="D25" i="174"/>
  <c r="D36" i="174" s="1"/>
  <c r="C25" i="174"/>
  <c r="C36" i="174" s="1"/>
  <c r="D24" i="174"/>
  <c r="C24" i="174"/>
  <c r="D23" i="174"/>
  <c r="C23" i="174"/>
  <c r="D22" i="174"/>
  <c r="C22" i="174"/>
  <c r="D21" i="174"/>
  <c r="C21" i="174"/>
  <c r="D20" i="174"/>
  <c r="C20" i="174"/>
  <c r="D19" i="174"/>
  <c r="C19" i="174"/>
  <c r="F25" i="174"/>
  <c r="F36" i="174" s="1"/>
  <c r="E25" i="174"/>
  <c r="E36" i="174" s="1"/>
  <c r="F24" i="174"/>
  <c r="E24" i="174"/>
  <c r="F23" i="174"/>
  <c r="E23" i="174"/>
  <c r="F22" i="174"/>
  <c r="E22" i="174"/>
  <c r="F21" i="174"/>
  <c r="E21" i="174"/>
  <c r="F20" i="174"/>
  <c r="E20" i="174"/>
  <c r="F19" i="174"/>
  <c r="E19" i="174"/>
  <c r="M36" i="174" l="1"/>
  <c r="N35" i="174"/>
  <c r="M35" i="174"/>
  <c r="N34" i="174"/>
  <c r="M34" i="174"/>
  <c r="N33" i="174"/>
  <c r="M33" i="174"/>
  <c r="N32" i="174"/>
  <c r="M32" i="174"/>
  <c r="N31" i="174"/>
  <c r="M31" i="174"/>
  <c r="N30" i="174"/>
  <c r="M30" i="174"/>
  <c r="N29" i="174"/>
  <c r="M29" i="174"/>
  <c r="N28" i="174"/>
  <c r="M28" i="174"/>
  <c r="N27" i="174"/>
  <c r="M27" i="174"/>
  <c r="N26" i="174"/>
  <c r="H25" i="174"/>
  <c r="H36" i="174" s="1"/>
  <c r="G25" i="174"/>
  <c r="B25" i="174"/>
  <c r="D34" i="202" s="1"/>
  <c r="A25" i="174"/>
  <c r="M24" i="174"/>
  <c r="H24" i="174"/>
  <c r="G24" i="174"/>
  <c r="B24" i="174"/>
  <c r="A24" i="174"/>
  <c r="N23" i="174"/>
  <c r="M23" i="174"/>
  <c r="H23" i="174"/>
  <c r="G23" i="174"/>
  <c r="B23" i="174"/>
  <c r="A23" i="174"/>
  <c r="N22" i="174"/>
  <c r="M22" i="174"/>
  <c r="H22" i="174"/>
  <c r="G22" i="174"/>
  <c r="B22" i="174"/>
  <c r="A22" i="174"/>
  <c r="N21" i="174"/>
  <c r="M21" i="174"/>
  <c r="H21" i="174"/>
  <c r="G21" i="174"/>
  <c r="B21" i="174"/>
  <c r="A21" i="174"/>
  <c r="N20" i="174"/>
  <c r="M20" i="174"/>
  <c r="H20" i="174"/>
  <c r="G20" i="174"/>
  <c r="B20" i="174"/>
  <c r="A20" i="174"/>
  <c r="N19" i="174"/>
  <c r="M19" i="174"/>
  <c r="H19" i="174"/>
  <c r="G19" i="174"/>
  <c r="B19" i="174"/>
  <c r="A19" i="174"/>
  <c r="N18" i="174"/>
  <c r="M18" i="174"/>
  <c r="J18" i="174"/>
  <c r="I18" i="174"/>
  <c r="A18" i="174"/>
  <c r="N17" i="174"/>
  <c r="M17" i="174"/>
  <c r="J17" i="174"/>
  <c r="I17" i="174"/>
  <c r="A17" i="174"/>
  <c r="N16" i="174"/>
  <c r="M16" i="174"/>
  <c r="J16" i="174"/>
  <c r="I16" i="174"/>
  <c r="A16" i="174"/>
  <c r="N15" i="174"/>
  <c r="M15" i="174"/>
  <c r="J15" i="174"/>
  <c r="I15" i="174"/>
  <c r="A15" i="174"/>
  <c r="J14" i="174"/>
  <c r="I14" i="174"/>
  <c r="A14" i="174"/>
  <c r="J13" i="174"/>
  <c r="I13" i="174"/>
  <c r="A13" i="174"/>
  <c r="J12" i="174"/>
  <c r="I12" i="174"/>
  <c r="A12" i="174"/>
  <c r="J11" i="174"/>
  <c r="I11" i="174"/>
  <c r="A11" i="174"/>
  <c r="J10" i="174"/>
  <c r="I10" i="174"/>
  <c r="A10" i="174"/>
  <c r="J9" i="174"/>
  <c r="I9" i="174"/>
  <c r="A9" i="174"/>
  <c r="J8" i="174"/>
  <c r="I8" i="174"/>
  <c r="A8" i="174"/>
  <c r="A7" i="174"/>
  <c r="A4" i="174"/>
  <c r="G36" i="174" l="1"/>
  <c r="N36" i="174"/>
  <c r="J25" i="174"/>
  <c r="J21" i="174"/>
  <c r="J19" i="174"/>
  <c r="J23" i="174"/>
  <c r="J20" i="174"/>
  <c r="J22" i="174"/>
  <c r="J24" i="174"/>
  <c r="J36" i="174" l="1"/>
  <c r="N24" i="174"/>
  <c r="H17" i="173"/>
  <c r="H13" i="173"/>
  <c r="H9" i="173"/>
  <c r="H8" i="173"/>
  <c r="H10" i="173"/>
  <c r="H11" i="173"/>
  <c r="H12" i="173"/>
  <c r="H14" i="173"/>
  <c r="H15" i="173"/>
  <c r="H16" i="173"/>
  <c r="H18" i="173"/>
  <c r="C19" i="173" l="1"/>
  <c r="H19" i="173" s="1"/>
  <c r="D19" i="173"/>
  <c r="C20" i="173"/>
  <c r="H20" i="173" s="1"/>
  <c r="D20" i="173"/>
  <c r="C21" i="173"/>
  <c r="H21" i="173" s="1"/>
  <c r="D21" i="173"/>
  <c r="C22" i="173"/>
  <c r="H22" i="173" s="1"/>
  <c r="D22" i="173"/>
  <c r="C23" i="173"/>
  <c r="H23" i="173" s="1"/>
  <c r="D23" i="173"/>
  <c r="C24" i="173"/>
  <c r="H24" i="173" s="1"/>
  <c r="D24" i="173"/>
  <c r="C25" i="173"/>
  <c r="F31" i="202" s="1"/>
  <c r="D25" i="173"/>
  <c r="F32" i="202" s="1"/>
  <c r="K36" i="173"/>
  <c r="L35" i="173"/>
  <c r="K35" i="173"/>
  <c r="L34" i="173"/>
  <c r="K34" i="173"/>
  <c r="L33" i="173"/>
  <c r="K33" i="173"/>
  <c r="L32" i="173"/>
  <c r="K32" i="173"/>
  <c r="L31" i="173"/>
  <c r="K31" i="173"/>
  <c r="L30" i="173"/>
  <c r="K30" i="173"/>
  <c r="L29" i="173"/>
  <c r="K29" i="173"/>
  <c r="L28" i="173"/>
  <c r="K28" i="173"/>
  <c r="L27" i="173"/>
  <c r="K27" i="173"/>
  <c r="L26" i="173"/>
  <c r="B25" i="173"/>
  <c r="A25" i="173"/>
  <c r="K24" i="173"/>
  <c r="B24" i="173"/>
  <c r="A24" i="173"/>
  <c r="L23" i="173"/>
  <c r="K23" i="173"/>
  <c r="B23" i="173"/>
  <c r="A23" i="173"/>
  <c r="L22" i="173"/>
  <c r="K22" i="173"/>
  <c r="B22" i="173"/>
  <c r="A22" i="173"/>
  <c r="L21" i="173"/>
  <c r="K21" i="173"/>
  <c r="B21" i="173"/>
  <c r="A21" i="173"/>
  <c r="L20" i="173"/>
  <c r="K20" i="173"/>
  <c r="B20" i="173"/>
  <c r="A20" i="173"/>
  <c r="L19" i="173"/>
  <c r="K19" i="173"/>
  <c r="B19" i="173"/>
  <c r="A19" i="173"/>
  <c r="L18" i="173"/>
  <c r="K18" i="173"/>
  <c r="G18" i="173"/>
  <c r="F18" i="173"/>
  <c r="E18" i="173"/>
  <c r="A18" i="173"/>
  <c r="L17" i="173"/>
  <c r="K17" i="173"/>
  <c r="G17" i="173"/>
  <c r="F17" i="173"/>
  <c r="E17" i="173"/>
  <c r="A17" i="173"/>
  <c r="L16" i="173"/>
  <c r="K16" i="173"/>
  <c r="G16" i="173"/>
  <c r="F16" i="173"/>
  <c r="E16" i="173"/>
  <c r="A16" i="173"/>
  <c r="L15" i="173"/>
  <c r="K15" i="173"/>
  <c r="G15" i="173"/>
  <c r="F15" i="173"/>
  <c r="E15" i="173"/>
  <c r="A15" i="173"/>
  <c r="G14" i="173"/>
  <c r="F14" i="173"/>
  <c r="E14" i="173"/>
  <c r="A14" i="173"/>
  <c r="G13" i="173"/>
  <c r="F13" i="173"/>
  <c r="E13" i="173"/>
  <c r="A13" i="173"/>
  <c r="G12" i="173"/>
  <c r="F12" i="173"/>
  <c r="E12" i="173"/>
  <c r="A12" i="173"/>
  <c r="G11" i="173"/>
  <c r="F11" i="173"/>
  <c r="E11" i="173"/>
  <c r="A11" i="173"/>
  <c r="G10" i="173"/>
  <c r="F10" i="173"/>
  <c r="E10" i="173"/>
  <c r="A10" i="173"/>
  <c r="G9" i="173"/>
  <c r="F9" i="173"/>
  <c r="E9" i="173"/>
  <c r="A9" i="173"/>
  <c r="G8" i="173"/>
  <c r="F8" i="173"/>
  <c r="E8" i="173"/>
  <c r="A8" i="173"/>
  <c r="G7" i="173"/>
  <c r="F7" i="173"/>
  <c r="E7" i="173"/>
  <c r="A7" i="173"/>
  <c r="A4" i="173"/>
  <c r="K36" i="172"/>
  <c r="L35" i="172"/>
  <c r="K35" i="172"/>
  <c r="L34" i="172"/>
  <c r="K34" i="172"/>
  <c r="L33" i="172"/>
  <c r="K33" i="172"/>
  <c r="L32" i="172"/>
  <c r="K32" i="172"/>
  <c r="L31" i="172"/>
  <c r="K31" i="172"/>
  <c r="L30" i="172"/>
  <c r="K30" i="172"/>
  <c r="L29" i="172"/>
  <c r="K29" i="172"/>
  <c r="L28" i="172"/>
  <c r="K28" i="172"/>
  <c r="L27" i="172"/>
  <c r="K27" i="172"/>
  <c r="L26" i="172"/>
  <c r="D25" i="172"/>
  <c r="P25" i="124" s="1"/>
  <c r="G6" i="202" s="1"/>
  <c r="C32" i="202" s="1"/>
  <c r="C25" i="172"/>
  <c r="H25" i="172" s="1"/>
  <c r="B25" i="172"/>
  <c r="A25" i="172"/>
  <c r="K24" i="172"/>
  <c r="D24" i="172"/>
  <c r="P24" i="124" s="1"/>
  <c r="C24" i="172"/>
  <c r="B24" i="172"/>
  <c r="E24" i="124" s="1"/>
  <c r="A24" i="172"/>
  <c r="L23" i="172"/>
  <c r="K23" i="172"/>
  <c r="D23" i="172"/>
  <c r="P23" i="124" s="1"/>
  <c r="C23" i="172"/>
  <c r="B23" i="172"/>
  <c r="A23" i="172"/>
  <c r="L22" i="172"/>
  <c r="K22" i="172"/>
  <c r="D22" i="172"/>
  <c r="C22" i="172"/>
  <c r="B22" i="172"/>
  <c r="E22" i="124" s="1"/>
  <c r="A22" i="172"/>
  <c r="L21" i="172"/>
  <c r="K21" i="172"/>
  <c r="D21" i="172"/>
  <c r="P21" i="124" s="1"/>
  <c r="C21" i="172"/>
  <c r="B21" i="172"/>
  <c r="A21" i="172"/>
  <c r="L20" i="172"/>
  <c r="K20" i="172"/>
  <c r="D20" i="172"/>
  <c r="P20" i="124" s="1"/>
  <c r="C20" i="172"/>
  <c r="B20" i="172"/>
  <c r="E20" i="124" s="1"/>
  <c r="A20" i="172"/>
  <c r="L19" i="172"/>
  <c r="K19" i="172"/>
  <c r="D19" i="172"/>
  <c r="P19" i="124" s="1"/>
  <c r="C19" i="172"/>
  <c r="B19" i="172"/>
  <c r="A19" i="172"/>
  <c r="L18" i="172"/>
  <c r="K18" i="172"/>
  <c r="H18" i="172"/>
  <c r="G18" i="172"/>
  <c r="F18" i="172"/>
  <c r="E18" i="172"/>
  <c r="A18" i="172"/>
  <c r="L17" i="172"/>
  <c r="K17" i="172"/>
  <c r="H17" i="172"/>
  <c r="G17" i="172"/>
  <c r="F17" i="172"/>
  <c r="E17" i="172"/>
  <c r="A17" i="172"/>
  <c r="L16" i="172"/>
  <c r="K16" i="172"/>
  <c r="H16" i="172"/>
  <c r="G16" i="172"/>
  <c r="F16" i="172"/>
  <c r="E16" i="172"/>
  <c r="A16" i="172"/>
  <c r="L15" i="172"/>
  <c r="K15" i="172"/>
  <c r="H15" i="172"/>
  <c r="G15" i="172"/>
  <c r="F15" i="172"/>
  <c r="E15" i="172"/>
  <c r="A15" i="172"/>
  <c r="H14" i="172"/>
  <c r="G14" i="172"/>
  <c r="F14" i="172"/>
  <c r="E14" i="172"/>
  <c r="A14" i="172"/>
  <c r="H13" i="172"/>
  <c r="G13" i="172"/>
  <c r="F13" i="172"/>
  <c r="E13" i="172"/>
  <c r="A13" i="172"/>
  <c r="H12" i="172"/>
  <c r="G12" i="172"/>
  <c r="F12" i="172"/>
  <c r="E12" i="172"/>
  <c r="A12" i="172"/>
  <c r="H11" i="172"/>
  <c r="G11" i="172"/>
  <c r="F11" i="172"/>
  <c r="E11" i="172"/>
  <c r="A11" i="172"/>
  <c r="H10" i="172"/>
  <c r="G10" i="172"/>
  <c r="F10" i="172"/>
  <c r="E10" i="172"/>
  <c r="A10" i="172"/>
  <c r="H9" i="172"/>
  <c r="G9" i="172"/>
  <c r="F9" i="172"/>
  <c r="E9" i="172"/>
  <c r="A9" i="172"/>
  <c r="H8" i="172"/>
  <c r="G8" i="172"/>
  <c r="F8" i="172"/>
  <c r="E8" i="172"/>
  <c r="A8" i="172"/>
  <c r="H7" i="172"/>
  <c r="G7" i="172"/>
  <c r="F7" i="172"/>
  <c r="E7" i="172"/>
  <c r="A7" i="172"/>
  <c r="A4" i="172"/>
  <c r="K36" i="171"/>
  <c r="L35" i="171"/>
  <c r="K35" i="171"/>
  <c r="L34" i="171"/>
  <c r="K34" i="171"/>
  <c r="L33" i="171"/>
  <c r="K33" i="171"/>
  <c r="L32" i="171"/>
  <c r="K32" i="171"/>
  <c r="L31" i="171"/>
  <c r="K31" i="171"/>
  <c r="L30" i="171"/>
  <c r="K30" i="171"/>
  <c r="L29" i="171"/>
  <c r="K29" i="171"/>
  <c r="L28" i="171"/>
  <c r="K28" i="171"/>
  <c r="L27" i="171"/>
  <c r="K27" i="171"/>
  <c r="L26" i="171"/>
  <c r="D25" i="171"/>
  <c r="C25" i="171"/>
  <c r="B25" i="171"/>
  <c r="A25" i="171"/>
  <c r="K24" i="171"/>
  <c r="D24" i="171"/>
  <c r="O24" i="124" s="1"/>
  <c r="C24" i="171"/>
  <c r="B24" i="171"/>
  <c r="D24" i="124" s="1"/>
  <c r="A24" i="171"/>
  <c r="L23" i="171"/>
  <c r="K23" i="171"/>
  <c r="D23" i="171"/>
  <c r="O23" i="124" s="1"/>
  <c r="C23" i="171"/>
  <c r="B23" i="171"/>
  <c r="D23" i="124" s="1"/>
  <c r="A23" i="171"/>
  <c r="L22" i="171"/>
  <c r="K22" i="171"/>
  <c r="D22" i="171"/>
  <c r="O22" i="124" s="1"/>
  <c r="C22" i="171"/>
  <c r="B22" i="171"/>
  <c r="D22" i="124" s="1"/>
  <c r="A22" i="171"/>
  <c r="L21" i="171"/>
  <c r="K21" i="171"/>
  <c r="D21" i="171"/>
  <c r="O21" i="124" s="1"/>
  <c r="C21" i="171"/>
  <c r="B21" i="171"/>
  <c r="D21" i="124" s="1"/>
  <c r="A21" i="171"/>
  <c r="L20" i="171"/>
  <c r="K20" i="171"/>
  <c r="D20" i="171"/>
  <c r="O20" i="124" s="1"/>
  <c r="C20" i="171"/>
  <c r="B20" i="171"/>
  <c r="D20" i="124" s="1"/>
  <c r="A20" i="171"/>
  <c r="L19" i="171"/>
  <c r="K19" i="171"/>
  <c r="D19" i="171"/>
  <c r="O19" i="124" s="1"/>
  <c r="C19" i="171"/>
  <c r="B19" i="171"/>
  <c r="D19" i="124" s="1"/>
  <c r="A19" i="171"/>
  <c r="L18" i="171"/>
  <c r="K18" i="171"/>
  <c r="H18" i="171"/>
  <c r="G18" i="171"/>
  <c r="F18" i="171"/>
  <c r="E18" i="171"/>
  <c r="A18" i="171"/>
  <c r="L17" i="171"/>
  <c r="K17" i="171"/>
  <c r="H17" i="171"/>
  <c r="G17" i="171"/>
  <c r="F17" i="171"/>
  <c r="E17" i="171"/>
  <c r="A17" i="171"/>
  <c r="L16" i="171"/>
  <c r="K16" i="171"/>
  <c r="H16" i="171"/>
  <c r="G16" i="171"/>
  <c r="F16" i="171"/>
  <c r="E16" i="171"/>
  <c r="A16" i="171"/>
  <c r="L15" i="171"/>
  <c r="K15" i="171"/>
  <c r="H15" i="171"/>
  <c r="G15" i="171"/>
  <c r="F15" i="171"/>
  <c r="E15" i="171"/>
  <c r="A15" i="171"/>
  <c r="H14" i="171"/>
  <c r="G14" i="171"/>
  <c r="F14" i="171"/>
  <c r="E14" i="171"/>
  <c r="A14" i="171"/>
  <c r="H13" i="171"/>
  <c r="G13" i="171"/>
  <c r="F13" i="171"/>
  <c r="E13" i="171"/>
  <c r="A13" i="171"/>
  <c r="H12" i="171"/>
  <c r="G12" i="171"/>
  <c r="F12" i="171"/>
  <c r="E12" i="171"/>
  <c r="A12" i="171"/>
  <c r="H11" i="171"/>
  <c r="G11" i="171"/>
  <c r="F11" i="171"/>
  <c r="E11" i="171"/>
  <c r="A11" i="171"/>
  <c r="H10" i="171"/>
  <c r="G10" i="171"/>
  <c r="F10" i="171"/>
  <c r="E10" i="171"/>
  <c r="A10" i="171"/>
  <c r="H9" i="171"/>
  <c r="G9" i="171"/>
  <c r="F9" i="171"/>
  <c r="E9" i="171"/>
  <c r="A9" i="171"/>
  <c r="H8" i="171"/>
  <c r="G8" i="171"/>
  <c r="F8" i="171"/>
  <c r="E8" i="171"/>
  <c r="A8" i="171"/>
  <c r="H7" i="171"/>
  <c r="G7" i="171"/>
  <c r="F7" i="171"/>
  <c r="E7" i="171"/>
  <c r="A7" i="171"/>
  <c r="A4" i="171"/>
  <c r="K36" i="170"/>
  <c r="L35" i="170"/>
  <c r="K35" i="170"/>
  <c r="L34" i="170"/>
  <c r="K34" i="170"/>
  <c r="L33" i="170"/>
  <c r="K33" i="170"/>
  <c r="L32" i="170"/>
  <c r="K32" i="170"/>
  <c r="L31" i="170"/>
  <c r="K31" i="170"/>
  <c r="L30" i="170"/>
  <c r="K30" i="170"/>
  <c r="L29" i="170"/>
  <c r="K29" i="170"/>
  <c r="L28" i="170"/>
  <c r="K28" i="170"/>
  <c r="L27" i="170"/>
  <c r="K27" i="170"/>
  <c r="L26" i="170"/>
  <c r="D25" i="170"/>
  <c r="C25" i="170"/>
  <c r="B25" i="170"/>
  <c r="A25" i="170"/>
  <c r="K24" i="170"/>
  <c r="D24" i="170"/>
  <c r="N24" i="124" s="1"/>
  <c r="C24" i="170"/>
  <c r="H24" i="124" s="1"/>
  <c r="B24" i="170"/>
  <c r="C24" i="124" s="1"/>
  <c r="A24" i="170"/>
  <c r="L23" i="170"/>
  <c r="K23" i="170"/>
  <c r="D23" i="170"/>
  <c r="N23" i="124" s="1"/>
  <c r="C23" i="170"/>
  <c r="H23" i="124" s="1"/>
  <c r="B23" i="170"/>
  <c r="C23" i="124" s="1"/>
  <c r="A23" i="170"/>
  <c r="L22" i="170"/>
  <c r="K22" i="170"/>
  <c r="D22" i="170"/>
  <c r="N22" i="124" s="1"/>
  <c r="C22" i="170"/>
  <c r="H22" i="124" s="1"/>
  <c r="B22" i="170"/>
  <c r="C22" i="124" s="1"/>
  <c r="A22" i="170"/>
  <c r="L21" i="170"/>
  <c r="K21" i="170"/>
  <c r="D21" i="170"/>
  <c r="N21" i="124" s="1"/>
  <c r="C21" i="170"/>
  <c r="H21" i="124" s="1"/>
  <c r="B21" i="170"/>
  <c r="C21" i="124" s="1"/>
  <c r="A21" i="170"/>
  <c r="L20" i="170"/>
  <c r="K20" i="170"/>
  <c r="D20" i="170"/>
  <c r="N20" i="124" s="1"/>
  <c r="C20" i="170"/>
  <c r="B20" i="170"/>
  <c r="C20" i="124" s="1"/>
  <c r="A20" i="170"/>
  <c r="L19" i="170"/>
  <c r="K19" i="170"/>
  <c r="H19" i="170"/>
  <c r="N19" i="124"/>
  <c r="A19" i="170"/>
  <c r="L18" i="170"/>
  <c r="K18" i="170"/>
  <c r="H18" i="170"/>
  <c r="G18" i="170"/>
  <c r="F18" i="170"/>
  <c r="E18" i="170"/>
  <c r="A18" i="170"/>
  <c r="L17" i="170"/>
  <c r="K17" i="170"/>
  <c r="H17" i="170"/>
  <c r="G17" i="170"/>
  <c r="F17" i="170"/>
  <c r="E17" i="170"/>
  <c r="A17" i="170"/>
  <c r="L16" i="170"/>
  <c r="K16" i="170"/>
  <c r="H16" i="170"/>
  <c r="G16" i="170"/>
  <c r="F16" i="170"/>
  <c r="E16" i="170"/>
  <c r="A16" i="170"/>
  <c r="L15" i="170"/>
  <c r="K15" i="170"/>
  <c r="H15" i="170"/>
  <c r="G15" i="170"/>
  <c r="F15" i="170"/>
  <c r="E15" i="170"/>
  <c r="A15" i="170"/>
  <c r="H14" i="170"/>
  <c r="G14" i="170"/>
  <c r="F14" i="170"/>
  <c r="E14" i="170"/>
  <c r="A14" i="170"/>
  <c r="H13" i="170"/>
  <c r="G13" i="170"/>
  <c r="F13" i="170"/>
  <c r="E13" i="170"/>
  <c r="A13" i="170"/>
  <c r="H12" i="170"/>
  <c r="G12" i="170"/>
  <c r="F12" i="170"/>
  <c r="E12" i="170"/>
  <c r="A12" i="170"/>
  <c r="H11" i="170"/>
  <c r="G11" i="170"/>
  <c r="F11" i="170"/>
  <c r="E11" i="170"/>
  <c r="A11" i="170"/>
  <c r="H10" i="170"/>
  <c r="G10" i="170"/>
  <c r="F10" i="170"/>
  <c r="E10" i="170"/>
  <c r="A10" i="170"/>
  <c r="H9" i="170"/>
  <c r="G9" i="170"/>
  <c r="F9" i="170"/>
  <c r="E9" i="170"/>
  <c r="A9" i="170"/>
  <c r="H8" i="170"/>
  <c r="G8" i="170"/>
  <c r="F8" i="170"/>
  <c r="E8" i="170"/>
  <c r="A8" i="170"/>
  <c r="G7" i="170"/>
  <c r="F7" i="170"/>
  <c r="E7" i="170"/>
  <c r="A7" i="170"/>
  <c r="A4" i="170"/>
  <c r="G8" i="166"/>
  <c r="G9" i="166"/>
  <c r="G10" i="166"/>
  <c r="G11" i="166"/>
  <c r="G12" i="166"/>
  <c r="G13" i="166"/>
  <c r="G14" i="166"/>
  <c r="G15" i="166"/>
  <c r="G16" i="166"/>
  <c r="G17" i="166"/>
  <c r="G18" i="166"/>
  <c r="G7" i="166"/>
  <c r="H8" i="166"/>
  <c r="H9" i="166"/>
  <c r="H10" i="166"/>
  <c r="H11" i="166"/>
  <c r="H12" i="166"/>
  <c r="H13" i="166"/>
  <c r="H14" i="166"/>
  <c r="H15" i="166"/>
  <c r="H16" i="166"/>
  <c r="H17" i="166"/>
  <c r="H18" i="166"/>
  <c r="H10" i="169"/>
  <c r="H11" i="169"/>
  <c r="H12" i="169"/>
  <c r="H13" i="169"/>
  <c r="H14" i="169"/>
  <c r="H15" i="169"/>
  <c r="H16" i="169"/>
  <c r="H17" i="169"/>
  <c r="H18" i="169"/>
  <c r="H19" i="169"/>
  <c r="H20" i="169"/>
  <c r="K38" i="169"/>
  <c r="L37" i="169"/>
  <c r="K37" i="169"/>
  <c r="L36" i="169"/>
  <c r="K36" i="169"/>
  <c r="L35" i="169"/>
  <c r="K35" i="169"/>
  <c r="L34" i="169"/>
  <c r="K34" i="169"/>
  <c r="L33" i="169"/>
  <c r="K33" i="169"/>
  <c r="L32" i="169"/>
  <c r="K32" i="169"/>
  <c r="L31" i="169"/>
  <c r="K31" i="169"/>
  <c r="L30" i="169"/>
  <c r="K30" i="169"/>
  <c r="L29" i="169"/>
  <c r="K29" i="169"/>
  <c r="L28" i="169"/>
  <c r="D27" i="169"/>
  <c r="D38" i="169" s="1"/>
  <c r="L38" i="169"/>
  <c r="A27" i="169"/>
  <c r="K26" i="169"/>
  <c r="D26" i="169"/>
  <c r="A26" i="169"/>
  <c r="L25" i="169"/>
  <c r="K25" i="169"/>
  <c r="D25" i="169"/>
  <c r="A25" i="169"/>
  <c r="L24" i="169"/>
  <c r="K24" i="169"/>
  <c r="D24" i="169"/>
  <c r="A24" i="169"/>
  <c r="L23" i="169"/>
  <c r="K23" i="169"/>
  <c r="D23" i="169"/>
  <c r="A23" i="169"/>
  <c r="L22" i="169"/>
  <c r="K22" i="169"/>
  <c r="D22" i="169"/>
  <c r="A22" i="169"/>
  <c r="L21" i="169"/>
  <c r="K21" i="169"/>
  <c r="D21" i="169"/>
  <c r="A21" i="169"/>
  <c r="L20" i="169"/>
  <c r="K20" i="169"/>
  <c r="F20" i="169"/>
  <c r="E20" i="169"/>
  <c r="A20" i="169"/>
  <c r="T20" i="169" s="1"/>
  <c r="L19" i="169"/>
  <c r="K19" i="169"/>
  <c r="F19" i="169"/>
  <c r="E19" i="169"/>
  <c r="A19" i="169"/>
  <c r="T19" i="169" s="1"/>
  <c r="L18" i="169"/>
  <c r="K18" i="169"/>
  <c r="F18" i="169"/>
  <c r="E18" i="169"/>
  <c r="A18" i="169"/>
  <c r="T18" i="169" s="1"/>
  <c r="L17" i="169"/>
  <c r="K17" i="169"/>
  <c r="F17" i="169"/>
  <c r="E17" i="169"/>
  <c r="A17" i="169"/>
  <c r="T17" i="169" s="1"/>
  <c r="L16" i="169"/>
  <c r="F16" i="169"/>
  <c r="E16" i="169"/>
  <c r="A16" i="169"/>
  <c r="T16" i="169" s="1"/>
  <c r="F15" i="169"/>
  <c r="E15" i="169"/>
  <c r="A15" i="169"/>
  <c r="T15" i="169" s="1"/>
  <c r="F14" i="169"/>
  <c r="E14" i="169"/>
  <c r="A14" i="169"/>
  <c r="T14" i="169" s="1"/>
  <c r="F13" i="169"/>
  <c r="E13" i="169"/>
  <c r="A13" i="169"/>
  <c r="T13" i="169" s="1"/>
  <c r="F12" i="169"/>
  <c r="E12" i="169"/>
  <c r="A12" i="169"/>
  <c r="T12" i="169" s="1"/>
  <c r="F11" i="169"/>
  <c r="E11" i="169"/>
  <c r="A11" i="169"/>
  <c r="T11" i="169" s="1"/>
  <c r="F10" i="169"/>
  <c r="E10" i="169"/>
  <c r="A10" i="169"/>
  <c r="T10" i="169" s="1"/>
  <c r="A9" i="169"/>
  <c r="T9" i="169" s="1"/>
  <c r="A6" i="169"/>
  <c r="B36" i="173" l="1"/>
  <c r="L36" i="173" s="1"/>
  <c r="F34" i="202"/>
  <c r="F23" i="173"/>
  <c r="D36" i="173"/>
  <c r="I25" i="174"/>
  <c r="E27" i="169"/>
  <c r="E38" i="169" s="1"/>
  <c r="H20" i="124"/>
  <c r="H25" i="124"/>
  <c r="E5" i="202" s="1"/>
  <c r="F20" i="173"/>
  <c r="C36" i="173"/>
  <c r="H25" i="173"/>
  <c r="F22" i="172"/>
  <c r="P22" i="124"/>
  <c r="E23" i="172"/>
  <c r="E23" i="124"/>
  <c r="J25" i="124"/>
  <c r="G5" i="202" s="1"/>
  <c r="C31" i="202" s="1"/>
  <c r="H19" i="172"/>
  <c r="J19" i="124"/>
  <c r="F19" i="172"/>
  <c r="E19" i="124"/>
  <c r="F21" i="172"/>
  <c r="E21" i="124"/>
  <c r="H21" i="172"/>
  <c r="J21" i="124"/>
  <c r="H23" i="172"/>
  <c r="J23" i="124"/>
  <c r="D36" i="172"/>
  <c r="P36" i="124" s="1"/>
  <c r="H20" i="172"/>
  <c r="J20" i="124"/>
  <c r="H22" i="172"/>
  <c r="J22" i="124"/>
  <c r="H24" i="172"/>
  <c r="J24" i="124"/>
  <c r="B36" i="172"/>
  <c r="E25" i="124"/>
  <c r="G8" i="202" s="1"/>
  <c r="C34" i="202" s="1"/>
  <c r="H20" i="171"/>
  <c r="I20" i="124"/>
  <c r="H24" i="171"/>
  <c r="I24" i="124"/>
  <c r="H22" i="171"/>
  <c r="I22" i="124"/>
  <c r="B36" i="171"/>
  <c r="D25" i="124"/>
  <c r="F8" i="202" s="1"/>
  <c r="H25" i="171"/>
  <c r="I25" i="124"/>
  <c r="F5" i="202" s="1"/>
  <c r="H19" i="171"/>
  <c r="I19" i="124"/>
  <c r="H21" i="171"/>
  <c r="I21" i="124"/>
  <c r="H23" i="171"/>
  <c r="I23" i="124"/>
  <c r="D36" i="171"/>
  <c r="O36" i="124" s="1"/>
  <c r="O25" i="124"/>
  <c r="F6" i="202" s="1"/>
  <c r="H21" i="170"/>
  <c r="E19" i="170"/>
  <c r="C19" i="124"/>
  <c r="B36" i="170"/>
  <c r="C25" i="124"/>
  <c r="E8" i="202" s="1"/>
  <c r="D36" i="170"/>
  <c r="N36" i="124" s="1"/>
  <c r="N25" i="124"/>
  <c r="E6" i="202" s="1"/>
  <c r="G19" i="170"/>
  <c r="G24" i="173"/>
  <c r="G20" i="173"/>
  <c r="E23" i="169"/>
  <c r="I21" i="174"/>
  <c r="G21" i="170"/>
  <c r="G23" i="170"/>
  <c r="I19" i="174"/>
  <c r="I23" i="174"/>
  <c r="G25" i="170"/>
  <c r="I20" i="174"/>
  <c r="I22" i="174"/>
  <c r="I24" i="174"/>
  <c r="F21" i="169"/>
  <c r="F25" i="169"/>
  <c r="F23" i="170"/>
  <c r="F22" i="170"/>
  <c r="E22" i="173"/>
  <c r="G22" i="173"/>
  <c r="F19" i="173"/>
  <c r="F24" i="173"/>
  <c r="F21" i="173"/>
  <c r="F22" i="173"/>
  <c r="F25" i="173"/>
  <c r="F36" i="173" s="1"/>
  <c r="E20" i="173"/>
  <c r="E24" i="173"/>
  <c r="G25" i="173"/>
  <c r="E19" i="173"/>
  <c r="E21" i="173"/>
  <c r="E23" i="173"/>
  <c r="E25" i="173"/>
  <c r="E36" i="173" s="1"/>
  <c r="G19" i="173"/>
  <c r="G21" i="173"/>
  <c r="G23" i="173"/>
  <c r="E19" i="172"/>
  <c r="E25" i="172"/>
  <c r="E36" i="172" s="1"/>
  <c r="C36" i="172"/>
  <c r="J36" i="124" s="1"/>
  <c r="X32" i="169" s="1"/>
  <c r="E21" i="172"/>
  <c r="F24" i="172"/>
  <c r="F23" i="172"/>
  <c r="F20" i="172"/>
  <c r="G20" i="172"/>
  <c r="G24" i="172"/>
  <c r="G19" i="172"/>
  <c r="E20" i="172"/>
  <c r="G21" i="172"/>
  <c r="E22" i="172"/>
  <c r="G23" i="172"/>
  <c r="E24" i="172"/>
  <c r="G25" i="172"/>
  <c r="G22" i="172"/>
  <c r="F25" i="172"/>
  <c r="F36" i="172" s="1"/>
  <c r="H36" i="172"/>
  <c r="H23" i="170"/>
  <c r="F19" i="170"/>
  <c r="E23" i="170"/>
  <c r="F19" i="171"/>
  <c r="F21" i="171"/>
  <c r="F22" i="171"/>
  <c r="F23" i="171"/>
  <c r="F24" i="171"/>
  <c r="E20" i="171"/>
  <c r="F20" i="171"/>
  <c r="E22" i="171"/>
  <c r="E24" i="171"/>
  <c r="G19" i="171"/>
  <c r="G21" i="171"/>
  <c r="G25" i="171"/>
  <c r="E19" i="171"/>
  <c r="G20" i="171"/>
  <c r="E21" i="171"/>
  <c r="G22" i="171"/>
  <c r="E23" i="171"/>
  <c r="G24" i="171"/>
  <c r="E25" i="171"/>
  <c r="E36" i="171" s="1"/>
  <c r="C36" i="171"/>
  <c r="I36" i="124" s="1"/>
  <c r="W32" i="169" s="1"/>
  <c r="G23" i="171"/>
  <c r="F25" i="171"/>
  <c r="F36" i="171" s="1"/>
  <c r="E22" i="170"/>
  <c r="F20" i="170"/>
  <c r="F21" i="170"/>
  <c r="F24" i="170"/>
  <c r="E25" i="170"/>
  <c r="E36" i="170" s="1"/>
  <c r="E20" i="170"/>
  <c r="E21" i="170"/>
  <c r="E24" i="170"/>
  <c r="H25" i="170"/>
  <c r="C36" i="170"/>
  <c r="H36" i="124" s="1"/>
  <c r="V32" i="169" s="1"/>
  <c r="G20" i="170"/>
  <c r="G22" i="170"/>
  <c r="G24" i="170"/>
  <c r="H20" i="170"/>
  <c r="H22" i="170"/>
  <c r="H24" i="170"/>
  <c r="F25" i="170"/>
  <c r="F36" i="170" s="1"/>
  <c r="F24" i="169"/>
  <c r="E21" i="169"/>
  <c r="E22" i="169"/>
  <c r="E26" i="169"/>
  <c r="F22" i="169"/>
  <c r="F26" i="169"/>
  <c r="F23" i="169"/>
  <c r="E24" i="169"/>
  <c r="E25" i="169"/>
  <c r="F27" i="169"/>
  <c r="F38" i="169" s="1"/>
  <c r="I36" i="174"/>
  <c r="L36" i="172" l="1"/>
  <c r="E36" i="124"/>
  <c r="L36" i="171"/>
  <c r="D36" i="124"/>
  <c r="L36" i="170"/>
  <c r="C36" i="124"/>
  <c r="G36" i="170"/>
  <c r="L24" i="170"/>
  <c r="L24" i="173"/>
  <c r="G36" i="173"/>
  <c r="H36" i="173"/>
  <c r="L24" i="172"/>
  <c r="G36" i="172"/>
  <c r="H36" i="170"/>
  <c r="L24" i="171"/>
  <c r="H36" i="171"/>
  <c r="G36" i="171"/>
  <c r="H38" i="169"/>
  <c r="L26" i="169"/>
  <c r="B25" i="166" l="1"/>
  <c r="B25" i="124" s="1"/>
  <c r="D8" i="202" s="1"/>
  <c r="I8" i="202" s="1"/>
  <c r="I34" i="202" s="1"/>
  <c r="B23" i="166"/>
  <c r="B23" i="124" s="1"/>
  <c r="B21" i="166"/>
  <c r="B21" i="124" s="1"/>
  <c r="B20" i="166"/>
  <c r="B20" i="124" s="1"/>
  <c r="B19" i="166"/>
  <c r="B19" i="124" s="1"/>
  <c r="E7" i="166"/>
  <c r="L28" i="166"/>
  <c r="L26" i="166"/>
  <c r="L17" i="166"/>
  <c r="L15" i="166"/>
  <c r="K16" i="166"/>
  <c r="K17" i="166"/>
  <c r="K18" i="166"/>
  <c r="K19" i="166"/>
  <c r="K20" i="166"/>
  <c r="K21" i="166"/>
  <c r="K22" i="166"/>
  <c r="K23" i="166"/>
  <c r="K24" i="166"/>
  <c r="K15" i="166"/>
  <c r="K28" i="166"/>
  <c r="K29" i="166"/>
  <c r="K30" i="166"/>
  <c r="K31" i="166"/>
  <c r="K32" i="166"/>
  <c r="K33" i="166"/>
  <c r="K34" i="166"/>
  <c r="K35" i="166"/>
  <c r="K36" i="166"/>
  <c r="K27" i="166"/>
  <c r="L29" i="166"/>
  <c r="L27" i="166"/>
  <c r="L16" i="166" l="1"/>
  <c r="K10" i="101" l="1"/>
  <c r="K31" i="101"/>
  <c r="K30" i="101"/>
  <c r="K29" i="101"/>
  <c r="K28" i="101"/>
  <c r="K27" i="101"/>
  <c r="K26" i="101"/>
  <c r="K25" i="101"/>
  <c r="K24" i="101"/>
  <c r="K23" i="101"/>
  <c r="K22" i="101"/>
  <c r="K21" i="101"/>
  <c r="K20" i="101"/>
  <c r="K19" i="101"/>
  <c r="K18" i="101"/>
  <c r="K17" i="101"/>
  <c r="K16" i="101"/>
  <c r="K15" i="101"/>
  <c r="K14" i="101"/>
  <c r="K13" i="101"/>
  <c r="K12" i="101"/>
  <c r="K11" i="101"/>
  <c r="K9" i="101"/>
  <c r="K8" i="101"/>
  <c r="F9" i="101"/>
  <c r="F10" i="101"/>
  <c r="F11" i="101"/>
  <c r="F12" i="101"/>
  <c r="F13" i="101"/>
  <c r="F14" i="101"/>
  <c r="F15" i="101"/>
  <c r="F16" i="101"/>
  <c r="F17" i="101"/>
  <c r="F18" i="101"/>
  <c r="F19" i="101"/>
  <c r="F20" i="101"/>
  <c r="F21" i="101"/>
  <c r="F22" i="101"/>
  <c r="F23" i="101"/>
  <c r="F24" i="101"/>
  <c r="F25" i="101"/>
  <c r="F26" i="101"/>
  <c r="F27" i="101"/>
  <c r="F28" i="101"/>
  <c r="F29" i="101"/>
  <c r="F30" i="101"/>
  <c r="F31" i="101"/>
  <c r="F8" i="101"/>
  <c r="C32" i="101"/>
  <c r="D32" i="101"/>
  <c r="E32" i="101"/>
  <c r="G32" i="101"/>
  <c r="H32" i="101"/>
  <c r="I32" i="101"/>
  <c r="J32" i="101"/>
  <c r="C33" i="101"/>
  <c r="D33" i="101"/>
  <c r="E33" i="101"/>
  <c r="G33" i="101"/>
  <c r="H33" i="101"/>
  <c r="I33" i="101"/>
  <c r="J33" i="101"/>
  <c r="C34" i="101"/>
  <c r="D34" i="101"/>
  <c r="E34" i="101"/>
  <c r="G34" i="101"/>
  <c r="H34" i="101"/>
  <c r="I34" i="101"/>
  <c r="J34" i="101"/>
  <c r="B34" i="101"/>
  <c r="B33" i="101"/>
  <c r="B32" i="101"/>
  <c r="F34" i="101" l="1"/>
  <c r="K32" i="101"/>
  <c r="F32" i="101"/>
  <c r="K33" i="101"/>
  <c r="F33" i="101"/>
  <c r="K34" i="101"/>
  <c r="D20" i="64" l="1"/>
  <c r="C20" i="64"/>
  <c r="G20" i="64" s="1"/>
  <c r="M16" i="64"/>
  <c r="G24" i="119"/>
  <c r="G23" i="119"/>
  <c r="G22" i="119"/>
  <c r="G21" i="119"/>
  <c r="G20" i="119"/>
  <c r="G19" i="119"/>
  <c r="G18" i="119"/>
  <c r="H24" i="119" l="1"/>
  <c r="N9" i="121" l="1"/>
  <c r="E35" i="168" l="1"/>
  <c r="E33" i="168"/>
  <c r="E34" i="168"/>
  <c r="E32" i="168"/>
  <c r="D36" i="168"/>
  <c r="D35" i="168"/>
  <c r="D33" i="168"/>
  <c r="D34" i="168"/>
  <c r="D32" i="168"/>
  <c r="C36" i="168"/>
  <c r="C35" i="168"/>
  <c r="C33" i="168"/>
  <c r="C34" i="168"/>
  <c r="C32" i="168"/>
  <c r="L15" i="168"/>
  <c r="L8" i="168"/>
  <c r="J15" i="168"/>
  <c r="G15" i="168"/>
  <c r="D15" i="168"/>
  <c r="J10" i="168"/>
  <c r="J9" i="168"/>
  <c r="J8" i="168"/>
  <c r="G10" i="168"/>
  <c r="G9" i="168"/>
  <c r="G8" i="168"/>
  <c r="D9" i="168"/>
  <c r="D10" i="168"/>
  <c r="D8" i="168"/>
  <c r="M19" i="168"/>
  <c r="E11" i="168"/>
  <c r="E24" i="168" s="1"/>
  <c r="F11" i="168"/>
  <c r="F25" i="168" s="1"/>
  <c r="E15" i="204" s="1"/>
  <c r="E34" i="204" s="1"/>
  <c r="H11" i="168"/>
  <c r="H23" i="168" s="1"/>
  <c r="I11" i="168"/>
  <c r="I24" i="168" s="1"/>
  <c r="K11" i="168"/>
  <c r="K25" i="168" s="1"/>
  <c r="J15" i="204" s="1"/>
  <c r="C11" i="168"/>
  <c r="C23" i="168" s="1"/>
  <c r="N19" i="168"/>
  <c r="L19" i="168"/>
  <c r="N15" i="168"/>
  <c r="L9" i="168"/>
  <c r="N9" i="168"/>
  <c r="L10" i="168"/>
  <c r="N10" i="168"/>
  <c r="N8" i="168"/>
  <c r="E36" i="168"/>
  <c r="B36" i="168"/>
  <c r="B34" i="168"/>
  <c r="B33" i="168"/>
  <c r="B32" i="168"/>
  <c r="E31" i="168"/>
  <c r="J32" i="168" s="1"/>
  <c r="D31" i="168"/>
  <c r="I32" i="168" s="1"/>
  <c r="C31" i="168"/>
  <c r="H32" i="168" s="1"/>
  <c r="K24" i="168" l="1"/>
  <c r="K23" i="168"/>
  <c r="E37" i="168"/>
  <c r="J33" i="168" s="1"/>
  <c r="M10" i="168"/>
  <c r="H24" i="168"/>
  <c r="D37" i="168"/>
  <c r="I33" i="168" s="1"/>
  <c r="F23" i="168"/>
  <c r="E25" i="168"/>
  <c r="D15" i="204" s="1"/>
  <c r="E23" i="168"/>
  <c r="C37" i="168"/>
  <c r="H33" i="168" s="1"/>
  <c r="M9" i="168"/>
  <c r="C25" i="168"/>
  <c r="B15" i="204" s="1"/>
  <c r="D34" i="204" s="1"/>
  <c r="C24" i="168"/>
  <c r="D11" i="168"/>
  <c r="D23" i="168" s="1"/>
  <c r="I25" i="168"/>
  <c r="H15" i="204" s="1"/>
  <c r="F34" i="204" s="1"/>
  <c r="H25" i="168"/>
  <c r="G15" i="204" s="1"/>
  <c r="G11" i="168"/>
  <c r="J11" i="168"/>
  <c r="F24" i="168"/>
  <c r="I23" i="168"/>
  <c r="M8" i="168"/>
  <c r="M15" i="168"/>
  <c r="N11" i="168"/>
  <c r="L11" i="168"/>
  <c r="E8" i="166"/>
  <c r="F8" i="166"/>
  <c r="E9" i="166"/>
  <c r="F9" i="166"/>
  <c r="E10" i="166"/>
  <c r="F10" i="166"/>
  <c r="E11" i="166"/>
  <c r="F11" i="166"/>
  <c r="E12" i="166"/>
  <c r="F12" i="166"/>
  <c r="E13" i="166"/>
  <c r="F13" i="166"/>
  <c r="E14" i="166"/>
  <c r="F14" i="166"/>
  <c r="E15" i="166"/>
  <c r="F15" i="166"/>
  <c r="E16" i="166"/>
  <c r="F16" i="166"/>
  <c r="E17" i="166"/>
  <c r="F17" i="166"/>
  <c r="E18" i="166"/>
  <c r="F18" i="166"/>
  <c r="F7" i="166"/>
  <c r="D25" i="168" l="1"/>
  <c r="C15" i="204" s="1"/>
  <c r="K33" i="168"/>
  <c r="D24" i="168"/>
  <c r="N25" i="168"/>
  <c r="M15" i="204" s="1"/>
  <c r="N24" i="168"/>
  <c r="N23" i="168"/>
  <c r="J25" i="168"/>
  <c r="I15" i="204" s="1"/>
  <c r="J24" i="168"/>
  <c r="J23" i="168"/>
  <c r="L23" i="168"/>
  <c r="L25" i="168"/>
  <c r="K15" i="204" s="1"/>
  <c r="L24" i="168"/>
  <c r="M11" i="168"/>
  <c r="G23" i="168"/>
  <c r="G25" i="168"/>
  <c r="F15" i="204" s="1"/>
  <c r="G24" i="168"/>
  <c r="D25" i="166"/>
  <c r="C25" i="166"/>
  <c r="G25" i="124" s="1"/>
  <c r="D5" i="202" s="1"/>
  <c r="B31" i="202" s="1"/>
  <c r="B36" i="166"/>
  <c r="A25" i="166"/>
  <c r="D24" i="166"/>
  <c r="M24" i="124" s="1"/>
  <c r="C24" i="166"/>
  <c r="G24" i="124" s="1"/>
  <c r="B24" i="166"/>
  <c r="A24" i="166"/>
  <c r="D23" i="166"/>
  <c r="M23" i="124" s="1"/>
  <c r="C23" i="166"/>
  <c r="G23" i="124" s="1"/>
  <c r="L34" i="166"/>
  <c r="A23" i="166"/>
  <c r="D22" i="166"/>
  <c r="M22" i="124" s="1"/>
  <c r="C22" i="166"/>
  <c r="G22" i="124" s="1"/>
  <c r="B22" i="166"/>
  <c r="A22" i="166"/>
  <c r="D21" i="166"/>
  <c r="M21" i="124" s="1"/>
  <c r="C21" i="166"/>
  <c r="G21" i="124" s="1"/>
  <c r="L32" i="166"/>
  <c r="A21" i="166"/>
  <c r="D20" i="166"/>
  <c r="M20" i="124" s="1"/>
  <c r="C20" i="166"/>
  <c r="G20" i="124" s="1"/>
  <c r="L31" i="166"/>
  <c r="A20" i="166"/>
  <c r="D19" i="166"/>
  <c r="M19" i="124" s="1"/>
  <c r="C19" i="166"/>
  <c r="G19" i="124" s="1"/>
  <c r="L30" i="166"/>
  <c r="A19" i="166"/>
  <c r="A18" i="166"/>
  <c r="A17" i="166"/>
  <c r="A16" i="166"/>
  <c r="A15" i="166"/>
  <c r="A14" i="166"/>
  <c r="A13" i="166"/>
  <c r="A12" i="166"/>
  <c r="A11" i="166"/>
  <c r="A10" i="166"/>
  <c r="A9" i="166"/>
  <c r="A8" i="166"/>
  <c r="A7" i="166"/>
  <c r="A4" i="166"/>
  <c r="R7" i="124"/>
  <c r="L18" i="124"/>
  <c r="F18" i="124"/>
  <c r="F22" i="124" s="1"/>
  <c r="F8" i="124"/>
  <c r="F9" i="124"/>
  <c r="F19" i="124" s="1"/>
  <c r="F10" i="124"/>
  <c r="F11" i="124"/>
  <c r="F12" i="124"/>
  <c r="F23" i="124" s="1"/>
  <c r="F13" i="124"/>
  <c r="F14" i="124"/>
  <c r="F15" i="124"/>
  <c r="F21" i="124" s="1"/>
  <c r="F16" i="124"/>
  <c r="F17" i="124"/>
  <c r="I31" i="202" l="1"/>
  <c r="L35" i="166"/>
  <c r="B24" i="124"/>
  <c r="D36" i="166"/>
  <c r="M36" i="124" s="1"/>
  <c r="M25" i="124"/>
  <c r="D6" i="202" s="1"/>
  <c r="B32" i="202" s="1"/>
  <c r="I32" i="202" s="1"/>
  <c r="L33" i="166"/>
  <c r="B22" i="124"/>
  <c r="L36" i="166"/>
  <c r="B36" i="124"/>
  <c r="F36" i="124" s="1"/>
  <c r="F24" i="124"/>
  <c r="F20" i="124"/>
  <c r="F25" i="124"/>
  <c r="G19" i="166"/>
  <c r="H19" i="166"/>
  <c r="H21" i="166"/>
  <c r="G21" i="166"/>
  <c r="G23" i="166"/>
  <c r="H23" i="166"/>
  <c r="G24" i="166"/>
  <c r="H24" i="166"/>
  <c r="G20" i="166"/>
  <c r="H20" i="166"/>
  <c r="G22" i="166"/>
  <c r="H22" i="166"/>
  <c r="G25" i="166"/>
  <c r="H25" i="166"/>
  <c r="C36" i="166"/>
  <c r="F19" i="166"/>
  <c r="F20" i="166"/>
  <c r="F21" i="166"/>
  <c r="F22" i="166"/>
  <c r="F23" i="166"/>
  <c r="F24" i="166"/>
  <c r="M25" i="168"/>
  <c r="L15" i="204" s="1"/>
  <c r="M24" i="168"/>
  <c r="M23" i="168"/>
  <c r="E19" i="166"/>
  <c r="E20" i="166"/>
  <c r="E21" i="166"/>
  <c r="E22" i="166"/>
  <c r="E23" i="166"/>
  <c r="E24" i="166"/>
  <c r="E25" i="166"/>
  <c r="E36" i="166" s="1"/>
  <c r="F25" i="166"/>
  <c r="F36" i="166" s="1"/>
  <c r="A3" i="123"/>
  <c r="D4" i="203" s="1"/>
  <c r="B42" i="90"/>
  <c r="D36" i="90"/>
  <c r="D26" i="90"/>
  <c r="D27" i="90"/>
  <c r="D28" i="90"/>
  <c r="D29" i="90"/>
  <c r="D30" i="90"/>
  <c r="D31" i="90"/>
  <c r="D32" i="90"/>
  <c r="D33" i="90"/>
  <c r="D34" i="90"/>
  <c r="D35" i="90"/>
  <c r="D25" i="90"/>
  <c r="C29" i="90"/>
  <c r="C25" i="90"/>
  <c r="D24" i="90"/>
  <c r="C24" i="90"/>
  <c r="C36" i="90"/>
  <c r="E33" i="202" l="1"/>
  <c r="D33" i="202"/>
  <c r="G33" i="202"/>
  <c r="H33" i="202"/>
  <c r="F33" i="202"/>
  <c r="C33" i="202"/>
  <c r="B33" i="202"/>
  <c r="G36" i="124"/>
  <c r="G36" i="166"/>
  <c r="H36" i="166"/>
  <c r="L23" i="166"/>
  <c r="L24" i="166"/>
  <c r="L20" i="166"/>
  <c r="L22" i="166"/>
  <c r="L18" i="166"/>
  <c r="L19" i="166"/>
  <c r="L21" i="166"/>
  <c r="B21" i="64"/>
  <c r="B22" i="64"/>
  <c r="B23" i="64"/>
  <c r="B24" i="64"/>
  <c r="B25" i="64"/>
  <c r="B26" i="64"/>
  <c r="B27" i="64"/>
  <c r="B28" i="64"/>
  <c r="B29" i="64"/>
  <c r="B20" i="64"/>
  <c r="U32" i="169" l="1"/>
  <c r="Z32" i="169" s="1"/>
  <c r="C26" i="90" l="1"/>
  <c r="C27" i="90"/>
  <c r="C28" i="90"/>
  <c r="C30" i="90"/>
  <c r="C31" i="90"/>
  <c r="C32" i="90"/>
  <c r="C33" i="90"/>
  <c r="C34" i="90"/>
  <c r="C35" i="90"/>
  <c r="H8" i="150" l="1"/>
  <c r="G8" i="150"/>
  <c r="F8" i="150"/>
  <c r="E8" i="150"/>
  <c r="D8" i="150"/>
  <c r="C8" i="150"/>
  <c r="B8" i="150"/>
  <c r="H7" i="150"/>
  <c r="G7" i="150"/>
  <c r="F7" i="150"/>
  <c r="E7" i="150"/>
  <c r="D7" i="150"/>
  <c r="C7" i="150"/>
  <c r="B7" i="150"/>
  <c r="H6" i="150"/>
  <c r="G6" i="150"/>
  <c r="F6" i="150"/>
  <c r="E6" i="150"/>
  <c r="D6" i="150"/>
  <c r="C6" i="150"/>
  <c r="B6" i="150"/>
  <c r="G5" i="150"/>
  <c r="F5" i="150"/>
  <c r="E5" i="150"/>
  <c r="D5" i="150"/>
  <c r="C5" i="150"/>
  <c r="B5" i="150"/>
  <c r="Q36" i="134"/>
  <c r="O36" i="134"/>
  <c r="N36" i="134"/>
  <c r="M36" i="134"/>
  <c r="L36" i="134"/>
  <c r="E36" i="134"/>
  <c r="A23" i="134"/>
  <c r="Q22" i="134"/>
  <c r="O22" i="134"/>
  <c r="N22" i="134"/>
  <c r="M22" i="134"/>
  <c r="L22" i="134"/>
  <c r="K22" i="134"/>
  <c r="J22" i="134"/>
  <c r="I22" i="134"/>
  <c r="H22" i="134"/>
  <c r="G22" i="134"/>
  <c r="F22" i="134"/>
  <c r="E22" i="134"/>
  <c r="D22" i="134"/>
  <c r="C22" i="134"/>
  <c r="B22" i="134"/>
  <c r="A22" i="134"/>
  <c r="Q21" i="134"/>
  <c r="O21" i="134"/>
  <c r="N21" i="134"/>
  <c r="M21" i="134"/>
  <c r="L21" i="134"/>
  <c r="K21" i="134"/>
  <c r="J21" i="134"/>
  <c r="I21" i="134"/>
  <c r="H21" i="134"/>
  <c r="G21" i="134"/>
  <c r="F21" i="134"/>
  <c r="E21" i="134"/>
  <c r="D21" i="134"/>
  <c r="C21" i="134"/>
  <c r="B21" i="134"/>
  <c r="A21" i="134"/>
  <c r="Q20" i="134"/>
  <c r="O20" i="134"/>
  <c r="N20" i="134"/>
  <c r="M20" i="134"/>
  <c r="L20" i="134"/>
  <c r="K20" i="134"/>
  <c r="J20" i="134"/>
  <c r="I20" i="134"/>
  <c r="H20" i="134"/>
  <c r="G20" i="134"/>
  <c r="F20" i="134"/>
  <c r="E20" i="134"/>
  <c r="D20" i="134"/>
  <c r="C20" i="134"/>
  <c r="B20" i="134"/>
  <c r="A20" i="134"/>
  <c r="Q19" i="134"/>
  <c r="O19" i="134"/>
  <c r="N19" i="134"/>
  <c r="M19" i="134"/>
  <c r="L19" i="134"/>
  <c r="K19" i="134"/>
  <c r="J19" i="134"/>
  <c r="I19" i="134"/>
  <c r="H19" i="134"/>
  <c r="G19" i="134"/>
  <c r="F19" i="134"/>
  <c r="E19" i="134"/>
  <c r="D19" i="134"/>
  <c r="C19" i="134"/>
  <c r="B19" i="134"/>
  <c r="A19" i="134"/>
  <c r="Q18" i="134"/>
  <c r="O18" i="134"/>
  <c r="N18" i="134"/>
  <c r="M18" i="134"/>
  <c r="L18" i="134"/>
  <c r="K18" i="134"/>
  <c r="J18" i="134"/>
  <c r="I18" i="134"/>
  <c r="H18" i="134"/>
  <c r="G18" i="134"/>
  <c r="F18" i="134"/>
  <c r="E18" i="134"/>
  <c r="D18" i="134"/>
  <c r="C18" i="134"/>
  <c r="B18" i="134"/>
  <c r="A18" i="134"/>
  <c r="Q17" i="134"/>
  <c r="O17" i="134"/>
  <c r="N17" i="134"/>
  <c r="M17" i="134"/>
  <c r="L17" i="134"/>
  <c r="K17" i="134"/>
  <c r="J17" i="134"/>
  <c r="I17" i="134"/>
  <c r="H17" i="134"/>
  <c r="G17" i="134"/>
  <c r="F17" i="134"/>
  <c r="E17" i="134"/>
  <c r="D17" i="134"/>
  <c r="C17" i="134"/>
  <c r="B17" i="134"/>
  <c r="A17" i="134"/>
  <c r="P16" i="134"/>
  <c r="R16" i="134" s="1"/>
  <c r="A16" i="134"/>
  <c r="P15" i="134"/>
  <c r="R15" i="134" s="1"/>
  <c r="A15" i="134"/>
  <c r="P14" i="134"/>
  <c r="A14" i="134"/>
  <c r="P13" i="134"/>
  <c r="A13" i="134"/>
  <c r="P12" i="134"/>
  <c r="R12" i="134" s="1"/>
  <c r="A12" i="134"/>
  <c r="P11" i="134"/>
  <c r="A11" i="134"/>
  <c r="P10" i="134"/>
  <c r="R10" i="134" s="1"/>
  <c r="A10" i="134"/>
  <c r="P9" i="134"/>
  <c r="R9" i="134" s="1"/>
  <c r="A9" i="134"/>
  <c r="P8" i="134"/>
  <c r="R8" i="134" s="1"/>
  <c r="A8" i="134"/>
  <c r="P7" i="134"/>
  <c r="R7" i="134" s="1"/>
  <c r="A7" i="134"/>
  <c r="P6" i="134"/>
  <c r="R6" i="134" s="1"/>
  <c r="A6" i="134"/>
  <c r="P5" i="134"/>
  <c r="A5" i="134"/>
  <c r="A4" i="134"/>
  <c r="I27" i="114"/>
  <c r="I26" i="114"/>
  <c r="I25" i="114"/>
  <c r="I24" i="114"/>
  <c r="I23" i="114"/>
  <c r="I22" i="114"/>
  <c r="I21" i="114"/>
  <c r="I20" i="114"/>
  <c r="I19" i="114"/>
  <c r="I18" i="114"/>
  <c r="I17" i="114"/>
  <c r="I16" i="114"/>
  <c r="I15" i="114"/>
  <c r="J13" i="114"/>
  <c r="K56" i="112"/>
  <c r="K55" i="112"/>
  <c r="K54" i="112"/>
  <c r="K53" i="112"/>
  <c r="K49" i="112"/>
  <c r="K48" i="112"/>
  <c r="K47" i="112"/>
  <c r="K46" i="112"/>
  <c r="K42" i="112"/>
  <c r="K41" i="112"/>
  <c r="K40" i="112"/>
  <c r="K39" i="112"/>
  <c r="K35" i="112"/>
  <c r="K34" i="112"/>
  <c r="K33" i="112"/>
  <c r="K32" i="112"/>
  <c r="K28" i="112"/>
  <c r="K27" i="112"/>
  <c r="K26" i="112"/>
  <c r="K25" i="112"/>
  <c r="K21" i="112"/>
  <c r="K20" i="112"/>
  <c r="K19" i="112"/>
  <c r="K18" i="112"/>
  <c r="K23" i="112" s="1"/>
  <c r="J24" i="132"/>
  <c r="I24" i="132"/>
  <c r="H24" i="132"/>
  <c r="G24" i="132"/>
  <c r="E24" i="132"/>
  <c r="E32" i="132" s="1"/>
  <c r="D24" i="132"/>
  <c r="E31" i="132" s="1"/>
  <c r="C24" i="132"/>
  <c r="E30" i="132" s="1"/>
  <c r="B24" i="132"/>
  <c r="E29" i="132" s="1"/>
  <c r="A24" i="132"/>
  <c r="J23" i="132"/>
  <c r="I23" i="132"/>
  <c r="H23" i="132"/>
  <c r="G23" i="132"/>
  <c r="E23" i="132"/>
  <c r="D23" i="132"/>
  <c r="C23" i="132"/>
  <c r="B23" i="132"/>
  <c r="A23" i="132"/>
  <c r="J22" i="132"/>
  <c r="I22" i="132"/>
  <c r="H22" i="132"/>
  <c r="G22" i="132"/>
  <c r="E22" i="132"/>
  <c r="D22" i="132"/>
  <c r="C22" i="132"/>
  <c r="B22" i="132"/>
  <c r="A22" i="132"/>
  <c r="J21" i="132"/>
  <c r="I21" i="132"/>
  <c r="H21" i="132"/>
  <c r="G21" i="132"/>
  <c r="E21" i="132"/>
  <c r="D21" i="132"/>
  <c r="C21" i="132"/>
  <c r="B21" i="132"/>
  <c r="A21" i="132"/>
  <c r="J20" i="132"/>
  <c r="I20" i="132"/>
  <c r="H20" i="132"/>
  <c r="G20" i="132"/>
  <c r="E20" i="132"/>
  <c r="D20" i="132"/>
  <c r="C20" i="132"/>
  <c r="B20" i="132"/>
  <c r="A20" i="132"/>
  <c r="J19" i="132"/>
  <c r="I19" i="132"/>
  <c r="H19" i="132"/>
  <c r="G19" i="132"/>
  <c r="E19" i="132"/>
  <c r="D19" i="132"/>
  <c r="C19" i="132"/>
  <c r="B19" i="132"/>
  <c r="A19" i="132"/>
  <c r="J18" i="132"/>
  <c r="I18" i="132"/>
  <c r="H18" i="132"/>
  <c r="G18" i="132"/>
  <c r="E18" i="132"/>
  <c r="D18" i="132"/>
  <c r="C18" i="132"/>
  <c r="B18" i="132"/>
  <c r="A18" i="132"/>
  <c r="A17" i="132"/>
  <c r="A16" i="132"/>
  <c r="A15" i="132"/>
  <c r="A14" i="132"/>
  <c r="A13" i="132"/>
  <c r="A12" i="132"/>
  <c r="A11" i="132"/>
  <c r="A10" i="132"/>
  <c r="A9" i="132"/>
  <c r="A8" i="132"/>
  <c r="A7" i="132"/>
  <c r="A6" i="132"/>
  <c r="A4" i="132"/>
  <c r="Q5" i="128"/>
  <c r="P5" i="128"/>
  <c r="O5" i="128"/>
  <c r="N5" i="128"/>
  <c r="A25" i="124"/>
  <c r="A24" i="124"/>
  <c r="A23" i="124"/>
  <c r="A22" i="124"/>
  <c r="A21" i="124"/>
  <c r="A20" i="124"/>
  <c r="A19" i="124"/>
  <c r="R18" i="124"/>
  <c r="A18" i="124"/>
  <c r="R17" i="124"/>
  <c r="L17" i="124"/>
  <c r="A17" i="124"/>
  <c r="R16" i="124"/>
  <c r="L16" i="124"/>
  <c r="A16" i="124"/>
  <c r="R15" i="124"/>
  <c r="L15" i="124"/>
  <c r="A15" i="124"/>
  <c r="R14" i="124"/>
  <c r="L14" i="124"/>
  <c r="A14" i="124"/>
  <c r="R13" i="124"/>
  <c r="L13" i="124"/>
  <c r="A13" i="124"/>
  <c r="R12" i="124"/>
  <c r="L12" i="124"/>
  <c r="A12" i="124"/>
  <c r="R11" i="124"/>
  <c r="L11" i="124"/>
  <c r="A11" i="124"/>
  <c r="R10" i="124"/>
  <c r="L10" i="124"/>
  <c r="A10" i="124"/>
  <c r="R9" i="124"/>
  <c r="L9" i="124"/>
  <c r="A9" i="124"/>
  <c r="R8" i="124"/>
  <c r="L8" i="124"/>
  <c r="A8" i="124"/>
  <c r="A7" i="124"/>
  <c r="A4" i="124"/>
  <c r="D30" i="65"/>
  <c r="C30" i="65"/>
  <c r="D29" i="65"/>
  <c r="C29" i="65"/>
  <c r="D28" i="65"/>
  <c r="C28" i="65"/>
  <c r="D27" i="65"/>
  <c r="C27" i="65"/>
  <c r="D26" i="65"/>
  <c r="C26" i="65"/>
  <c r="D25" i="65"/>
  <c r="C25" i="65"/>
  <c r="D24" i="65"/>
  <c r="C24" i="65"/>
  <c r="D23" i="65"/>
  <c r="C23" i="65"/>
  <c r="D22" i="65"/>
  <c r="C22" i="65"/>
  <c r="D21" i="65"/>
  <c r="C21" i="65"/>
  <c r="D20" i="65"/>
  <c r="A3" i="65"/>
  <c r="H56" i="90"/>
  <c r="G56" i="90"/>
  <c r="H55" i="90"/>
  <c r="G55" i="90"/>
  <c r="H54" i="90"/>
  <c r="G54" i="90"/>
  <c r="H53" i="90"/>
  <c r="G53" i="90"/>
  <c r="H52" i="90"/>
  <c r="G52" i="90"/>
  <c r="H51" i="90"/>
  <c r="G51" i="90"/>
  <c r="H50" i="90"/>
  <c r="G50" i="90"/>
  <c r="H49" i="90"/>
  <c r="G49" i="90"/>
  <c r="H48" i="90"/>
  <c r="G48" i="90"/>
  <c r="H47" i="90"/>
  <c r="G47" i="90"/>
  <c r="H46" i="90"/>
  <c r="A18" i="90"/>
  <c r="B36" i="90" s="1"/>
  <c r="A17" i="90"/>
  <c r="B35" i="90" s="1"/>
  <c r="A16" i="90"/>
  <c r="B34" i="90" s="1"/>
  <c r="A15" i="90"/>
  <c r="B33" i="90" s="1"/>
  <c r="A14" i="90"/>
  <c r="B32" i="90" s="1"/>
  <c r="A13" i="90"/>
  <c r="B31" i="90" s="1"/>
  <c r="A12" i="90"/>
  <c r="B30" i="90" s="1"/>
  <c r="A11" i="90"/>
  <c r="B29" i="90" s="1"/>
  <c r="A10" i="90"/>
  <c r="B28" i="90" s="1"/>
  <c r="A9" i="90"/>
  <c r="B27" i="90" s="1"/>
  <c r="A8" i="90"/>
  <c r="B26" i="90" s="1"/>
  <c r="A7" i="90"/>
  <c r="B25" i="90" s="1"/>
  <c r="K36" i="89"/>
  <c r="J36" i="89"/>
  <c r="K35" i="89"/>
  <c r="J35" i="89"/>
  <c r="K34" i="89"/>
  <c r="J34" i="89"/>
  <c r="K33" i="89"/>
  <c r="J33" i="89"/>
  <c r="K32" i="89"/>
  <c r="J32" i="89"/>
  <c r="K31" i="89"/>
  <c r="J31" i="89"/>
  <c r="K30" i="89"/>
  <c r="J30" i="89"/>
  <c r="K29" i="89"/>
  <c r="J29" i="89"/>
  <c r="K28" i="89"/>
  <c r="J28" i="89"/>
  <c r="K27" i="89"/>
  <c r="J27" i="89"/>
  <c r="K26" i="89"/>
  <c r="J26" i="89"/>
  <c r="K25" i="89"/>
  <c r="J25" i="89"/>
  <c r="J24" i="89"/>
  <c r="A19" i="89"/>
  <c r="I36" i="89" s="1"/>
  <c r="A18" i="89"/>
  <c r="I35" i="89" s="1"/>
  <c r="A17" i="89"/>
  <c r="I34" i="89" s="1"/>
  <c r="A16" i="89"/>
  <c r="I33" i="89" s="1"/>
  <c r="A15" i="89"/>
  <c r="I32" i="89" s="1"/>
  <c r="A14" i="89"/>
  <c r="I31" i="89" s="1"/>
  <c r="A13" i="89"/>
  <c r="I30" i="89" s="1"/>
  <c r="A12" i="89"/>
  <c r="I29" i="89" s="1"/>
  <c r="A11" i="89"/>
  <c r="I28" i="89" s="1"/>
  <c r="A10" i="89"/>
  <c r="I27" i="89" s="1"/>
  <c r="A9" i="89"/>
  <c r="I26" i="89" s="1"/>
  <c r="A8" i="89"/>
  <c r="I25" i="89" s="1"/>
  <c r="K24" i="89"/>
  <c r="C56" i="64"/>
  <c r="D55" i="64"/>
  <c r="C55" i="64"/>
  <c r="D54" i="64"/>
  <c r="C54" i="64"/>
  <c r="D53" i="64"/>
  <c r="C53" i="64"/>
  <c r="D52" i="64"/>
  <c r="C52" i="64"/>
  <c r="D51" i="64"/>
  <c r="C51" i="64"/>
  <c r="D50" i="64"/>
  <c r="C50" i="64"/>
  <c r="D49" i="64"/>
  <c r="C49" i="64"/>
  <c r="D48" i="64"/>
  <c r="C48" i="64"/>
  <c r="D47" i="64"/>
  <c r="C47" i="64"/>
  <c r="F29" i="64"/>
  <c r="E29" i="64"/>
  <c r="D29" i="64"/>
  <c r="F28" i="64"/>
  <c r="E28" i="64"/>
  <c r="D28" i="64"/>
  <c r="C28" i="64"/>
  <c r="G28" i="64" s="1"/>
  <c r="F27" i="64"/>
  <c r="E27" i="64"/>
  <c r="D27" i="64"/>
  <c r="C27" i="64"/>
  <c r="G27" i="64" s="1"/>
  <c r="F26" i="64"/>
  <c r="E26" i="64"/>
  <c r="D26" i="64"/>
  <c r="C26" i="64"/>
  <c r="G26" i="64" s="1"/>
  <c r="F25" i="64"/>
  <c r="E25" i="64"/>
  <c r="D25" i="64"/>
  <c r="C25" i="64"/>
  <c r="G25" i="64" s="1"/>
  <c r="F24" i="64"/>
  <c r="E24" i="64"/>
  <c r="D24" i="64"/>
  <c r="C24" i="64"/>
  <c r="G24" i="64" s="1"/>
  <c r="F23" i="64"/>
  <c r="E23" i="64"/>
  <c r="D23" i="64"/>
  <c r="C23" i="64"/>
  <c r="G23" i="64" s="1"/>
  <c r="F22" i="64"/>
  <c r="E22" i="64"/>
  <c r="D22" i="64"/>
  <c r="C22" i="64"/>
  <c r="G22" i="64" s="1"/>
  <c r="F21" i="64"/>
  <c r="E21" i="64"/>
  <c r="D21" i="64"/>
  <c r="C21" i="64"/>
  <c r="G21" i="64" s="1"/>
  <c r="F20" i="64"/>
  <c r="E20" i="64"/>
  <c r="D46" i="64"/>
  <c r="E24" i="119"/>
  <c r="K16" i="64" s="1"/>
  <c r="D24" i="119"/>
  <c r="C24" i="119"/>
  <c r="A24" i="119"/>
  <c r="E23" i="119"/>
  <c r="F23" i="119" s="1"/>
  <c r="D23" i="119"/>
  <c r="C23" i="119"/>
  <c r="A23" i="119"/>
  <c r="E22" i="119"/>
  <c r="D22" i="119"/>
  <c r="C22" i="119"/>
  <c r="B22" i="119"/>
  <c r="A22" i="119"/>
  <c r="E21" i="119"/>
  <c r="F21" i="119" s="1"/>
  <c r="D21" i="119"/>
  <c r="C21" i="119"/>
  <c r="A21" i="119"/>
  <c r="E20" i="119"/>
  <c r="D20" i="119"/>
  <c r="C20" i="119"/>
  <c r="B20" i="119"/>
  <c r="H20" i="119" s="1"/>
  <c r="A20" i="119"/>
  <c r="E19" i="119"/>
  <c r="C19" i="119"/>
  <c r="B19" i="119"/>
  <c r="A19" i="119"/>
  <c r="E18" i="119"/>
  <c r="D18" i="119"/>
  <c r="C18" i="119"/>
  <c r="B18" i="119"/>
  <c r="A18" i="119"/>
  <c r="N17" i="119"/>
  <c r="M17" i="119"/>
  <c r="L17" i="119"/>
  <c r="H17" i="119"/>
  <c r="Q17" i="119" s="1"/>
  <c r="F17" i="119"/>
  <c r="A17" i="119"/>
  <c r="P17" i="119" s="1"/>
  <c r="N16" i="119"/>
  <c r="M16" i="119"/>
  <c r="L16" i="119"/>
  <c r="H16" i="119"/>
  <c r="Q16" i="119" s="1"/>
  <c r="F16" i="119"/>
  <c r="A16" i="119"/>
  <c r="P16" i="119" s="1"/>
  <c r="N15" i="119"/>
  <c r="M15" i="119"/>
  <c r="L15" i="119"/>
  <c r="H15" i="119"/>
  <c r="Q15" i="119" s="1"/>
  <c r="F15" i="119"/>
  <c r="A15" i="119"/>
  <c r="P15" i="119" s="1"/>
  <c r="N14" i="119"/>
  <c r="M14" i="119"/>
  <c r="L14" i="119"/>
  <c r="H14" i="119"/>
  <c r="Q14" i="119" s="1"/>
  <c r="F14" i="119"/>
  <c r="A14" i="119"/>
  <c r="P14" i="119" s="1"/>
  <c r="N13" i="119"/>
  <c r="M13" i="119"/>
  <c r="L13" i="119"/>
  <c r="H13" i="119"/>
  <c r="Q13" i="119" s="1"/>
  <c r="F13" i="119"/>
  <c r="A13" i="119"/>
  <c r="P13" i="119" s="1"/>
  <c r="N12" i="119"/>
  <c r="M12" i="119"/>
  <c r="L12" i="119"/>
  <c r="H12" i="119"/>
  <c r="Q12" i="119" s="1"/>
  <c r="F12" i="119"/>
  <c r="A12" i="119"/>
  <c r="P12" i="119" s="1"/>
  <c r="N11" i="119"/>
  <c r="M11" i="119"/>
  <c r="L11" i="119"/>
  <c r="H11" i="119"/>
  <c r="Q11" i="119" s="1"/>
  <c r="F11" i="119"/>
  <c r="A11" i="119"/>
  <c r="P11" i="119" s="1"/>
  <c r="N10" i="119"/>
  <c r="M10" i="119"/>
  <c r="L10" i="119"/>
  <c r="H10" i="119"/>
  <c r="Q10" i="119" s="1"/>
  <c r="F10" i="119"/>
  <c r="A10" i="119"/>
  <c r="P10" i="119" s="1"/>
  <c r="N9" i="119"/>
  <c r="M9" i="119"/>
  <c r="L9" i="119"/>
  <c r="H9" i="119"/>
  <c r="Q9" i="119" s="1"/>
  <c r="F9" i="119"/>
  <c r="A9" i="119"/>
  <c r="P9" i="119" s="1"/>
  <c r="N8" i="119"/>
  <c r="M8" i="119"/>
  <c r="L8" i="119"/>
  <c r="H8" i="119"/>
  <c r="Q8" i="119" s="1"/>
  <c r="F8" i="119"/>
  <c r="A8" i="119"/>
  <c r="P8" i="119" s="1"/>
  <c r="N7" i="119"/>
  <c r="M7" i="119"/>
  <c r="L7" i="119"/>
  <c r="H7" i="119"/>
  <c r="Q7" i="119" s="1"/>
  <c r="F7" i="119"/>
  <c r="A7" i="119"/>
  <c r="P7" i="119" s="1"/>
  <c r="N6" i="119"/>
  <c r="M6" i="119"/>
  <c r="L6" i="119"/>
  <c r="Q6" i="119"/>
  <c r="A6" i="119"/>
  <c r="P6" i="119" s="1"/>
  <c r="Q5" i="119"/>
  <c r="N5" i="119"/>
  <c r="M5" i="119"/>
  <c r="L5" i="119"/>
  <c r="A5" i="119"/>
  <c r="H25" i="122"/>
  <c r="A25" i="122"/>
  <c r="A24" i="122"/>
  <c r="A23" i="122"/>
  <c r="A22" i="122"/>
  <c r="N11" i="122" s="1"/>
  <c r="A21" i="122"/>
  <c r="N10" i="122" s="1"/>
  <c r="A20" i="122"/>
  <c r="N9" i="122" s="1"/>
  <c r="A19" i="122"/>
  <c r="N8" i="122" s="1"/>
  <c r="A18" i="122"/>
  <c r="A17" i="122"/>
  <c r="A16" i="122"/>
  <c r="A15" i="122"/>
  <c r="A14" i="122"/>
  <c r="A13" i="122"/>
  <c r="A12" i="122"/>
  <c r="A11" i="122"/>
  <c r="A10" i="122"/>
  <c r="A9" i="122"/>
  <c r="A8" i="122"/>
  <c r="A7" i="122"/>
  <c r="J25" i="122"/>
  <c r="A5" i="122"/>
  <c r="D5" i="122"/>
  <c r="B5" i="122"/>
  <c r="K27" i="121"/>
  <c r="K36" i="134" s="1"/>
  <c r="J27" i="121"/>
  <c r="I27" i="121"/>
  <c r="I36" i="134" s="1"/>
  <c r="H27" i="121"/>
  <c r="F27" i="121"/>
  <c r="D25" i="122"/>
  <c r="C27" i="121"/>
  <c r="C36" i="134" s="1"/>
  <c r="B27" i="121"/>
  <c r="B36" i="134" s="1"/>
  <c r="K26" i="121"/>
  <c r="J26" i="121"/>
  <c r="I26" i="121"/>
  <c r="H26" i="121"/>
  <c r="F26" i="121"/>
  <c r="E24" i="122" s="1"/>
  <c r="E26" i="121"/>
  <c r="C26" i="121"/>
  <c r="B26" i="121"/>
  <c r="K25" i="121"/>
  <c r="J25" i="121"/>
  <c r="I25" i="121"/>
  <c r="H25" i="121"/>
  <c r="F25" i="121"/>
  <c r="E23" i="122" s="1"/>
  <c r="E25" i="121"/>
  <c r="C25" i="121"/>
  <c r="H25" i="169" s="1"/>
  <c r="B25" i="121"/>
  <c r="K24" i="121"/>
  <c r="J24" i="121"/>
  <c r="I24" i="121"/>
  <c r="H24" i="121"/>
  <c r="F24" i="121"/>
  <c r="E22" i="122" s="1"/>
  <c r="E24" i="121"/>
  <c r="C24" i="121"/>
  <c r="B24" i="121"/>
  <c r="B22" i="122" s="1"/>
  <c r="O11" i="122" s="1"/>
  <c r="K23" i="121"/>
  <c r="J23" i="121"/>
  <c r="I23" i="121"/>
  <c r="H23" i="121"/>
  <c r="F23" i="121"/>
  <c r="E21" i="122" s="1"/>
  <c r="E23" i="121"/>
  <c r="C23" i="121"/>
  <c r="H23" i="169" s="1"/>
  <c r="B23" i="121"/>
  <c r="K22" i="121"/>
  <c r="J22" i="121"/>
  <c r="I22" i="121"/>
  <c r="H22" i="121"/>
  <c r="F22" i="121"/>
  <c r="E20" i="122" s="1"/>
  <c r="E22" i="121"/>
  <c r="C22" i="121"/>
  <c r="H22" i="169" s="1"/>
  <c r="B22" i="121"/>
  <c r="K21" i="121"/>
  <c r="J21" i="121"/>
  <c r="I21" i="121"/>
  <c r="H21" i="121"/>
  <c r="F21" i="121"/>
  <c r="E19" i="122" s="1"/>
  <c r="E21" i="121"/>
  <c r="C21" i="121"/>
  <c r="B21" i="121"/>
  <c r="D21" i="121" s="1"/>
  <c r="O20" i="121"/>
  <c r="N20" i="121"/>
  <c r="M20" i="121"/>
  <c r="G20" i="121"/>
  <c r="D20" i="121"/>
  <c r="O19" i="121"/>
  <c r="N19" i="121"/>
  <c r="M19" i="121"/>
  <c r="G19" i="121"/>
  <c r="D19" i="121"/>
  <c r="O18" i="121"/>
  <c r="N18" i="121"/>
  <c r="M18" i="121"/>
  <c r="G18" i="121"/>
  <c r="D18" i="121"/>
  <c r="O17" i="121"/>
  <c r="N17" i="121"/>
  <c r="M17" i="121"/>
  <c r="G17" i="121"/>
  <c r="D17" i="121"/>
  <c r="O16" i="121"/>
  <c r="N16" i="121"/>
  <c r="M16" i="121"/>
  <c r="G16" i="121"/>
  <c r="D16" i="121"/>
  <c r="O15" i="121"/>
  <c r="N15" i="121"/>
  <c r="M15" i="121"/>
  <c r="G15" i="121"/>
  <c r="D15" i="121"/>
  <c r="O14" i="121"/>
  <c r="N14" i="121"/>
  <c r="M14" i="121"/>
  <c r="G14" i="121"/>
  <c r="D14" i="121"/>
  <c r="O13" i="121"/>
  <c r="N13" i="121"/>
  <c r="M13" i="121"/>
  <c r="G13" i="121"/>
  <c r="D13" i="121"/>
  <c r="O12" i="121"/>
  <c r="N12" i="121"/>
  <c r="M12" i="121"/>
  <c r="G12" i="121"/>
  <c r="D12" i="121"/>
  <c r="O11" i="121"/>
  <c r="N11" i="121"/>
  <c r="M11" i="121"/>
  <c r="G11" i="121"/>
  <c r="D11" i="121"/>
  <c r="O10" i="121"/>
  <c r="N10" i="121"/>
  <c r="M10" i="121"/>
  <c r="G10" i="121"/>
  <c r="D10" i="121"/>
  <c r="O9" i="121"/>
  <c r="M9" i="121"/>
  <c r="G9" i="121"/>
  <c r="N8" i="121"/>
  <c r="J21" i="64" l="1"/>
  <c r="J23" i="64"/>
  <c r="J22" i="64"/>
  <c r="J20" i="64"/>
  <c r="J25" i="64"/>
  <c r="J28" i="64"/>
  <c r="J26" i="64"/>
  <c r="J27" i="64"/>
  <c r="J24" i="64"/>
  <c r="E22" i="65"/>
  <c r="E30" i="65"/>
  <c r="E24" i="65"/>
  <c r="E25" i="65"/>
  <c r="E26" i="65"/>
  <c r="E27" i="65"/>
  <c r="E29" i="65"/>
  <c r="E23" i="65"/>
  <c r="E21" i="65"/>
  <c r="E28" i="65"/>
  <c r="R5" i="134"/>
  <c r="R17" i="134" s="1"/>
  <c r="P23" i="134"/>
  <c r="F16" i="64"/>
  <c r="I16" i="64" s="1"/>
  <c r="J36" i="134"/>
  <c r="E15" i="122"/>
  <c r="F36" i="134"/>
  <c r="C16" i="64"/>
  <c r="H36" i="134"/>
  <c r="B24" i="122"/>
  <c r="B23" i="122"/>
  <c r="K37" i="112"/>
  <c r="K51" i="112"/>
  <c r="K30" i="112"/>
  <c r="K44" i="112"/>
  <c r="K58" i="112"/>
  <c r="E8" i="122"/>
  <c r="D23" i="121"/>
  <c r="F4" i="202"/>
  <c r="W8" i="169"/>
  <c r="W22" i="169" s="1"/>
  <c r="G4" i="202"/>
  <c r="X8" i="169"/>
  <c r="X22" i="169" s="1"/>
  <c r="D4" i="202"/>
  <c r="U8" i="169"/>
  <c r="U22" i="169" s="1"/>
  <c r="E4" i="202"/>
  <c r="V8" i="169"/>
  <c r="V22" i="169" s="1"/>
  <c r="F19" i="119"/>
  <c r="F18" i="119"/>
  <c r="F22" i="119"/>
  <c r="K7" i="119"/>
  <c r="N10" i="150"/>
  <c r="I10" i="150"/>
  <c r="F10" i="150"/>
  <c r="E10" i="150"/>
  <c r="O8" i="121"/>
  <c r="E13" i="122"/>
  <c r="C19" i="122"/>
  <c r="H21" i="169"/>
  <c r="C22" i="122"/>
  <c r="H24" i="169"/>
  <c r="C24" i="122"/>
  <c r="H26" i="169"/>
  <c r="C18" i="122"/>
  <c r="H27" i="169"/>
  <c r="C26" i="177"/>
  <c r="C27" i="177"/>
  <c r="K15" i="119"/>
  <c r="C24" i="177"/>
  <c r="C28" i="177"/>
  <c r="C32" i="177"/>
  <c r="C22" i="177"/>
  <c r="C30" i="177"/>
  <c r="C23" i="177"/>
  <c r="C31" i="177"/>
  <c r="C21" i="177"/>
  <c r="C25" i="177"/>
  <c r="C29" i="177"/>
  <c r="B18" i="122"/>
  <c r="B16" i="64"/>
  <c r="H16" i="64" s="1"/>
  <c r="M10" i="150"/>
  <c r="J10" i="150"/>
  <c r="B10" i="150"/>
  <c r="E33" i="132"/>
  <c r="E25" i="122"/>
  <c r="E9" i="122"/>
  <c r="E14" i="122"/>
  <c r="E16" i="122"/>
  <c r="E17" i="122"/>
  <c r="P12" i="121"/>
  <c r="P16" i="121"/>
  <c r="P20" i="121"/>
  <c r="D20" i="122"/>
  <c r="D24" i="122"/>
  <c r="D22" i="122"/>
  <c r="D21" i="122"/>
  <c r="C10" i="150"/>
  <c r="G10" i="150"/>
  <c r="K10" i="150"/>
  <c r="O10" i="150"/>
  <c r="D10" i="150"/>
  <c r="H10" i="150"/>
  <c r="L10" i="150"/>
  <c r="P20" i="134"/>
  <c r="P19" i="134"/>
  <c r="R14" i="134"/>
  <c r="R20" i="134" s="1"/>
  <c r="R18" i="134"/>
  <c r="R11" i="134"/>
  <c r="P22" i="134"/>
  <c r="R21" i="134"/>
  <c r="P18" i="134"/>
  <c r="R13" i="134"/>
  <c r="P17" i="134"/>
  <c r="P21" i="134"/>
  <c r="P5" i="150"/>
  <c r="P8" i="150"/>
  <c r="P6" i="150"/>
  <c r="P7" i="150"/>
  <c r="K20" i="132"/>
  <c r="K24" i="132"/>
  <c r="K19" i="132"/>
  <c r="K23" i="132"/>
  <c r="K21" i="132"/>
  <c r="F19" i="132"/>
  <c r="F21" i="132"/>
  <c r="F24" i="132"/>
  <c r="F23" i="132"/>
  <c r="K18" i="132"/>
  <c r="K22" i="132"/>
  <c r="F18" i="132"/>
  <c r="F22" i="132"/>
  <c r="F20" i="132"/>
  <c r="G12" i="110"/>
  <c r="G14" i="110"/>
  <c r="G13" i="110"/>
  <c r="G15" i="110"/>
  <c r="R21" i="124"/>
  <c r="R19" i="124"/>
  <c r="R20" i="124"/>
  <c r="R24" i="124"/>
  <c r="L20" i="124"/>
  <c r="R22" i="124"/>
  <c r="L21" i="124"/>
  <c r="L24" i="124"/>
  <c r="R23" i="124"/>
  <c r="R25" i="124"/>
  <c r="I6" i="202" s="1"/>
  <c r="L22" i="124"/>
  <c r="H22" i="119"/>
  <c r="H18" i="119"/>
  <c r="D14" i="122"/>
  <c r="D18" i="122"/>
  <c r="L25" i="124"/>
  <c r="I5" i="202" s="1"/>
  <c r="L19" i="124"/>
  <c r="L23" i="124"/>
  <c r="D8" i="122"/>
  <c r="B13" i="122"/>
  <c r="B16" i="122"/>
  <c r="P11" i="121"/>
  <c r="P15" i="121"/>
  <c r="P19" i="121"/>
  <c r="D25" i="121"/>
  <c r="B7" i="122"/>
  <c r="B10" i="122"/>
  <c r="N21" i="121"/>
  <c r="B9" i="122"/>
  <c r="B12" i="122"/>
  <c r="B15" i="122"/>
  <c r="B21" i="122"/>
  <c r="O10" i="122" s="1"/>
  <c r="B25" i="122"/>
  <c r="P13" i="121"/>
  <c r="P17" i="121"/>
  <c r="B19" i="122"/>
  <c r="B20" i="122"/>
  <c r="O9" i="122" s="1"/>
  <c r="B11" i="122"/>
  <c r="B17" i="122"/>
  <c r="F20" i="119"/>
  <c r="H21" i="119"/>
  <c r="H19" i="119"/>
  <c r="H23" i="119"/>
  <c r="F24" i="119"/>
  <c r="L16" i="64" s="1"/>
  <c r="K11" i="119"/>
  <c r="G25" i="121"/>
  <c r="E7" i="122"/>
  <c r="E11" i="122"/>
  <c r="E12" i="122"/>
  <c r="E18" i="122"/>
  <c r="C12" i="122"/>
  <c r="O21" i="121"/>
  <c r="P10" i="121"/>
  <c r="P14" i="121"/>
  <c r="P18" i="121"/>
  <c r="D27" i="121"/>
  <c r="C10" i="122"/>
  <c r="C16" i="122"/>
  <c r="C23" i="122"/>
  <c r="C9" i="122"/>
  <c r="C20" i="122"/>
  <c r="C21" i="122"/>
  <c r="C15" i="122"/>
  <c r="G21" i="121"/>
  <c r="G22" i="121"/>
  <c r="G24" i="121"/>
  <c r="D10" i="122"/>
  <c r="D19" i="122"/>
  <c r="D22" i="121"/>
  <c r="D24" i="121"/>
  <c r="D26" i="121"/>
  <c r="C7" i="122"/>
  <c r="B8" i="122"/>
  <c r="D9" i="122"/>
  <c r="E10" i="122"/>
  <c r="C11" i="122"/>
  <c r="D12" i="122"/>
  <c r="C13" i="122"/>
  <c r="B14" i="122"/>
  <c r="D16" i="122"/>
  <c r="C17" i="122"/>
  <c r="C25" i="122"/>
  <c r="K8" i="119"/>
  <c r="K12" i="119"/>
  <c r="K16" i="119"/>
  <c r="P9" i="121"/>
  <c r="G26" i="121"/>
  <c r="D15" i="122"/>
  <c r="D23" i="122"/>
  <c r="G23" i="121"/>
  <c r="G27" i="121"/>
  <c r="D7" i="122"/>
  <c r="C8" i="122"/>
  <c r="D11" i="122"/>
  <c r="D13" i="122"/>
  <c r="C14" i="122"/>
  <c r="D17" i="122"/>
  <c r="K6" i="119"/>
  <c r="K10" i="119"/>
  <c r="K14" i="119"/>
  <c r="K9" i="119"/>
  <c r="K13" i="119"/>
  <c r="K17" i="119"/>
  <c r="R23" i="134" l="1"/>
  <c r="D16" i="64"/>
  <c r="D56" i="64" s="1"/>
  <c r="D36" i="134"/>
  <c r="G16" i="64"/>
  <c r="G36" i="134"/>
  <c r="G7" i="202"/>
  <c r="E7" i="202"/>
  <c r="F7" i="202"/>
  <c r="H7" i="202"/>
  <c r="D7" i="202"/>
  <c r="C29" i="64"/>
  <c r="G29" i="64" s="1"/>
  <c r="J29" i="64" s="1"/>
  <c r="P10" i="150"/>
  <c r="G17" i="110"/>
  <c r="O8" i="122"/>
  <c r="O22" i="122" s="1"/>
  <c r="R19" i="134"/>
  <c r="R22" i="134"/>
  <c r="O23" i="122"/>
  <c r="P36" i="134" l="1"/>
  <c r="R36" i="134" s="1"/>
  <c r="I7" i="202"/>
  <c r="I33" i="202" l="1"/>
</calcChain>
</file>

<file path=xl/sharedStrings.xml><?xml version="1.0" encoding="utf-8"?>
<sst xmlns="http://schemas.openxmlformats.org/spreadsheetml/2006/main" count="1503" uniqueCount="564">
  <si>
    <t xml:space="preserve"> </t>
  </si>
  <si>
    <t>CNG</t>
  </si>
  <si>
    <t>DOM</t>
  </si>
  <si>
    <t>DS</t>
  </si>
  <si>
    <t>DTG</t>
  </si>
  <si>
    <t>EG.D</t>
  </si>
  <si>
    <t>GasNet</t>
  </si>
  <si>
    <t>Green Gas</t>
  </si>
  <si>
    <t>RWE GS</t>
  </si>
  <si>
    <t>KHO</t>
  </si>
  <si>
    <t>KS</t>
  </si>
  <si>
    <t>LDS</t>
  </si>
  <si>
    <t>LNG</t>
  </si>
  <si>
    <t>MND GS</t>
  </si>
  <si>
    <t>Moravia GS</t>
  </si>
  <si>
    <t>NET4GAS</t>
  </si>
  <si>
    <t>NTL</t>
  </si>
  <si>
    <t>OP</t>
  </si>
  <si>
    <t>PKS</t>
  </si>
  <si>
    <t>PP Distribuce</t>
  </si>
  <si>
    <t>PPE</t>
  </si>
  <si>
    <t>PPL</t>
  </si>
  <si>
    <t>RDS</t>
  </si>
  <si>
    <t>STL</t>
  </si>
  <si>
    <t>VP</t>
  </si>
  <si>
    <t>VS</t>
  </si>
  <si>
    <t>VTL</t>
  </si>
  <si>
    <t>Výroba plynu v ČR</t>
  </si>
  <si>
    <t>Spotřeba zemního plynu v ČR</t>
  </si>
  <si>
    <t>GWh</t>
  </si>
  <si>
    <t>Celkem</t>
  </si>
  <si>
    <t>MWh</t>
  </si>
  <si>
    <t>A</t>
  </si>
  <si>
    <t>A1</t>
  </si>
  <si>
    <t>A2</t>
  </si>
  <si>
    <t>B</t>
  </si>
  <si>
    <t>C</t>
  </si>
  <si>
    <t>D</t>
  </si>
  <si>
    <t>E</t>
  </si>
  <si>
    <t>F</t>
  </si>
  <si>
    <t>G</t>
  </si>
  <si>
    <t>M</t>
  </si>
  <si>
    <t>Z</t>
  </si>
  <si>
    <t>A+A1+A2+M</t>
  </si>
  <si>
    <t>Rozdíl</t>
  </si>
  <si>
    <t>°C</t>
  </si>
  <si>
    <t xml:space="preserve">             °C</t>
  </si>
  <si>
    <t>X</t>
  </si>
  <si>
    <t>2012 - 2021</t>
  </si>
  <si>
    <t>:1</t>
  </si>
  <si>
    <t xml:space="preserve"> PP Distribuce</t>
  </si>
  <si>
    <t xml:space="preserve"> GasNet</t>
  </si>
  <si>
    <t xml:space="preserve"> Celkem ČR</t>
  </si>
  <si>
    <t>Tok plynu ze zahraničí pro ČR</t>
  </si>
  <si>
    <t>Tok plynu ze zásobníků plynu pro ČR</t>
  </si>
  <si>
    <t>Pražská plynárenská Distribuce, a.s.</t>
  </si>
  <si>
    <t>GasNet, s.r.o.</t>
  </si>
  <si>
    <t>EG.D, a.s.</t>
  </si>
  <si>
    <t xml:space="preserve"> EG.D</t>
  </si>
  <si>
    <t xml:space="preserve"> Ostatní společnosti</t>
  </si>
  <si>
    <t xml:space="preserve">VTL </t>
  </si>
  <si>
    <t xml:space="preserve">STL </t>
  </si>
  <si>
    <t xml:space="preserve">NTL </t>
  </si>
  <si>
    <t>NET4GAS, s.r.o.</t>
  </si>
  <si>
    <t>RDS + LDS</t>
  </si>
  <si>
    <t>RDS + PPS</t>
  </si>
  <si>
    <t>RDS + LDS + PPS</t>
  </si>
  <si>
    <t>15 - 25</t>
  </si>
  <si>
    <t>25 - 45</t>
  </si>
  <si>
    <t>45 - 63</t>
  </si>
  <si>
    <t>63 - 630</t>
  </si>
  <si>
    <t>MO+DOM</t>
  </si>
  <si>
    <t xml:space="preserve">Pardubický kraj </t>
  </si>
  <si>
    <t>Plzeňský kraj</t>
  </si>
  <si>
    <t>Hlavní město Praha</t>
  </si>
  <si>
    <t>Středočeský kraj</t>
  </si>
  <si>
    <t xml:space="preserve">Ústecký kraj </t>
  </si>
  <si>
    <t>Kraj Vysočina</t>
  </si>
  <si>
    <t>Zlínský kraj</t>
  </si>
  <si>
    <t xml:space="preserve"> Celkem</t>
  </si>
  <si>
    <t xml:space="preserve"> OP+VS+PKS</t>
  </si>
  <si>
    <t>*</t>
  </si>
  <si>
    <t>plyn.statistika@eru.cz</t>
  </si>
  <si>
    <t>Statistics and Quality Monitoring Unit</t>
  </si>
  <si>
    <t>CONTENTS</t>
  </si>
  <si>
    <t>INTRODUCTION</t>
  </si>
  <si>
    <t>1 ABBREVIATIONS AND DEFINITIONS</t>
  </si>
  <si>
    <t>Balancing difference in the TS</t>
  </si>
  <si>
    <t>Actual</t>
  </si>
  <si>
    <t>Adjusted</t>
  </si>
  <si>
    <t>BTS</t>
  </si>
  <si>
    <t>Customers</t>
  </si>
  <si>
    <t>Difference</t>
  </si>
  <si>
    <t>DSO</t>
  </si>
  <si>
    <t>EG</t>
  </si>
  <si>
    <t>HD_C</t>
  </si>
  <si>
    <t>Heating season</t>
  </si>
  <si>
    <t>LD_C</t>
  </si>
  <si>
    <t>MD_C</t>
  </si>
  <si>
    <t>Other companies</t>
  </si>
  <si>
    <t>The normal</t>
  </si>
  <si>
    <t>TS</t>
  </si>
  <si>
    <t>UGS</t>
  </si>
  <si>
    <t>Actually metered natural gas consumption</t>
  </si>
  <si>
    <t>Border transfer station (interconnector)</t>
  </si>
  <si>
    <t>Compressed Natural Gas</t>
  </si>
  <si>
    <t>Gas consumption in all customer categories</t>
  </si>
  <si>
    <t>The difference between average temperature and the long-term normal</t>
  </si>
  <si>
    <t>Households (customer category)</t>
  </si>
  <si>
    <t>Distribution system</t>
  </si>
  <si>
    <t>Distribution system operators</t>
  </si>
  <si>
    <t>Daily temperature gradient (change in gas consumption caused by a unit change in temperature)</t>
  </si>
  <si>
    <t>Electricity generation</t>
  </si>
  <si>
    <t>EG.D, a.s. ‒ a company operating a regional distribution system</t>
  </si>
  <si>
    <t xml:space="preserve">GasNet, s.r.o. ‒ a company operating a regional distribution system </t>
  </si>
  <si>
    <t>Green Gas DPB, a.s. ‒ a company operating a local distribution system</t>
  </si>
  <si>
    <t>High demand customers (customer category)</t>
  </si>
  <si>
    <t>The 1st and 4th quarter of the year</t>
  </si>
  <si>
    <t>Reference hourly reading</t>
  </si>
  <si>
    <t>Compression station</t>
  </si>
  <si>
    <t>Low demand customers (customer category)</t>
  </si>
  <si>
    <t>Local distribution system</t>
  </si>
  <si>
    <t>Liquefied Natural Gas</t>
  </si>
  <si>
    <t>Medium demand customers (customer category)</t>
  </si>
  <si>
    <t>MND Gas Storage a.s. ‒ a company operating a UGS facility</t>
  </si>
  <si>
    <t>Moravia Gas Storage a.s. ‒ a company operating a UGS facility</t>
  </si>
  <si>
    <t>NET4GAS, s.r.o., the company that operates the gas transmission system, the TSO</t>
  </si>
  <si>
    <t>Low-pressure gas pipeline (up to 5 kPa)</t>
  </si>
  <si>
    <t>Other gas (includes own use, losses and change in the line pack in distribution systems)</t>
  </si>
  <si>
    <t>NET4GAS, s.r.o., all LDS, gas producers</t>
  </si>
  <si>
    <t>Gas for fuelling compression stations in the gas transmission system</t>
  </si>
  <si>
    <t>Pražská plynárenská Distribuce, a.s. ‒ a company operating a regional distribution system</t>
  </si>
  <si>
    <t>Combined cycle power station</t>
  </si>
  <si>
    <t>Cross-border gas pipeline</t>
  </si>
  <si>
    <t>Transmission system operator</t>
  </si>
  <si>
    <t>Regional distribution system</t>
  </si>
  <si>
    <t>RWE Gas Storage CZ, s.r.o. – a company operating UGS facilities</t>
  </si>
  <si>
    <t>Intermediate-pressure gas pipeline (from 5 kPa to 0.4 MPa)</t>
  </si>
  <si>
    <t>Long-term normal temperature (“the normal”) calculated by the Czech Hydrometeorological Institute for the gas industry</t>
  </si>
  <si>
    <t>Transmission system</t>
  </si>
  <si>
    <t>Underground gas storage facility</t>
  </si>
  <si>
    <t>Gas production</t>
  </si>
  <si>
    <t>Gas producers’ own use</t>
  </si>
  <si>
    <t>High-pressure pipeline (from 0.4 MPa)</t>
  </si>
  <si>
    <t>Heat production</t>
  </si>
  <si>
    <t>HP</t>
  </si>
  <si>
    <t>2 COMMENTARY</t>
  </si>
  <si>
    <r>
      <t>th m</t>
    </r>
    <r>
      <rPr>
        <b/>
        <vertAlign val="superscript"/>
        <sz val="8"/>
        <rFont val="Arial"/>
        <family val="2"/>
        <charset val="238"/>
        <scheme val="minor"/>
      </rPr>
      <t>3</t>
    </r>
    <r>
      <rPr>
        <b/>
        <sz val="8"/>
        <rFont val="Arial"/>
        <family val="2"/>
        <charset val="238"/>
        <scheme val="minor"/>
      </rPr>
      <t>/yr</t>
    </r>
  </si>
  <si>
    <t>MWh/yr</t>
  </si>
  <si>
    <r>
      <t>Aggregate gas quantity in thousands m</t>
    </r>
    <r>
      <rPr>
        <b/>
        <vertAlign val="superscript"/>
        <sz val="10"/>
        <color rgb="FF1A3366"/>
        <rFont val="Arial"/>
        <family val="2"/>
        <charset val="238"/>
        <scheme val="minor"/>
      </rPr>
      <t>3</t>
    </r>
    <r>
      <rPr>
        <b/>
        <sz val="10"/>
        <color rgb="FF1A3366"/>
        <rFont val="Arial"/>
        <family val="2"/>
        <charset val="238"/>
        <scheme val="minor"/>
      </rPr>
      <t>/day</t>
    </r>
  </si>
  <si>
    <t>Gas flow into/from the Czech gas system</t>
  </si>
  <si>
    <t>Into CR</t>
  </si>
  <si>
    <t>Via BTS</t>
  </si>
  <si>
    <t>Via PPL</t>
  </si>
  <si>
    <t>Total</t>
  </si>
  <si>
    <t>From CR</t>
  </si>
  <si>
    <t>Net balance 
into/from CR</t>
  </si>
  <si>
    <t>Gas flow from/into UGS that form part of the Czech gas system</t>
  </si>
  <si>
    <t>From UGS</t>
  </si>
  <si>
    <t>Into UGS</t>
  </si>
  <si>
    <t>Net balance from/into UGS</t>
  </si>
  <si>
    <t>Total stores in UGS</t>
  </si>
  <si>
    <t>Gas production in the CR</t>
  </si>
  <si>
    <t>Connected to RDS</t>
  </si>
  <si>
    <t>From VP to DS</t>
  </si>
  <si>
    <t>Connected to LDS</t>
  </si>
  <si>
    <t>Gas consumption in the CR</t>
  </si>
  <si>
    <t>Consumption in RDS</t>
  </si>
  <si>
    <t>Consumption in LDS not included in RDS</t>
  </si>
  <si>
    <t>Gas production (VS)</t>
  </si>
  <si>
    <t>Customers connected directly to TS</t>
  </si>
  <si>
    <t>Total CR</t>
  </si>
  <si>
    <t>3 GAS SYSTEM</t>
  </si>
  <si>
    <t>3.1 Yearly balance in the Czech gas system</t>
  </si>
  <si>
    <t>Gas balance for 2022 (bcm)</t>
  </si>
  <si>
    <t>3.3 Balance in the Czech gas system in 2022</t>
  </si>
  <si>
    <t>Period</t>
  </si>
  <si>
    <r>
      <t>million m</t>
    </r>
    <r>
      <rPr>
        <b/>
        <vertAlign val="superscript"/>
        <sz val="8"/>
        <rFont val="Arial"/>
        <family val="2"/>
        <charset val="238"/>
        <scheme val="minor"/>
      </rPr>
      <t>3</t>
    </r>
  </si>
  <si>
    <t>Gas production in the CR (total including VS)</t>
  </si>
  <si>
    <t>Balancing difference 
in the TS</t>
  </si>
  <si>
    <t>From 
UGS</t>
  </si>
  <si>
    <t>Into 
UGS</t>
  </si>
  <si>
    <t>January</t>
  </si>
  <si>
    <t>February</t>
  </si>
  <si>
    <t>March</t>
  </si>
  <si>
    <t>April</t>
  </si>
  <si>
    <t>May</t>
  </si>
  <si>
    <t>June</t>
  </si>
  <si>
    <t>July</t>
  </si>
  <si>
    <t>August</t>
  </si>
  <si>
    <t>September</t>
  </si>
  <si>
    <t>October</t>
  </si>
  <si>
    <t>November</t>
  </si>
  <si>
    <t>December</t>
  </si>
  <si>
    <t>1Q</t>
  </si>
  <si>
    <t>2Q</t>
  </si>
  <si>
    <t>3Q</t>
  </si>
  <si>
    <t>4Q</t>
  </si>
  <si>
    <t>1H</t>
  </si>
  <si>
    <t>2H</t>
  </si>
  <si>
    <t>Year</t>
  </si>
  <si>
    <r>
      <t>Gas flows (million m</t>
    </r>
    <r>
      <rPr>
        <b/>
        <vertAlign val="superscript"/>
        <sz val="10"/>
        <color rgb="FF1A3366"/>
        <rFont val="Arial"/>
        <family val="2"/>
        <charset val="238"/>
        <scheme val="minor"/>
      </rPr>
      <t>3</t>
    </r>
    <r>
      <rPr>
        <b/>
        <sz val="10"/>
        <color rgb="FF1A3366"/>
        <rFont val="Arial"/>
        <family val="2"/>
        <charset val="238"/>
        <scheme val="minor"/>
      </rPr>
      <t>)</t>
    </r>
  </si>
  <si>
    <t>3.4 Balance in the Czech gas system over the last 10 years</t>
  </si>
  <si>
    <r>
      <t>Gas flow into/from the Czech gas system (million m</t>
    </r>
    <r>
      <rPr>
        <b/>
        <vertAlign val="superscript"/>
        <sz val="10"/>
        <color rgb="FF1A3366"/>
        <rFont val="Arial"/>
        <family val="2"/>
        <charset val="238"/>
        <scheme val="minor"/>
      </rPr>
      <t>3</t>
    </r>
    <r>
      <rPr>
        <b/>
        <sz val="10"/>
        <color rgb="FF1A3366"/>
        <rFont val="Arial"/>
        <family val="2"/>
        <charset val="238"/>
        <scheme val="minor"/>
      </rPr>
      <t>)</t>
    </r>
  </si>
  <si>
    <t>Annual gas inflows into the CR: their percentages of the largest gas flow 
(in 2021) over the past 10 years</t>
  </si>
  <si>
    <t>3.5 Gas flow into/from the Czech gas system, including DS, by entry/exit country over the last 10 years</t>
  </si>
  <si>
    <t>Gas flow into the Czech gas system, 
including distribution systems, by entry country</t>
  </si>
  <si>
    <t>Gas flow from the Czech gas system, 
including distribution systems, by exit country</t>
  </si>
  <si>
    <t>Net balance into/from CR</t>
  </si>
  <si>
    <t>Germany</t>
  </si>
  <si>
    <t>Slovakia</t>
  </si>
  <si>
    <t>Poland</t>
  </si>
  <si>
    <t>Austria</t>
  </si>
  <si>
    <r>
      <t>Gas flow into the Czech gas system, 
including distribution systems, by entry country (million m</t>
    </r>
    <r>
      <rPr>
        <b/>
        <vertAlign val="superscript"/>
        <sz val="10"/>
        <color rgb="FF1A3366"/>
        <rFont val="Arial"/>
        <family val="2"/>
        <charset val="238"/>
        <scheme val="minor"/>
      </rPr>
      <t>3</t>
    </r>
    <r>
      <rPr>
        <b/>
        <sz val="10"/>
        <color rgb="FF1A3366"/>
        <rFont val="Arial"/>
        <family val="2"/>
        <charset val="238"/>
        <scheme val="minor"/>
      </rPr>
      <t>)</t>
    </r>
  </si>
  <si>
    <r>
      <t>Gas flow from the Czech gas system, 
including distribution systems, by exit country (million m</t>
    </r>
    <r>
      <rPr>
        <b/>
        <vertAlign val="superscript"/>
        <sz val="10"/>
        <color rgb="FF1A3366"/>
        <rFont val="Arial"/>
        <family val="2"/>
        <charset val="238"/>
        <scheme val="minor"/>
      </rPr>
      <t>3</t>
    </r>
    <r>
      <rPr>
        <b/>
        <sz val="10"/>
        <color rgb="FF1A3366"/>
        <rFont val="Arial"/>
        <family val="2"/>
        <charset val="238"/>
        <scheme val="minor"/>
      </rPr>
      <t>)</t>
    </r>
  </si>
  <si>
    <t>4 UNDERGROUND GAS STORAGE FACILITIES</t>
  </si>
  <si>
    <t>4.1 Gas flow from/into UGS that form part of the Czech gas system</t>
  </si>
  <si>
    <t>SSOs</t>
  </si>
  <si>
    <t>Number of UGS facilities for the CR’s needs</t>
  </si>
  <si>
    <t>Gas flow from/into UGS</t>
  </si>
  <si>
    <t>Level of operating stores
as at 31 December</t>
  </si>
  <si>
    <t>Highest level of operating stores</t>
  </si>
  <si>
    <t>Maximum level of operating stores</t>
  </si>
  <si>
    <t>Achieved level of stores as a percentage of the maximum level of operating stores</t>
  </si>
  <si>
    <t xml:space="preserve">Highest achieved daily gas withdrawal </t>
  </si>
  <si>
    <t>Maximum daily gas withdrawal capacity</t>
  </si>
  <si>
    <t>Achieved daily withdrawal as a percentage of the maximum gas withdrawal capacity</t>
  </si>
  <si>
    <t>At the end of preceding year</t>
  </si>
  <si>
    <t>At the end of the year under review</t>
  </si>
  <si>
    <t>SSOs’ shares of the highest achieved level of operating stores</t>
  </si>
  <si>
    <t>SSOs’ shares of the highest daily gas withdrawal</t>
  </si>
  <si>
    <t>Note: Any differences between stored gas levels and withdrawal from and injection into UGS facilities are due to geological losses, own use, transfer of gas to the cushion, or increase in the stored reserves in the UGS facilities.</t>
  </si>
  <si>
    <t>4.2 Gas flow from/into UGS that form part of the Czech gas system over the last 10 years</t>
  </si>
  <si>
    <r>
      <t>Gas flow from/into UGS that form part of the Czech gas system 
(million m</t>
    </r>
    <r>
      <rPr>
        <b/>
        <vertAlign val="superscript"/>
        <sz val="10"/>
        <color theme="3"/>
        <rFont val="Arial"/>
        <family val="2"/>
        <charset val="238"/>
        <scheme val="minor"/>
      </rPr>
      <t>3</t>
    </r>
    <r>
      <rPr>
        <b/>
        <sz val="10"/>
        <color theme="3"/>
        <rFont val="Arial"/>
        <family val="2"/>
        <charset val="238"/>
        <scheme val="minor"/>
      </rPr>
      <t>)</t>
    </r>
  </si>
  <si>
    <r>
      <t>Highest level of operating stores
(million m</t>
    </r>
    <r>
      <rPr>
        <b/>
        <vertAlign val="superscript"/>
        <sz val="10"/>
        <color theme="3"/>
        <rFont val="Arial"/>
        <family val="2"/>
        <charset val="238"/>
        <scheme val="minor"/>
      </rPr>
      <t>3</t>
    </r>
    <r>
      <rPr>
        <b/>
        <sz val="10"/>
        <color theme="3"/>
        <rFont val="Arial"/>
        <family val="2"/>
        <charset val="238"/>
        <scheme val="minor"/>
      </rPr>
      <t>)</t>
    </r>
  </si>
  <si>
    <t>Note: Any differences between stored gas levels and withdrawal from and injection into UGS facilities are due to geological losses, own use, transfer of gas to the cushion, or increase in the stored reserves in the UGS facilities. Moravia Gas Storage a.s. commissioned the Dambořice UGS facility on 1 July 2016.</t>
  </si>
  <si>
    <t>5 PRODUCTION OF ALL GASES</t>
  </si>
  <si>
    <t>5.1 Production of all gases in the Czech Republic</t>
  </si>
  <si>
    <t>Y/y change</t>
  </si>
  <si>
    <r>
      <t>thousands m</t>
    </r>
    <r>
      <rPr>
        <b/>
        <vertAlign val="superscript"/>
        <sz val="8"/>
        <rFont val="Arial"/>
        <family val="2"/>
        <charset val="238"/>
        <scheme val="minor"/>
      </rPr>
      <t xml:space="preserve">3 </t>
    </r>
  </si>
  <si>
    <t>Gas type</t>
  </si>
  <si>
    <t xml:space="preserve">
Type of production</t>
  </si>
  <si>
    <t>Total gas production, 
including losses 
and own use</t>
  </si>
  <si>
    <t>Natural gas for distribution</t>
  </si>
  <si>
    <t>Carbonic natural gas</t>
  </si>
  <si>
    <t>Natural gas (LNG)</t>
  </si>
  <si>
    <t>Propane, butane and their mixtures</t>
  </si>
  <si>
    <t>Coke-oven gas</t>
  </si>
  <si>
    <t>Mine gas</t>
  </si>
  <si>
    <t>Landfill gas</t>
  </si>
  <si>
    <t>Biogas</t>
  </si>
  <si>
    <t>Producer gas</t>
  </si>
  <si>
    <t>Biomethane</t>
  </si>
  <si>
    <t>Other</t>
  </si>
  <si>
    <t>Total natural gas production</t>
  </si>
  <si>
    <t>All gases</t>
  </si>
  <si>
    <t>Gas supply from the production installation to the distribution system</t>
  </si>
  <si>
    <t>Gas supply from the production installation to customers connected directly to the gas production installation</t>
  </si>
  <si>
    <t>5.2 Natural gas production in the Czech Republic over the last 10 years</t>
  </si>
  <si>
    <t>Number of gas production installations in the CR</t>
  </si>
  <si>
    <t>Total gas production, including losses and own use</t>
  </si>
  <si>
    <r>
      <t>Total gas production, including losses and own use in 2022
(million m</t>
    </r>
    <r>
      <rPr>
        <b/>
        <vertAlign val="superscript"/>
        <sz val="10"/>
        <color theme="3"/>
        <rFont val="Arial"/>
        <family val="2"/>
        <charset val="238"/>
        <scheme val="minor"/>
      </rPr>
      <t>3</t>
    </r>
    <r>
      <rPr>
        <b/>
        <sz val="10"/>
        <color theme="3"/>
        <rFont val="Arial"/>
        <family val="2"/>
        <charset val="238"/>
        <scheme val="minor"/>
      </rPr>
      <t>)</t>
    </r>
  </si>
  <si>
    <r>
      <t>Total gas production, including losses and own use between 2013 and 2022 
(million m</t>
    </r>
    <r>
      <rPr>
        <b/>
        <vertAlign val="superscript"/>
        <sz val="10"/>
        <color theme="3"/>
        <rFont val="Arial"/>
        <family val="2"/>
        <charset val="238"/>
        <scheme val="minor"/>
      </rPr>
      <t>3</t>
    </r>
    <r>
      <rPr>
        <b/>
        <sz val="10"/>
        <color theme="3"/>
        <rFont val="Arial"/>
        <family val="2"/>
        <charset val="238"/>
        <scheme val="minor"/>
      </rPr>
      <t>)</t>
    </r>
  </si>
  <si>
    <t>6 NATURAL GAS CONSUMPTION</t>
  </si>
  <si>
    <t>6.1 Natural gas consumption in the Czech Republic in 2022</t>
  </si>
  <si>
    <t>6.2 Share of natural gas consumption in each period of the year in total annual consumption in the CR</t>
  </si>
  <si>
    <t>Share of consumption in each period of the year in total annual gas consumption</t>
  </si>
  <si>
    <t>Share of actual monthly consumption in total annual gas consumption</t>
  </si>
  <si>
    <t>Share of actual quarterly consumption in total annual gas consumption in 2022</t>
  </si>
  <si>
    <t>Share of actual consumption in the heating season in the total annual gas consumption in 2022</t>
  </si>
  <si>
    <t>6.3 Air temperature in the Czech Republic in 2022</t>
  </si>
  <si>
    <t>Temperature in °C</t>
  </si>
  <si>
    <t>Difference from normal</t>
  </si>
  <si>
    <r>
      <rPr>
        <sz val="8"/>
        <color theme="1"/>
        <rFont val="Arial"/>
        <family val="2"/>
        <charset val="238"/>
        <scheme val="minor"/>
      </rPr>
      <t>Average</t>
    </r>
    <r>
      <rPr>
        <b/>
        <sz val="8"/>
        <color theme="1"/>
        <rFont val="Arial"/>
        <family val="2"/>
        <charset val="238"/>
        <scheme val="minor"/>
      </rPr>
      <t xml:space="preserve">
2022</t>
    </r>
  </si>
  <si>
    <r>
      <rPr>
        <sz val="8"/>
        <color theme="1"/>
        <rFont val="Arial"/>
        <family val="2"/>
        <charset val="238"/>
        <scheme val="minor"/>
      </rPr>
      <t>Max</t>
    </r>
    <r>
      <rPr>
        <b/>
        <sz val="8"/>
        <color theme="1"/>
        <rFont val="Arial"/>
        <family val="2"/>
        <charset val="238"/>
        <scheme val="minor"/>
      </rPr>
      <t xml:space="preserve">
2022</t>
    </r>
  </si>
  <si>
    <r>
      <rPr>
        <sz val="8"/>
        <color theme="1"/>
        <rFont val="Arial"/>
        <family val="2"/>
        <charset val="238"/>
        <scheme val="minor"/>
      </rPr>
      <t>Min</t>
    </r>
    <r>
      <rPr>
        <b/>
        <sz val="8"/>
        <color theme="1"/>
        <rFont val="Arial"/>
        <family val="2"/>
        <charset val="238"/>
        <scheme val="minor"/>
      </rPr>
      <t xml:space="preserve">
2022</t>
    </r>
  </si>
  <si>
    <t>Average
2021</t>
  </si>
  <si>
    <t>Change on 2021</t>
  </si>
  <si>
    <t>6.4 Natural gas consumption in the Czech Republic over the last 10 years</t>
  </si>
  <si>
    <t>Difference Adjusted-Actual</t>
  </si>
  <si>
    <t>Air temperature in the Czech Republic (°C)</t>
  </si>
  <si>
    <t>Average</t>
  </si>
  <si>
    <t>Y/y difference</t>
  </si>
  <si>
    <t>High season</t>
  </si>
  <si>
    <t>Low season</t>
  </si>
  <si>
    <t>6.5 Daily maximum and minimum natural gas consumption in the Czech Republic in 2022</t>
  </si>
  <si>
    <t>Maximum daily gas consumption</t>
  </si>
  <si>
    <t>Minimum daily gas consumption</t>
  </si>
  <si>
    <t>at temperature</t>
  </si>
  <si>
    <t>Consumption</t>
  </si>
  <si>
    <t>Temperature</t>
  </si>
  <si>
    <t>Current DTG</t>
  </si>
  <si>
    <t>Long-term DTG</t>
  </si>
  <si>
    <t>Daily model consumption</t>
  </si>
  <si>
    <t>at 0°C</t>
  </si>
  <si>
    <t>at -12°C</t>
  </si>
  <si>
    <t>6.7 Daily natural gas consumption in the Czech Republic 
over the last 10 years</t>
  </si>
  <si>
    <t>Maximum gas consumption</t>
  </si>
  <si>
    <t>Minimum gas consumption</t>
  </si>
  <si>
    <t>Ratio of 
max and min 
gas consumption</t>
  </si>
  <si>
    <t>Average gas consumption</t>
  </si>
  <si>
    <t>at temperature (°C)</t>
  </si>
  <si>
    <t>7 REFERENCE HOURLY READING</t>
  </si>
  <si>
    <t>7.1 Reference hourly reading broken down by distribution system in the CR</t>
  </si>
  <si>
    <t>KHO - 11 January 2022</t>
  </si>
  <si>
    <t>Hour</t>
  </si>
  <si>
    <r>
      <t>thousands m</t>
    </r>
    <r>
      <rPr>
        <b/>
        <vertAlign val="superscript"/>
        <sz val="8"/>
        <rFont val="Arial"/>
        <family val="2"/>
        <charset val="238"/>
        <scheme val="minor"/>
      </rPr>
      <t>3</t>
    </r>
    <r>
      <rPr>
        <b/>
        <sz val="8"/>
        <rFont val="Arial"/>
        <family val="2"/>
        <charset val="238"/>
        <scheme val="minor"/>
      </rPr>
      <t>/h</t>
    </r>
  </si>
  <si>
    <t>MWh/h</t>
  </si>
  <si>
    <t>Temperature in the CR</t>
  </si>
  <si>
    <t>Max</t>
  </si>
  <si>
    <t>Min</t>
  </si>
  <si>
    <r>
      <t>Hourly gas consumption in the CR (thousands m</t>
    </r>
    <r>
      <rPr>
        <b/>
        <vertAlign val="superscript"/>
        <sz val="10"/>
        <color theme="3"/>
        <rFont val="Arial"/>
        <family val="2"/>
        <charset val="238"/>
        <scheme val="minor"/>
      </rPr>
      <t>3</t>
    </r>
    <r>
      <rPr>
        <b/>
        <sz val="10"/>
        <color theme="3"/>
        <rFont val="Arial"/>
        <family val="2"/>
        <charset val="238"/>
        <scheme val="minor"/>
      </rPr>
      <t>/h)</t>
    </r>
  </si>
  <si>
    <t>7.2 Balance in the Czech gas system on the KHO day</t>
  </si>
  <si>
    <t xml:space="preserve">Note: Hourly gas flows into/from the gas system are not available and are shown as an average value here. </t>
  </si>
  <si>
    <r>
      <t>Daily balance (thousands m</t>
    </r>
    <r>
      <rPr>
        <b/>
        <vertAlign val="superscript"/>
        <sz val="10"/>
        <color rgb="FF1A3366"/>
        <rFont val="Arial"/>
        <family val="2"/>
        <charset val="238"/>
        <scheme val="minor"/>
      </rPr>
      <t>3</t>
    </r>
    <r>
      <rPr>
        <b/>
        <sz val="10"/>
        <color rgb="FF1A3366"/>
        <rFont val="Arial"/>
        <family val="2"/>
        <charset val="238"/>
        <scheme val="minor"/>
      </rPr>
      <t>)</t>
    </r>
  </si>
  <si>
    <t>Hour\Date</t>
  </si>
  <si>
    <r>
      <t>th m</t>
    </r>
    <r>
      <rPr>
        <b/>
        <vertAlign val="superscript"/>
        <sz val="8"/>
        <rFont val="Arial"/>
        <family val="2"/>
        <charset val="238"/>
        <scheme val="minor"/>
      </rPr>
      <t>3</t>
    </r>
  </si>
  <si>
    <r>
      <t>Hourly consumption on the KHO day (thousands m</t>
    </r>
    <r>
      <rPr>
        <b/>
        <vertAlign val="superscript"/>
        <sz val="10"/>
        <color theme="3"/>
        <rFont val="Arial"/>
        <family val="2"/>
        <charset val="238"/>
        <scheme val="minor"/>
      </rPr>
      <t>3</t>
    </r>
    <r>
      <rPr>
        <b/>
        <sz val="10"/>
        <color theme="3"/>
        <rFont val="Arial"/>
        <family val="2"/>
        <charset val="238"/>
        <scheme val="minor"/>
      </rPr>
      <t>/h)</t>
    </r>
  </si>
  <si>
    <r>
      <t>Maximum hourly consumption on the KHO day (thousands m</t>
    </r>
    <r>
      <rPr>
        <b/>
        <vertAlign val="superscript"/>
        <sz val="10"/>
        <color theme="3"/>
        <rFont val="Arial"/>
        <family val="2"/>
        <charset val="238"/>
        <scheme val="minor"/>
      </rPr>
      <t>3</t>
    </r>
    <r>
      <rPr>
        <b/>
        <sz val="10"/>
        <color theme="3"/>
        <rFont val="Arial"/>
        <family val="2"/>
        <charset val="238"/>
        <scheme val="minor"/>
      </rPr>
      <t>/h)</t>
    </r>
  </si>
  <si>
    <t>Percentage shares of gas sources covering the total KHO day</t>
  </si>
  <si>
    <t>Gas flow from abroad for the CR</t>
  </si>
  <si>
    <t>Gas flow from storage facilities for the CR</t>
  </si>
  <si>
    <t>Range 2013 - 2020</t>
  </si>
  <si>
    <t>8 NATURAL GAS CONSUMPTION BY CUSTOMER CATEGORY AND BY WAY OF USE</t>
  </si>
  <si>
    <t>8.1 Natural gas consumption in the Czech Republic in 2022 and over the last 10 years</t>
  </si>
  <si>
    <t>Number of customers at the end of the period</t>
  </si>
  <si>
    <t>Total natural gas consumption</t>
  </si>
  <si>
    <t>Average air temperature</t>
  </si>
  <si>
    <t>Year-on-year change in total consumption</t>
  </si>
  <si>
    <t>Total consumption</t>
  </si>
  <si>
    <t>Average consumption per customer</t>
  </si>
  <si>
    <t>Note: The increase in the number of customers in 2017 was caused by adding customers in LDS, the monitoring of which started on 1 January 2017.</t>
  </si>
  <si>
    <r>
      <t>Natural gas consumption in the year under review (thousands m</t>
    </r>
    <r>
      <rPr>
        <b/>
        <vertAlign val="superscript"/>
        <sz val="10"/>
        <color theme="3"/>
        <rFont val="Arial"/>
        <family val="2"/>
        <charset val="238"/>
        <scheme val="minor"/>
      </rPr>
      <t>3</t>
    </r>
    <r>
      <rPr>
        <b/>
        <sz val="10"/>
        <color theme="3"/>
        <rFont val="Arial"/>
        <family val="2"/>
        <charset val="238"/>
        <scheme val="minor"/>
      </rPr>
      <t>)</t>
    </r>
  </si>
  <si>
    <r>
      <t>Natural gas consumption over the last 10 years (thousands m</t>
    </r>
    <r>
      <rPr>
        <b/>
        <vertAlign val="superscript"/>
        <sz val="10"/>
        <color theme="3"/>
        <rFont val="Arial"/>
        <family val="2"/>
        <charset val="238"/>
        <scheme val="minor"/>
      </rPr>
      <t>3</t>
    </r>
    <r>
      <rPr>
        <b/>
        <sz val="10"/>
        <color theme="3"/>
        <rFont val="Arial"/>
        <family val="2"/>
        <charset val="238"/>
        <scheme val="minor"/>
      </rPr>
      <t>)</t>
    </r>
  </si>
  <si>
    <t>Number of customers over the last 10 years</t>
  </si>
  <si>
    <t>8.2 Natural gas consumption in the HD_C category in 2022 and over the last 10 years</t>
  </si>
  <si>
    <t>Natural gas consumption</t>
  </si>
  <si>
    <t>The category’s share of total consumption in the CR</t>
  </si>
  <si>
    <r>
      <t>Natural gas consumption in the HD_C category in the year under review (thousands m</t>
    </r>
    <r>
      <rPr>
        <b/>
        <vertAlign val="superscript"/>
        <sz val="10"/>
        <color theme="3"/>
        <rFont val="Arial"/>
        <family val="2"/>
        <charset val="238"/>
        <scheme val="minor"/>
      </rPr>
      <t>3</t>
    </r>
    <r>
      <rPr>
        <b/>
        <sz val="10"/>
        <color theme="3"/>
        <rFont val="Arial"/>
        <family val="2"/>
        <charset val="238"/>
        <scheme val="minor"/>
      </rPr>
      <t>)</t>
    </r>
  </si>
  <si>
    <r>
      <t>Natural gas consumption in the HD_C category over the last 10 years (thousands m</t>
    </r>
    <r>
      <rPr>
        <b/>
        <vertAlign val="superscript"/>
        <sz val="10"/>
        <color theme="3"/>
        <rFont val="Arial"/>
        <family val="2"/>
        <charset val="238"/>
        <scheme val="minor"/>
      </rPr>
      <t>3</t>
    </r>
    <r>
      <rPr>
        <b/>
        <sz val="10"/>
        <color theme="3"/>
        <rFont val="Arial"/>
        <family val="2"/>
        <charset val="238"/>
        <scheme val="minor"/>
      </rPr>
      <t>)</t>
    </r>
  </si>
  <si>
    <t>Number of customers in the HD_C category over the last 10 years</t>
  </si>
  <si>
    <t>8.3 Natural gas consumption in the Czech Republic in the MD_C category in 2022 and over the last 10 years</t>
  </si>
  <si>
    <r>
      <t>Natural gas consumption in the MD_C category in the year under review (thousands m</t>
    </r>
    <r>
      <rPr>
        <b/>
        <vertAlign val="superscript"/>
        <sz val="10"/>
        <color theme="3"/>
        <rFont val="Arial"/>
        <family val="2"/>
        <charset val="238"/>
        <scheme val="minor"/>
      </rPr>
      <t>3</t>
    </r>
    <r>
      <rPr>
        <b/>
        <sz val="10"/>
        <color theme="3"/>
        <rFont val="Arial"/>
        <family val="2"/>
        <charset val="238"/>
        <scheme val="minor"/>
      </rPr>
      <t>)</t>
    </r>
  </si>
  <si>
    <r>
      <t>Natural gas consumption in the MD_C category over the last 10 years (thousands m</t>
    </r>
    <r>
      <rPr>
        <b/>
        <vertAlign val="superscript"/>
        <sz val="10"/>
        <color theme="3"/>
        <rFont val="Arial"/>
        <family val="2"/>
        <charset val="238"/>
        <scheme val="minor"/>
      </rPr>
      <t>3</t>
    </r>
    <r>
      <rPr>
        <b/>
        <sz val="10"/>
        <color theme="3"/>
        <rFont val="Arial"/>
        <family val="2"/>
        <charset val="238"/>
        <scheme val="minor"/>
      </rPr>
      <t>)</t>
    </r>
  </si>
  <si>
    <t>Number of customers by in the MD_C category over the last 10 years</t>
  </si>
  <si>
    <t>8.4 Natural gas consumption in the LD_C category in 2022 and over the last 10 years</t>
  </si>
  <si>
    <r>
      <t>Natural gas consumption in the LD_C category in the year under review (thousands m</t>
    </r>
    <r>
      <rPr>
        <b/>
        <vertAlign val="superscript"/>
        <sz val="10"/>
        <color theme="3"/>
        <rFont val="Arial"/>
        <family val="2"/>
        <charset val="238"/>
        <scheme val="minor"/>
      </rPr>
      <t>3</t>
    </r>
    <r>
      <rPr>
        <b/>
        <sz val="10"/>
        <color theme="3"/>
        <rFont val="Arial"/>
        <family val="2"/>
        <charset val="238"/>
        <scheme val="minor"/>
      </rPr>
      <t>)</t>
    </r>
  </si>
  <si>
    <r>
      <t>Natural gas consumption in the LD_C category over the last 10 years (thousands m</t>
    </r>
    <r>
      <rPr>
        <b/>
        <vertAlign val="superscript"/>
        <sz val="10"/>
        <color theme="3"/>
        <rFont val="Arial"/>
        <family val="2"/>
        <charset val="238"/>
        <scheme val="minor"/>
      </rPr>
      <t>3</t>
    </r>
    <r>
      <rPr>
        <b/>
        <sz val="10"/>
        <color theme="3"/>
        <rFont val="Arial"/>
        <family val="2"/>
        <charset val="238"/>
        <scheme val="minor"/>
      </rPr>
      <t>)</t>
    </r>
  </si>
  <si>
    <t>Number of customers in the LD_C category over the last 10 years</t>
  </si>
  <si>
    <t>8.5 Natural gas consumption in the DOM category in 2022 and over the last 10 years</t>
  </si>
  <si>
    <r>
      <t>Gas consumption in the DOM category in the year under review (thousands m</t>
    </r>
    <r>
      <rPr>
        <b/>
        <vertAlign val="superscript"/>
        <sz val="10"/>
        <color theme="3"/>
        <rFont val="Arial"/>
        <family val="2"/>
        <charset val="238"/>
        <scheme val="minor"/>
      </rPr>
      <t>3</t>
    </r>
    <r>
      <rPr>
        <b/>
        <sz val="10"/>
        <color theme="3"/>
        <rFont val="Arial"/>
        <family val="2"/>
        <charset val="238"/>
        <scheme val="minor"/>
      </rPr>
      <t>)</t>
    </r>
  </si>
  <si>
    <r>
      <t>Natural gas consumption in the DOM category over the last 10 years (thousands m</t>
    </r>
    <r>
      <rPr>
        <b/>
        <vertAlign val="superscript"/>
        <sz val="10"/>
        <color theme="3"/>
        <rFont val="Arial"/>
        <family val="2"/>
        <charset val="238"/>
        <scheme val="minor"/>
      </rPr>
      <t>3</t>
    </r>
    <r>
      <rPr>
        <b/>
        <sz val="10"/>
        <color theme="3"/>
        <rFont val="Arial"/>
        <family val="2"/>
        <charset val="238"/>
        <scheme val="minor"/>
      </rPr>
      <t>)</t>
    </r>
  </si>
  <si>
    <t>Number of customers in the DOM category over the last 10 years</t>
  </si>
  <si>
    <t>8.6 Natural gas supply to CNG stations in the Czech Republic in 2022 and over the last 10 years</t>
  </si>
  <si>
    <t>Number of CNG stations</t>
  </si>
  <si>
    <t>Supply to CNG stations</t>
  </si>
  <si>
    <t>CNG’s share of total consumption in the CR</t>
  </si>
  <si>
    <t>Y/y change in supply to CNG stations</t>
  </si>
  <si>
    <t>Total supply</t>
  </si>
  <si>
    <t>Average supply per CNG station</t>
  </si>
  <si>
    <r>
      <t>Natural gas supply to CNG stations in the year under review 
(thousands m</t>
    </r>
    <r>
      <rPr>
        <b/>
        <vertAlign val="superscript"/>
        <sz val="10"/>
        <color theme="3"/>
        <rFont val="Arial"/>
        <family val="2"/>
        <charset val="238"/>
        <scheme val="minor"/>
      </rPr>
      <t>3</t>
    </r>
    <r>
      <rPr>
        <b/>
        <sz val="10"/>
        <color theme="3"/>
        <rFont val="Arial"/>
        <family val="2"/>
        <charset val="238"/>
        <scheme val="minor"/>
      </rPr>
      <t>)</t>
    </r>
  </si>
  <si>
    <t>Number of CNG stations over the last 10 years</t>
  </si>
  <si>
    <t>Note: The data for the period from 2013 to 2016 were provided by the Czech Gas Association. In the whole chapter 8, the data on supply to CNG stations are included in each of the demand categories.</t>
  </si>
  <si>
    <t>8.7 Natural gas consumption in the CR for electricity generation in 2022 and over the last 10 years</t>
  </si>
  <si>
    <t>Number of generating plants</t>
  </si>
  <si>
    <t>Natural gas consumption in the CR for electricity generation</t>
  </si>
  <si>
    <t>Electricity generation’s share of total consumption in the CR</t>
  </si>
  <si>
    <t>Y/y change in consumption for electricity generation</t>
  </si>
  <si>
    <r>
      <t>Natural gas consumption for electricity generation in the year under review (thousands m</t>
    </r>
    <r>
      <rPr>
        <b/>
        <vertAlign val="superscript"/>
        <sz val="10"/>
        <color theme="3"/>
        <rFont val="Arial"/>
        <family val="2"/>
        <charset val="238"/>
        <scheme val="minor"/>
      </rPr>
      <t>3</t>
    </r>
    <r>
      <rPr>
        <b/>
        <sz val="10"/>
        <color theme="3"/>
        <rFont val="Arial"/>
        <family val="2"/>
        <charset val="238"/>
        <scheme val="minor"/>
      </rPr>
      <t>)</t>
    </r>
  </si>
  <si>
    <r>
      <t>Natural gas consumption for electricity generation over the last 10 years (thousands m</t>
    </r>
    <r>
      <rPr>
        <b/>
        <vertAlign val="superscript"/>
        <sz val="10"/>
        <color theme="3"/>
        <rFont val="Arial"/>
        <family val="2"/>
        <charset val="238"/>
        <scheme val="minor"/>
      </rPr>
      <t>3</t>
    </r>
    <r>
      <rPr>
        <b/>
        <sz val="10"/>
        <color theme="3"/>
        <rFont val="Arial"/>
        <family val="2"/>
        <charset val="238"/>
        <scheme val="minor"/>
      </rPr>
      <t>)</t>
    </r>
  </si>
  <si>
    <t>Number of electricity generating plants over the last 10 years</t>
  </si>
  <si>
    <t>Number of customers</t>
  </si>
  <si>
    <r>
      <t>thousands m</t>
    </r>
    <r>
      <rPr>
        <b/>
        <vertAlign val="superscript"/>
        <sz val="8"/>
        <rFont val="Arial"/>
        <family val="2"/>
        <charset val="238"/>
        <scheme val="minor"/>
      </rPr>
      <t>3</t>
    </r>
  </si>
  <si>
    <t>8.9 Natural gas consumption broken down by customer category and way of use in the Czech Republic</t>
  </si>
  <si>
    <t>Natural gas consumption in the CR by customer category</t>
  </si>
  <si>
    <r>
      <t>Gas consumption (th m</t>
    </r>
    <r>
      <rPr>
        <b/>
        <vertAlign val="superscript"/>
        <sz val="8"/>
        <rFont val="Arial"/>
        <family val="2"/>
        <charset val="238"/>
        <scheme val="minor"/>
      </rPr>
      <t>3</t>
    </r>
    <r>
      <rPr>
        <b/>
        <sz val="8"/>
        <rFont val="Arial"/>
        <family val="2"/>
        <charset val="238"/>
        <scheme val="minor"/>
      </rPr>
      <t>)</t>
    </r>
  </si>
  <si>
    <t>Gas consumption (MWh)</t>
  </si>
  <si>
    <t>Share</t>
  </si>
  <si>
    <t>Natural gas consumption in the CR by way of use</t>
  </si>
  <si>
    <t>Businesses</t>
  </si>
  <si>
    <t>9 NATURAL GAS CONSUMPTION BY DISTRIBUTION SYSTEM</t>
  </si>
  <si>
    <t>9.1 Natural gas consumption by gas system, customer category and CNG in the Czech Republic</t>
  </si>
  <si>
    <t>Czech Republic</t>
  </si>
  <si>
    <t>Category</t>
  </si>
  <si>
    <t>Number of customers on 31 Dec 2022</t>
  </si>
  <si>
    <t>Other companies *</t>
  </si>
  <si>
    <t>9.2 Natural gas consumption by gas system in the Czech Republic in 2022</t>
  </si>
  <si>
    <t xml:space="preserve"> Other companies</t>
  </si>
  <si>
    <t>Gas companies’ shares of gas consumption 
in 2022</t>
  </si>
  <si>
    <t>Air temperature in 2022 (°C)</t>
  </si>
  <si>
    <t>Maximum</t>
  </si>
  <si>
    <t>Minimum</t>
  </si>
  <si>
    <t>9.3 Gas quantities distributed through local distribution systems in the Czech Republic</t>
  </si>
  <si>
    <r>
      <t>LDS in RDS</t>
    </r>
    <r>
      <rPr>
        <b/>
        <vertAlign val="superscript"/>
        <sz val="8"/>
        <rFont val="Arial"/>
        <family val="2"/>
        <charset val="238"/>
        <scheme val="minor"/>
      </rPr>
      <t>1)</t>
    </r>
  </si>
  <si>
    <r>
      <t>LDS outside RDS</t>
    </r>
    <r>
      <rPr>
        <b/>
        <vertAlign val="superscript"/>
        <sz val="8"/>
        <rFont val="Arial"/>
        <family val="2"/>
        <charset val="238"/>
        <scheme val="minor"/>
      </rPr>
      <t>2)</t>
    </r>
  </si>
  <si>
    <t>Total LDS</t>
  </si>
  <si>
    <t>Total distribution of natural gas</t>
  </si>
  <si>
    <r>
      <t>Gas quantities distributed through local distribution systems in the CR (million m</t>
    </r>
    <r>
      <rPr>
        <b/>
        <vertAlign val="superscript"/>
        <sz val="10"/>
        <color theme="3"/>
        <rFont val="Arial"/>
        <family val="2"/>
        <charset val="238"/>
        <scheme val="minor"/>
      </rPr>
      <t>3</t>
    </r>
    <r>
      <rPr>
        <b/>
        <sz val="10"/>
        <color theme="3"/>
        <rFont val="Arial"/>
        <family val="2"/>
        <charset val="238"/>
        <scheme val="minor"/>
      </rPr>
      <t>)</t>
    </r>
  </si>
  <si>
    <r>
      <rPr>
        <vertAlign val="superscript"/>
        <sz val="8"/>
        <rFont val="Arial"/>
        <family val="2"/>
        <charset val="238"/>
        <scheme val="minor"/>
      </rPr>
      <t>1)</t>
    </r>
    <r>
      <rPr>
        <sz val="8"/>
        <rFont val="Arial"/>
        <family val="2"/>
        <charset val="238"/>
        <scheme val="minor"/>
      </rPr>
      <t xml:space="preserve"> LDS in RDS ‒ All local distribution systems that are connected to regional distribution systems.</t>
    </r>
  </si>
  <si>
    <r>
      <rPr>
        <vertAlign val="superscript"/>
        <sz val="8"/>
        <rFont val="Arial"/>
        <family val="2"/>
        <charset val="238"/>
        <scheme val="minor"/>
      </rPr>
      <t>2)</t>
    </r>
    <r>
      <rPr>
        <sz val="8"/>
        <rFont val="Arial"/>
        <family val="2"/>
        <charset val="238"/>
        <scheme val="minor"/>
      </rPr>
      <t xml:space="preserve"> LDS outside RDS ‒ All local distribution systems that are not connected to regional distribution systems (island operations, LNG).</t>
    </r>
  </si>
  <si>
    <t>9.4 Gas pipeline lengths of gas systems in the Czech Republic by pressure</t>
  </si>
  <si>
    <t>Gas pipeline lengths on 31 December 2022 (in m)</t>
  </si>
  <si>
    <t>Without service pipes</t>
  </si>
  <si>
    <t>Service pipes</t>
  </si>
  <si>
    <t>Including service pipes</t>
  </si>
  <si>
    <t>Regional distribution system operators (RDS)</t>
  </si>
  <si>
    <t>Local distribution system operators (LDS)</t>
  </si>
  <si>
    <t>Transmission system operator (TSO)</t>
  </si>
  <si>
    <t>9.5 Pipeline lengths of gas systems in the Czech Republic by pressure level over the last 10 years</t>
  </si>
  <si>
    <t>Pipeline lengths on 31 December of the year (in m)</t>
  </si>
  <si>
    <t>Pipeline lengths between 2013 and 2022 (without service pipes)</t>
  </si>
  <si>
    <t>10 TARIFF STATISTICS BY DEMAND CATEGORY AND OFF-TAKE BAND IN THE CZECH REPUBLIC OVER THE LAST 10 YEARS</t>
  </si>
  <si>
    <t>Categories and bands (MWh)</t>
  </si>
  <si>
    <t>HD_C+MD_C</t>
  </si>
  <si>
    <t>Connected directly to TS</t>
  </si>
  <si>
    <t>Off-take from a long-distance pipeline</t>
  </si>
  <si>
    <t>Off-take from a local network</t>
  </si>
  <si>
    <t>0 - 1.89</t>
  </si>
  <si>
    <t>1.89 - 7.56</t>
  </si>
  <si>
    <t>7.56 - 15</t>
  </si>
  <si>
    <t>TOTAL</t>
  </si>
  <si>
    <t xml:space="preserve">The tariff statistics in Chapter 10 show the sum of data received from RDS operators and the TSO as part of regulatory reporting under Section 20 of the Energy Act. The item ‘distributed quantity’ does not contain illegal off-take and leakages caused by network disruption billed to third parties. In the gas industry, the tariff bands have been changing over the years. </t>
  </si>
  <si>
    <t>Note:</t>
  </si>
  <si>
    <t>Distributed quantity</t>
  </si>
  <si>
    <t>Number of supply points</t>
  </si>
  <si>
    <t>HD_C+MD_C ‒ distributed quantity (MWh)</t>
  </si>
  <si>
    <t>LD_C ‒ distributed quantity (MWh)</t>
  </si>
  <si>
    <t>DOM ‒ distributed quantity (MWh)</t>
  </si>
  <si>
    <t>HD_C+MD_C / LD_C+DOM ‒ distributed quantity (MWh)</t>
  </si>
  <si>
    <t>LD_C+DOM</t>
  </si>
  <si>
    <t>11 NATURAL GAS CONSUMPTION BY REGION</t>
  </si>
  <si>
    <t>Number of customers on
 31 Dec 2022</t>
  </si>
  <si>
    <t>Jihočeský Region</t>
  </si>
  <si>
    <t>Jihomoravský Region</t>
  </si>
  <si>
    <t>Karlovarský Region</t>
  </si>
  <si>
    <t>Královéhradecký Region</t>
  </si>
  <si>
    <t>Liberecký Region</t>
  </si>
  <si>
    <t>Moravskoslezský Region</t>
  </si>
  <si>
    <t xml:space="preserve">Olomoucký Region </t>
  </si>
  <si>
    <t xml:space="preserve">Pardubický Region </t>
  </si>
  <si>
    <t>Plzeňský Region</t>
  </si>
  <si>
    <t>Prague</t>
  </si>
  <si>
    <t>Středočeský Region</t>
  </si>
  <si>
    <t xml:space="preserve">Ústecký Region </t>
  </si>
  <si>
    <t>Vysočina Region</t>
  </si>
  <si>
    <t>Zlínský Region</t>
  </si>
  <si>
    <t>Regions
(ordered by consumption size)</t>
  </si>
  <si>
    <r>
      <t>th m</t>
    </r>
    <r>
      <rPr>
        <b/>
        <vertAlign val="superscript"/>
        <sz val="8"/>
        <color theme="4" tint="-0.499984740745262"/>
        <rFont val="Arial"/>
        <family val="2"/>
        <charset val="238"/>
        <scheme val="minor"/>
      </rPr>
      <t>3</t>
    </r>
  </si>
  <si>
    <t>Gas consumption 
in 2022</t>
  </si>
  <si>
    <t>Regions
(ordered by customer base)</t>
  </si>
  <si>
    <t>Number of customers 
on 31 Dec 2022</t>
  </si>
  <si>
    <t xml:space="preserve"> Prague</t>
  </si>
  <si>
    <t xml:space="preserve"> Jihomoravský Region</t>
  </si>
  <si>
    <t xml:space="preserve"> Moravskoslezský Region</t>
  </si>
  <si>
    <t xml:space="preserve"> Středočeský Region</t>
  </si>
  <si>
    <t xml:space="preserve"> Ústecký Region</t>
  </si>
  <si>
    <t xml:space="preserve"> Olomoucký Region</t>
  </si>
  <si>
    <t xml:space="preserve"> Plzeňský Region</t>
  </si>
  <si>
    <t xml:space="preserve"> Zlínský Region</t>
  </si>
  <si>
    <t xml:space="preserve"> Pardubický Region</t>
  </si>
  <si>
    <t xml:space="preserve"> Vysočina Region</t>
  </si>
  <si>
    <t xml:space="preserve"> Královéhradecký Region</t>
  </si>
  <si>
    <t xml:space="preserve"> Jihočeský Region</t>
  </si>
  <si>
    <t xml:space="preserve"> Liberecký Region</t>
  </si>
  <si>
    <t xml:space="preserve"> Karlovarský Region</t>
  </si>
  <si>
    <t xml:space="preserve"> Total</t>
  </si>
  <si>
    <t xml:space="preserve"> Customers</t>
  </si>
  <si>
    <t xml:space="preserve"> Jihočeský R.</t>
  </si>
  <si>
    <t xml:space="preserve"> Jihomoravský R.</t>
  </si>
  <si>
    <t xml:space="preserve"> Karlovarský R.</t>
  </si>
  <si>
    <t xml:space="preserve"> Královéhradecký R.</t>
  </si>
  <si>
    <t xml:space="preserve"> Liberecký R.</t>
  </si>
  <si>
    <t xml:space="preserve"> Moravskoslezský R.</t>
  </si>
  <si>
    <t xml:space="preserve"> Olomoucký R.</t>
  </si>
  <si>
    <t xml:space="preserve"> Pardubický R.</t>
  </si>
  <si>
    <t xml:space="preserve"> Plzeňský R.</t>
  </si>
  <si>
    <t xml:space="preserve"> Středočeský R.</t>
  </si>
  <si>
    <t xml:space="preserve"> Ústecký R.</t>
  </si>
  <si>
    <t xml:space="preserve"> Vysočina R.</t>
  </si>
  <si>
    <t xml:space="preserve"> Zlínský R.</t>
  </si>
  <si>
    <t>High demand customers</t>
  </si>
  <si>
    <t>Medium demand customers</t>
  </si>
  <si>
    <t>Low demand customers</t>
  </si>
  <si>
    <t>Households</t>
  </si>
  <si>
    <t>CNG stations</t>
  </si>
  <si>
    <t>12 HISTORICAL DATA</t>
  </si>
  <si>
    <t>Actual annual consumption</t>
  </si>
  <si>
    <t>Maximum daily consumption</t>
  </si>
  <si>
    <t>Town gas</t>
  </si>
  <si>
    <t>Natural gas</t>
  </si>
  <si>
    <t>* The last supply of town gas in the CR was discontinued in June 1996.</t>
  </si>
  <si>
    <r>
      <t>Actual annual consumption (million m</t>
    </r>
    <r>
      <rPr>
        <b/>
        <vertAlign val="superscript"/>
        <sz val="10"/>
        <color theme="3"/>
        <rFont val="Arial"/>
        <family val="2"/>
        <charset val="238"/>
        <scheme val="minor"/>
      </rPr>
      <t>3</t>
    </r>
    <r>
      <rPr>
        <b/>
        <sz val="10"/>
        <color theme="3"/>
        <rFont val="Arial"/>
        <family val="2"/>
        <charset val="238"/>
        <scheme val="minor"/>
      </rPr>
      <t>)</t>
    </r>
  </si>
  <si>
    <r>
      <t>Maximum daily consumption (million m</t>
    </r>
    <r>
      <rPr>
        <b/>
        <vertAlign val="superscript"/>
        <sz val="10"/>
        <color theme="3"/>
        <rFont val="Arial"/>
        <family val="2"/>
        <charset val="238"/>
        <scheme val="minor"/>
      </rPr>
      <t>3</t>
    </r>
    <r>
      <rPr>
        <b/>
        <sz val="10"/>
        <color theme="3"/>
        <rFont val="Arial"/>
        <family val="2"/>
        <charset val="238"/>
        <scheme val="minor"/>
      </rPr>
      <t>)</t>
    </r>
  </si>
  <si>
    <t>12.2 Natural gas consumption by demand category in the Czech Republic over the last 70 years</t>
  </si>
  <si>
    <t>Natural gas supply to CNG stations and natural gas consumption for electricity generation are included in the relevant demand category.</t>
  </si>
  <si>
    <t>The gas transmission system and storage facilities in the CR</t>
  </si>
  <si>
    <t>12.3 Average air temperature in the Czech Republic over the last 30 years</t>
  </si>
  <si>
    <t>Average air temperature in the CR (°C)</t>
  </si>
  <si>
    <t>Annual average air temperature in the CR (°C)</t>
  </si>
  <si>
    <t>Gas consumption 
in the CR</t>
  </si>
  <si>
    <r>
      <t>Natural gas supply to CNG stations over the last 10 years 
(thousands m</t>
    </r>
    <r>
      <rPr>
        <b/>
        <vertAlign val="superscript"/>
        <sz val="10"/>
        <color theme="3"/>
        <rFont val="Arial"/>
        <family val="2"/>
        <charset val="238"/>
        <scheme val="minor"/>
      </rPr>
      <t>3</t>
    </r>
    <r>
      <rPr>
        <b/>
        <sz val="10"/>
        <color theme="3"/>
        <rFont val="Arial"/>
        <family val="2"/>
        <charset val="238"/>
        <scheme val="minor"/>
      </rPr>
      <t>)</t>
    </r>
  </si>
  <si>
    <t>Customers/installations/
stations</t>
  </si>
  <si>
    <r>
      <t>Gas consumption attributable to gas companies 
in 2022 (million m</t>
    </r>
    <r>
      <rPr>
        <b/>
        <vertAlign val="superscript"/>
        <sz val="10"/>
        <color theme="3"/>
        <rFont val="Arial"/>
        <family val="2"/>
        <charset val="238"/>
        <scheme val="minor"/>
      </rPr>
      <t>3</t>
    </r>
    <r>
      <rPr>
        <b/>
        <sz val="10"/>
        <color theme="3"/>
        <rFont val="Arial"/>
        <family val="2"/>
        <charset val="238"/>
        <scheme val="minor"/>
      </rPr>
      <t>)</t>
    </r>
  </si>
  <si>
    <t>Type of distribution</t>
  </si>
  <si>
    <t>13 MAP OF THE CZECH GAS SYSTEM</t>
  </si>
  <si>
    <r>
      <t xml:space="preserve">YEARLY REPORT ON THE OPERATION 
OF THE CZECH GAS SYSTEM
</t>
    </r>
    <r>
      <rPr>
        <b/>
        <sz val="24"/>
        <color rgb="FFDF2B20"/>
        <rFont val="Arial"/>
        <family val="2"/>
        <charset val="238"/>
      </rPr>
      <t>2022</t>
    </r>
  </si>
  <si>
    <t>3.2 Yearly balance in the Czech gas system - diagram</t>
  </si>
  <si>
    <t>7.3 Balance in the Czech gas system on the KHO day - diagram</t>
  </si>
  <si>
    <t>7.4 Reference hourly reading in the CR over the last 10 years</t>
  </si>
  <si>
    <t>7.5 Reference hourly reading in the CR over the last 10 years - charts</t>
  </si>
  <si>
    <t>8.8 Natural gas consumption in the Czech Republic by customer category in 2022 and over the last 10 years</t>
  </si>
  <si>
    <t>R</t>
  </si>
  <si>
    <t>Region</t>
  </si>
  <si>
    <t xml:space="preserve">Under Section 17 (7) (m) of Act No 458/2000 (the Energy Act) as amended, the Energy Regulatory Office (ERO) publishes the Yearly Report on the Operation of the Czech Gas System for 2022. The statistics contained herein are mainly intended for Czech governmental authorities and institutions and those of the European Union, and the expert circles. 
In this report, the ERO discloses all available operating and technical data representing physical gas flows. The ERO obtains data for the yearly report under ERO Public Notice 404/2016 on the particulars and structure of the returns required for preparing reports on the operation of systems in energy industries, including the dates, scope and rules for preparing the returns (the statistics public notice), which came into effect on 1 January 2017. Under its competences set out in Section 20a (4) (e) of Act No 458/2000, the Energy Act, the market operator prepares its monthly and yearly statistics of the electricity and gas markets, which supplement the ERO’s statistics with trading data. 
All details of the methodology for reporting data for the ERO statistics are specified in the ERO’s Explanatory Statement 9/2018 of 14 September 2018 on the method of completing the returns under the statistics public notice for the gas industry. The Explanatory Statement and the current returns are posted on the ERO’s website. 
All of the data contained herein comes from information received from licensed entities: gas producers and distribution system operators, the gas transmission system operator, and storage system operators. 
This Yearly Report on the Operation of the Czech Gas System for 2022 follows up on the ERO’s earlier reports released in preceding years and offers information about the gas industry’s key statistics for 2022, including their development over the past ten years. Its respective chapters contain statistics on gas balance, production and consumption by category, including gas consumption for electricity generation. The report also contains an evaluation of cross-border gas flows, gas storage, some regional evaluations, and tariff statistics. The Yearly Report for 2022 relies on the data in the report for Q4 2022 and contains some more accurate data. </t>
  </si>
  <si>
    <t>Balancing difference in the TS</t>
  </si>
  <si>
    <t>Natural gas consumption adjusted to the long-term normal temperature determined by the Czech Hydrometeorological Institute</t>
  </si>
  <si>
    <t>Daily physical gas quantity for fuelling compression stations (fuel gas) plus other gas, which represents unmetered values of the difference-causing quantities in the total balance in the transmission system</t>
  </si>
  <si>
    <t>Note: The opposite signs of values in volumetric and energy units of the ‘Balancing difference in the transmission system’ are due to the different gross calorific values at entry into and exit from the gas system. It represents unmetered values of the difference-causing quantities in the total balance in the transmission system.</t>
  </si>
  <si>
    <r>
      <t>Maximum daily temperature gradient in the CR recorded over the last 10 years (million m</t>
    </r>
    <r>
      <rPr>
        <b/>
        <vertAlign val="superscript"/>
        <sz val="10"/>
        <color theme="3"/>
        <rFont val="Arial"/>
        <family val="2"/>
        <charset val="238"/>
        <scheme val="minor"/>
      </rPr>
      <t>3</t>
    </r>
    <r>
      <rPr>
        <b/>
        <sz val="10"/>
        <color theme="3"/>
        <rFont val="Arial"/>
        <family val="2"/>
        <charset val="238"/>
        <scheme val="minor"/>
      </rPr>
      <t>)</t>
    </r>
  </si>
  <si>
    <t>Gas flow into/from the Czech gas system</t>
  </si>
  <si>
    <t>TSO</t>
  </si>
  <si>
    <t>Customers connected directly to the TS</t>
  </si>
  <si>
    <t>* Other companies include gas supply to customers connected directly to the gas transmission system and fuel gas (PKS), i.e. gas for fuelling compression stations of NET4GAS, s.r.o., supply in island LDS (not included in RDS), all local distribution systems that are connected to RDS (the numbers of customers and CNG stations are only shown; gas consumption is included in RDS) and gas producers’ own use (VS).</t>
  </si>
  <si>
    <t>Off-take from a long-distance pipeline</t>
  </si>
  <si>
    <t>Off-take from a local network</t>
  </si>
  <si>
    <t xml:space="preserve"> Total R.</t>
  </si>
  <si>
    <t>12.1 Natural gas and town gas consumption in the Czech Republic over the last 70 years</t>
  </si>
  <si>
    <t>OG</t>
  </si>
  <si>
    <t xml:space="preserve"> OG+VS+PKS</t>
  </si>
  <si>
    <t>OG+VS+PKS</t>
  </si>
  <si>
    <t>From CR</t>
  </si>
  <si>
    <t>6.6 Daily temperature gradient (DTG) and model natural gas consumption in the Czech Republic</t>
  </si>
  <si>
    <t>±1.0°C</t>
  </si>
  <si>
    <t>Gas flow into/from the Czech gas system via BTS</t>
  </si>
  <si>
    <t>Note: All data on natural gas consumption for electricity generation are included in each of the demand categories. PPE in the Ústecký Region was put in full operation in July 2013 and PPE in the Karlovarský Region used natural gas as its primary fuel between July 2020 and December 2021.</t>
  </si>
  <si>
    <t>11.2 Natural gas consumption and customer numbers by Region in the Czech Republic</t>
  </si>
  <si>
    <r>
      <t>Note: The Ústecký and Karlovarský Regions include PPE, which have a major impact on the whole Region’s gas consumption. 
When gas supply to the PPE is deducted, gas consumption is 713,048,000 m</t>
    </r>
    <r>
      <rPr>
        <vertAlign val="superscript"/>
        <sz val="8"/>
        <rFont val="Arial"/>
        <family val="2"/>
        <charset val="238"/>
        <scheme val="minor"/>
      </rPr>
      <t>3</t>
    </r>
    <r>
      <rPr>
        <sz val="8"/>
        <rFont val="Arial"/>
        <family val="2"/>
        <charset val="238"/>
        <scheme val="minor"/>
      </rPr>
      <t>, i.e. 7,708,540 MWh in the Ústecký Region.
When gas supply to the PPE is deducted, gas consumption is 190,612,000 m</t>
    </r>
    <r>
      <rPr>
        <vertAlign val="superscript"/>
        <sz val="8"/>
        <rFont val="Arial"/>
        <family val="2"/>
        <charset val="238"/>
        <scheme val="minor"/>
      </rPr>
      <t>3</t>
    </r>
    <r>
      <rPr>
        <sz val="8"/>
        <rFont val="Arial"/>
        <family val="2"/>
        <charset val="238"/>
        <scheme val="minor"/>
      </rPr>
      <t>, i.e. 2,059,475 MWh in the Karlovarský Region.</t>
    </r>
  </si>
  <si>
    <t>11.3 Numbers of customers by Region (R.), customer category, 
and CNG in the Czech Republic</t>
  </si>
  <si>
    <t>11.4 Natural gas consumption by Region (R.) in 2022 and over the last 10 years</t>
  </si>
  <si>
    <r>
      <t>Natural gas consumption by Region in 2022 (million m</t>
    </r>
    <r>
      <rPr>
        <b/>
        <vertAlign val="superscript"/>
        <sz val="10"/>
        <color rgb="FF1A3366"/>
        <rFont val="Arial"/>
        <family val="2"/>
        <charset val="238"/>
        <scheme val="minor"/>
      </rPr>
      <t>3</t>
    </r>
    <r>
      <rPr>
        <b/>
        <sz val="10"/>
        <color rgb="FF1A3366"/>
        <rFont val="Arial"/>
        <family val="2"/>
        <charset val="238"/>
        <scheme val="minor"/>
      </rPr>
      <t>)</t>
    </r>
  </si>
  <si>
    <r>
      <t>Natural gas consumption by Region over the last 10 years (million m</t>
    </r>
    <r>
      <rPr>
        <b/>
        <vertAlign val="superscript"/>
        <sz val="10"/>
        <color rgb="FF1A3366"/>
        <rFont val="Arial"/>
        <family val="2"/>
        <charset val="238"/>
        <scheme val="minor"/>
      </rPr>
      <t>3</t>
    </r>
    <r>
      <rPr>
        <b/>
        <sz val="10"/>
        <color rgb="FF1A3366"/>
        <rFont val="Arial"/>
        <family val="2"/>
        <charset val="238"/>
        <scheme val="minor"/>
      </rPr>
      <t>)</t>
    </r>
  </si>
  <si>
    <r>
      <t>Natural gas consumption in each of the Regions over the last 10 years (million m</t>
    </r>
    <r>
      <rPr>
        <b/>
        <vertAlign val="superscript"/>
        <sz val="10"/>
        <color theme="3"/>
        <rFont val="Arial"/>
        <family val="2"/>
        <charset val="238"/>
        <scheme val="minor"/>
      </rPr>
      <t>3</t>
    </r>
    <r>
      <rPr>
        <b/>
        <sz val="10"/>
        <color theme="3"/>
        <rFont val="Arial"/>
        <family val="2"/>
        <charset val="238"/>
        <scheme val="minor"/>
      </rPr>
      <t>)</t>
    </r>
  </si>
  <si>
    <t>Natural gas consumption by Region in 2022 (GWh)</t>
  </si>
  <si>
    <t>Natural gas consumption by Region over the last 10 years (GWh)</t>
  </si>
  <si>
    <t>Total natural gas consumption in the CR broken down by Region over the last 10 years (GWh)</t>
  </si>
  <si>
    <t>Air temperature by Region in 2022 (°C)</t>
  </si>
  <si>
    <t>Air temperature by Region over the last 10 years (°C)</t>
  </si>
  <si>
    <t>Released in</t>
  </si>
  <si>
    <t>From 1950 to 1996, natural gas supply for town gas production was added to the high demand category.</t>
  </si>
  <si>
    <t>From 1981 to 2004, the high demand category (gas supply from long-distance pipelines) and medium demand category (gas supply from local networks) were determined based on different criteria.</t>
  </si>
  <si>
    <t>11.5 Air temperature by Region (R.) in 2022 and over the last 10 years</t>
  </si>
  <si>
    <t>Regions’ shares of the total consumption 
of customers in the CR</t>
  </si>
  <si>
    <t>Regions’ shares of the total number 
of customers in the CR</t>
  </si>
  <si>
    <t>11.1 Natural gas consumption by Region, customer category, and CNG in the Czech Republic</t>
  </si>
  <si>
    <r>
      <t>Total natural gas consumption by demand category (million m</t>
    </r>
    <r>
      <rPr>
        <b/>
        <vertAlign val="superscript"/>
        <sz val="10"/>
        <color theme="3"/>
        <rFont val="Arial"/>
        <family val="2"/>
        <charset val="238"/>
        <scheme val="minor"/>
      </rPr>
      <t>3</t>
    </r>
    <r>
      <rPr>
        <b/>
        <sz val="10"/>
        <color theme="3"/>
        <rFont val="Arial"/>
        <family val="2"/>
        <charset val="238"/>
        <scheme val="minor"/>
      </rPr>
      <t>)</t>
    </r>
  </si>
  <si>
    <r>
      <t>Distributed gas quantity in each demand category (million m</t>
    </r>
    <r>
      <rPr>
        <b/>
        <vertAlign val="superscript"/>
        <sz val="10"/>
        <color theme="3"/>
        <rFont val="Arial"/>
        <family val="2"/>
        <charset val="238"/>
        <scheme val="minor"/>
      </rPr>
      <t>3</t>
    </r>
    <r>
      <rPr>
        <b/>
        <sz val="10"/>
        <color theme="3"/>
        <rFont val="Arial"/>
        <family val="2"/>
        <charset val="238"/>
        <scheme val="minor"/>
      </rPr>
      <t>)</t>
    </r>
  </si>
  <si>
    <t>Note: Some plants that generate electricity (EG) and produce heat (HP) from natural gas produce combined heat and power (CHP), and they are therefore shown in the table for both electricity and heat producing plants. The Total item already does not include 'duplicate' plants.</t>
  </si>
  <si>
    <t>via BTS</t>
  </si>
  <si>
    <t>Gas flow into/from the Czech gas system via PPL</t>
  </si>
  <si>
    <t>Note: The total gas production in 2017, including losses and own use, does not include gas supply to customers connected directly to the gas production installation. 
Trial LNG supply of Spolgas s.r.o. to the distribution network of GasNet, s.r.o.</t>
  </si>
  <si>
    <r>
      <t>Despite the adverse events in the energy sector caused by Russia’s invasion of Ukraine, in 2022 natural gas was supplied continuously to customers’ requirements, specifically at the standard off-take level, which means full off-take in line with the daily gas off-take as agreed in contracts (public notice 344/2012 on states of emergency in the gas system and on methods of ensuring the security standard of gas supply, as amended). 
Natural gas inflows from abroad into the Czech gas system (imports into the Czech Republic) totalled 27,085 million m</t>
    </r>
    <r>
      <rPr>
        <vertAlign val="superscript"/>
        <sz val="11"/>
        <rFont val="Arial"/>
        <family val="2"/>
        <charset val="238"/>
        <scheme val="minor"/>
      </rPr>
      <t>3</t>
    </r>
    <r>
      <rPr>
        <sz val="11"/>
        <rFont val="Arial"/>
        <family val="2"/>
        <charset val="238"/>
        <scheme val="minor"/>
      </rPr>
      <t xml:space="preserve"> (290,582 GWh) in 2022, down by 40.7% year-on-year, the drop being due to the geopolitical situation caused by the Russian invasion and the developments related with the invasion. Almost all natural gas was imported via cross-border delivery stations on the German-Czech border. The flow of natural gas from the Czech gas system to other countries (exports from the Czech Republic) totalled 18,473 million m</t>
    </r>
    <r>
      <rPr>
        <vertAlign val="superscript"/>
        <sz val="11"/>
        <rFont val="Arial"/>
        <family val="2"/>
        <charset val="238"/>
        <scheme val="minor"/>
      </rPr>
      <t>3</t>
    </r>
    <r>
      <rPr>
        <sz val="11"/>
        <rFont val="Arial"/>
        <family val="2"/>
        <charset val="238"/>
        <scheme val="minor"/>
      </rPr>
      <t xml:space="preserve"> (197,673 GWh). The balances in the Czech gas system are specified in Chapter 3. 
Natural gas flows from the underground gas storage facilities (gas withdrawal) that form part of the Czech gas system amounted to 1,963 million m</t>
    </r>
    <r>
      <rPr>
        <vertAlign val="superscript"/>
        <sz val="11"/>
        <rFont val="Arial"/>
        <family val="2"/>
        <charset val="238"/>
        <scheme val="minor"/>
      </rPr>
      <t>3</t>
    </r>
    <r>
      <rPr>
        <sz val="11"/>
        <rFont val="Arial"/>
        <family val="2"/>
        <charset val="238"/>
        <scheme val="minor"/>
      </rPr>
      <t xml:space="preserve"> (21,053 GWh). On the other hand, natural gas flows into the gas storage facilities (gas injection) amounted to 3,213 million m</t>
    </r>
    <r>
      <rPr>
        <vertAlign val="superscript"/>
        <sz val="11"/>
        <rFont val="Arial"/>
        <family val="2"/>
        <charset val="238"/>
        <scheme val="minor"/>
      </rPr>
      <t>3</t>
    </r>
    <r>
      <rPr>
        <sz val="11"/>
        <rFont val="Arial"/>
        <family val="2"/>
        <charset val="238"/>
        <scheme val="minor"/>
      </rPr>
      <t xml:space="preserve"> (34,579 GWh). In the storage facilities located in the Czech Republic, operating gas stores amounted to 2,922 million m</t>
    </r>
    <r>
      <rPr>
        <vertAlign val="superscript"/>
        <sz val="11"/>
        <rFont val="Arial"/>
        <family val="2"/>
        <charset val="238"/>
        <scheme val="minor"/>
      </rPr>
      <t>3</t>
    </r>
    <r>
      <rPr>
        <sz val="11"/>
        <rFont val="Arial"/>
        <family val="2"/>
        <charset val="238"/>
        <scheme val="minor"/>
      </rPr>
      <t xml:space="preserve"> (31,503 GWh) at the end of the year. Separate gas flows from/into storage facilities in 2022 and for the last ten years are shown in Chapter 4.
Natural gas production in the Czech Republic amounted to 148 million m</t>
    </r>
    <r>
      <rPr>
        <vertAlign val="superscript"/>
        <sz val="11"/>
        <rFont val="Arial"/>
        <family val="2"/>
        <charset val="238"/>
        <scheme val="minor"/>
      </rPr>
      <t>3</t>
    </r>
    <r>
      <rPr>
        <sz val="11"/>
        <rFont val="Arial"/>
        <family val="2"/>
        <charset val="238"/>
        <scheme val="minor"/>
      </rPr>
      <t xml:space="preserve"> (1,608 GWh), meeting 2% of total gas consumption. Natural gas production rose by 15.9% year-on-year. The report also shows the production of other gases with supply to distribution networks, gas supply to directly connected customers, and gas producers’ own use. All these details, including a year-on-year comparison, are set out in Chapter 5. 
In 2022, natural gas consumption in the Czech Republic totalled 7,544 million m</t>
    </r>
    <r>
      <rPr>
        <vertAlign val="superscript"/>
        <sz val="11"/>
        <rFont val="Arial"/>
        <family val="2"/>
        <charset val="238"/>
        <scheme val="minor"/>
      </rPr>
      <t>3</t>
    </r>
    <r>
      <rPr>
        <sz val="11"/>
        <rFont val="Arial"/>
        <family val="2"/>
        <charset val="238"/>
        <scheme val="minor"/>
      </rPr>
      <t>, i.e. 81,547 GWh (in the Czech Republic, the average gross calorific value was 10.81 kWh/m</t>
    </r>
    <r>
      <rPr>
        <vertAlign val="superscript"/>
        <sz val="11"/>
        <rFont val="Arial"/>
        <family val="2"/>
        <charset val="238"/>
        <scheme val="minor"/>
      </rPr>
      <t>3</t>
    </r>
    <r>
      <rPr>
        <sz val="11"/>
        <rFont val="Arial"/>
        <family val="2"/>
        <charset val="238"/>
        <scheme val="minor"/>
      </rPr>
      <t>, i.e. 38.92 MJ/m</t>
    </r>
    <r>
      <rPr>
        <vertAlign val="superscript"/>
        <sz val="11"/>
        <rFont val="Arial"/>
        <family val="2"/>
        <charset val="238"/>
        <scheme val="minor"/>
      </rPr>
      <t>3</t>
    </r>
    <r>
      <rPr>
        <sz val="11"/>
        <rFont val="Arial"/>
        <family val="2"/>
        <charset val="238"/>
        <scheme val="minor"/>
      </rPr>
      <t>). Compared with 2021, actual consumption decreased by 20%. The average annual temperature was 9.4 °C, and the difference from long-term normal temperature was +0.9 °C and from average temperature in 2021 it differed by +1.2 °C. Gas consumption in the heating season accounted for around 68% of the total annual consumption. The lowest monthly consumption was measured in July (289 million m</t>
    </r>
    <r>
      <rPr>
        <vertAlign val="superscript"/>
        <sz val="11"/>
        <rFont val="Arial"/>
        <family val="2"/>
        <charset val="238"/>
        <scheme val="minor"/>
      </rPr>
      <t>3</t>
    </r>
    <r>
      <rPr>
        <sz val="11"/>
        <rFont val="Arial"/>
        <family val="2"/>
        <charset val="238"/>
        <scheme val="minor"/>
      </rPr>
      <t>, i.e. 3,139 GWh), while the peak consumption was registered in January (1,134 million m</t>
    </r>
    <r>
      <rPr>
        <vertAlign val="superscript"/>
        <sz val="11"/>
        <rFont val="Arial"/>
        <family val="2"/>
        <charset val="238"/>
        <scheme val="minor"/>
      </rPr>
      <t>3</t>
    </r>
    <r>
      <rPr>
        <sz val="11"/>
        <rFont val="Arial"/>
        <family val="2"/>
        <charset val="238"/>
        <scheme val="minor"/>
      </rPr>
      <t>, i.e. 12,119 GWh). An increase in consumption compared with the same period of 2021 was registered in all months of the year under review, most of all in May (33.3%). Adjusted to long-term normal temperature using temperature gradients, in 2022 natural gas consumption amounted to 7,782 million m</t>
    </r>
    <r>
      <rPr>
        <vertAlign val="superscript"/>
        <sz val="11"/>
        <rFont val="Arial"/>
        <family val="2"/>
        <charset val="238"/>
        <scheme val="minor"/>
      </rPr>
      <t>3</t>
    </r>
    <r>
      <rPr>
        <sz val="11"/>
        <rFont val="Arial"/>
        <family val="2"/>
        <charset val="238"/>
        <scheme val="minor"/>
      </rPr>
      <t>, i.e. 84,120 GWh, down by 16.5% year-on-year. Chapter 6 offers an overall evaluation of natural gas consumption in the Czech Republic in 2022, including a year-on-year comparison, development of consumption over the past ten years, and ambient temperatures. 
Despite minor variations, natural gas consumption in the Czech Republic was gradually increasing over the last ten years. The difference between the highest consumption in 2021 and the lowest consumption in 2014 was approximately 2.2 bcm (23.3 TWh). With its total consumption of 7.5 bcm (81.5 TWh), 2022 truncated this increase by the largest ever drop in consumption, specifically by 20%; this indicates the lowest gas consumption over the last eight years. While 2021 saw the highest value from 2005, consumption in 2022 was affected by the war in Ukraine with its adverse impacts on energy markets. Together with all the other EU countries, the Czech Republic was compelled to coordinate measures intended to reduce natural gas consumption. In the summer of 2022, the European Council adopted a Regulation aimed at reducing gas demand by 15%. Supported by warmer weather in the winter months of 2022, the adoption of a number of austerity measures and customers’ transition to other energy sources helped to reduce natural gas consumption by almost 1.9 bcm (19.2 TWh), i.e. by 20% year-on-year. Natural gas consumption in the Czech Republic is heavily influenced by air temperatures, which have been above the long-term normal temperature (8.5 °C) for almost the whole of the ten-year period, except for 2021 when temperatures declined by several tenths of a degree below this long-term value. At the same time, a change of 1 °C in the average annual temperature causes a difference of about 300 million m</t>
    </r>
    <r>
      <rPr>
        <vertAlign val="superscript"/>
        <sz val="11"/>
        <rFont val="Arial"/>
        <family val="2"/>
        <charset val="238"/>
        <scheme val="minor"/>
      </rPr>
      <t>3</t>
    </r>
    <r>
      <rPr>
        <sz val="11"/>
        <rFont val="Arial"/>
        <family val="2"/>
        <charset val="238"/>
        <scheme val="minor"/>
      </rPr>
      <t xml:space="preserve"> (3,240 GWh) in gas consumption. </t>
    </r>
  </si>
  <si>
    <r>
      <t>The daily temperature gradient, which indicates the change in gas consumption caused by a unit change in temperature, ranged from 0.637 to 1.524 million m</t>
    </r>
    <r>
      <rPr>
        <vertAlign val="superscript"/>
        <sz val="11"/>
        <rFont val="Arial"/>
        <family val="2"/>
        <charset val="238"/>
        <scheme val="minor"/>
      </rPr>
      <t>3</t>
    </r>
    <r>
      <rPr>
        <sz val="11"/>
        <rFont val="Arial"/>
        <family val="2"/>
        <charset val="238"/>
        <scheme val="minor"/>
      </rPr>
      <t>/day/°C (6,980 to 16,606 MWh/day/°C) throughout the 2022 heating season, i.e. from January to March and from October to December. Summer seasons see the weakest relationship between gas consumption and temperature; in summer, the daily temperature gradient dropped to as low as 0.017 million m</t>
    </r>
    <r>
      <rPr>
        <vertAlign val="superscript"/>
        <sz val="11"/>
        <rFont val="Arial"/>
        <family val="2"/>
        <charset val="238"/>
        <scheme val="minor"/>
      </rPr>
      <t>3</t>
    </r>
    <r>
      <rPr>
        <sz val="11"/>
        <rFont val="Arial"/>
        <family val="2"/>
        <charset val="238"/>
        <scheme val="minor"/>
      </rPr>
      <t>/day/°C (185 MWh/day/°C). Daily gas consumption in 2022 ranged from 7.090 to 44.045 million m</t>
    </r>
    <r>
      <rPr>
        <vertAlign val="superscript"/>
        <sz val="11"/>
        <rFont val="Arial"/>
        <family val="2"/>
        <charset val="238"/>
        <scheme val="minor"/>
      </rPr>
      <t>3</t>
    </r>
    <r>
      <rPr>
        <sz val="11"/>
        <rFont val="Arial"/>
        <family val="2"/>
        <charset val="238"/>
        <scheme val="minor"/>
      </rPr>
      <t xml:space="preserve"> (77,102 to 470,538 MWh) with the ratio of the lowest and highest consumption amounting to 6.2:1. The maximum daily consumption of natural gas of 44.045 million m</t>
    </r>
    <r>
      <rPr>
        <vertAlign val="superscript"/>
        <sz val="11"/>
        <rFont val="Arial"/>
        <family val="2"/>
        <charset val="238"/>
        <scheme val="minor"/>
      </rPr>
      <t>3</t>
    </r>
    <r>
      <rPr>
        <sz val="11"/>
        <rFont val="Arial"/>
        <family val="2"/>
        <charset val="238"/>
        <scheme val="minor"/>
      </rPr>
      <t xml:space="preserve"> (470,538 MWh) was recorded on Tuesday 11 January, when the average daily temperature was -3.8 °C. Retroactively for that day, the reference hourly reading (KHO) was declared; it represents hourly gas supply and consumption values from gas businesses, on the basis of which the reference hourly reading in the Czech gas system is determined. These readings suggested that hourly consumption peaked during the morning and afternoon hours, while a more significant decline in consumption occurred during the night. Between 08:00 and 09:00, gas consumption peaked at 2.107 million m</t>
    </r>
    <r>
      <rPr>
        <vertAlign val="superscript"/>
        <sz val="11"/>
        <rFont val="Arial"/>
        <family val="2"/>
        <charset val="238"/>
        <scheme val="minor"/>
      </rPr>
      <t>3</t>
    </r>
    <r>
      <rPr>
        <sz val="11"/>
        <rFont val="Arial"/>
        <family val="2"/>
        <charset val="238"/>
        <scheme val="minor"/>
      </rPr>
      <t xml:space="preserve"> (22,505 MWh) while the average temperature was -4.8 °C for that hour. The overall evaluation of the reference hourly reading in the Czech gas system is shown in detail in Chapter 7.
In terms of gas consumption by customer category, in 2022 the high-demand category took the largest share (as usual) of total gas consumption, 47.9%, followed by the household category with 26.4%, the low-demand category with 14.3%, and the medium-demand category with 9.8%. Other gas, which includes own use, losses, changes in the line pack in distribution systems, and gas producers’ own use, accounted for 1.6% of the country’s total gas consumption. In terms of gas use, the business sector took the largest share of total consumption: 49.3%, followed by households: 26.4%, heat production: 13.4%, electricity generation: 8.1%, and supply to CNG stations: 1.2%. The largest drop was recorded in gas consumption for electricity generation, specifically by more than 50%. Chapter 8 shows the total share of each of the demand categories in total natural gas consumption in the Czech Republic in 2022 and over the past ten years.
As at 31 December 2022, a total of 2,781,284 customers were connected to the gas system in the Czech Republic. Households accounted for more than 92% of them. The largest numbers of household gas customers are in Prague, the Jihomoravský Region, and the Moravskoslezský Region. Over the last ten years, the number of all customers declined by 79,061. In 2022, the number of customers declined by 38,729 year-on-year, which is the largest ever drop. The largest number of connected customers over the last ten years, 2,860,345, was seen in 2013. A detailed breakdown of gas consumption and gas pipeline length by distribution system is presented in Chapter 9. Historical data shows the development of natural gas and town gas consumption and customer numbers between 1953 and 2022. In that period, the gas system experienced vigorous development in all segments of gas demand, including the infrastructure. In the 1980s and 1990s, the gradual conversion from town gas to natural gas (with the last town gas supply discontinued in June 1996) contributed to the growth in natural gas consumption. Since 2001, when the highest ever annual natural gas consumption (9.8 bcm, 102.6 TWh) was achieved, consumption was stable and between 2007 and 2015 it even declined quite significantly. The flat and then declining consumption was mainly attributable to changes in energy prices, the end of governmental subsidies for connections to gas supply, the slowdown in the gradual rollout of gas networks in the regions, reductions in the energy intensity of loads (thermal insulation of buildings, modernisation of appliances), companies’ pressures for cost cutting, savings in outlays on energy in periods with transitional temperatures, the absence of major projects for connecting new high-demand customers, etc. With the exception of 2018, between 2015 and 2021 consumption was gradually rising and reached 9.4 bcm, i.e. 99.5 TWh. However, this increase was truncated in 2022 by the warfare developments in Ukraine and the associated impacts on the energy sector. In 2006, the highest daily consumption of natural gas was measured, 67.6 million m</t>
    </r>
    <r>
      <rPr>
        <vertAlign val="superscript"/>
        <sz val="11"/>
        <rFont val="Arial"/>
        <family val="2"/>
        <charset val="238"/>
        <scheme val="minor"/>
      </rPr>
      <t>3</t>
    </r>
    <r>
      <rPr>
        <sz val="11"/>
        <rFont val="Arial"/>
        <family val="2"/>
        <charset val="238"/>
        <scheme val="minor"/>
      </rPr>
      <t xml:space="preserve"> (713.3 GWh), and 2009 saw the largest number of connected customers, 2,871,547 (Chapter 12). The historical data is complete with average air temperatures between 1993 and 2022. </t>
    </r>
  </si>
  <si>
    <t>Gas supply from the production installation to the distribution systém</t>
  </si>
  <si>
    <t xml:space="preserve"> Level of operating stores
 as at 31 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</si>
</sst>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 #,##0_-;\-* #,##0_-;_-* &quot;-&quot;_-;_-@_-"/>
    <numFmt numFmtId="165" formatCode="_-* #,##0.00_-;\-* #,##0.00_-;_-* &quot;-&quot;??_-;_-@_-"/>
    <numFmt numFmtId="166" formatCode="0.0%"/>
    <numFmt numFmtId="167" formatCode="0.000"/>
    <numFmt numFmtId="168" formatCode="0.0"/>
    <numFmt numFmtId="169" formatCode="#,##0.0"/>
    <numFmt numFmtId="170" formatCode="d/m;@"/>
    <numFmt numFmtId="171" formatCode="0.0000"/>
    <numFmt numFmtId="172" formatCode="#,##0.000"/>
    <numFmt numFmtId="173" formatCode="#,##0.000000"/>
    <numFmt numFmtId="174" formatCode="h:mm;@"/>
    <numFmt numFmtId="175" formatCode="#,##0.0000"/>
    <numFmt numFmtId="176" formatCode="#,##0_ ;\-#,##0\ "/>
    <numFmt numFmtId="177" formatCode="\$#,##0\ ;\(\$#,##0\)"/>
    <numFmt numFmtId="178" formatCode="#,##0.00000"/>
    <numFmt numFmtId="179" formatCode="#,##0.000000000"/>
    <numFmt numFmtId="180" formatCode="#,##0.0000000"/>
    <numFmt numFmtId="181" formatCode="0.00%;[Red]\-0.00%"/>
    <numFmt numFmtId="182" formatCode="#,###,##0.00;[Red]\-#,###,##0.00"/>
    <numFmt numFmtId="183" formatCode="#,###,##0;[Red]\-#,###,##0"/>
    <numFmt numFmtId="184" formatCode="#,##0.0_);[Red]\(#,##0.0\)"/>
    <numFmt numFmtId="185" formatCode="&quot;$&quot;#,##0.00"/>
    <numFmt numFmtId="186" formatCode="_-* #,##0\ _C_Z_K_-;\-* #,##0\ _C_Z_K_-;_-* &quot;-&quot;\ _C_Z_K_-;_-@_-"/>
    <numFmt numFmtId="187" formatCode="\$#,##0.00\ ;\(\$#,##0.00\)"/>
    <numFmt numFmtId="188" formatCode="_-* #,##0\ _F_-;\-* #,##0\ _F_-;_-* &quot;-&quot;\ _F_-;_-@_-"/>
    <numFmt numFmtId="189" formatCode="_-* #,##0.00\ _F_-;\-* #,##0.00\ _F_-;_-* &quot;-&quot;??\ _F_-;_-@_-"/>
    <numFmt numFmtId="190" formatCode="_-* #,##0\ &quot;F&quot;_-;\-* #,##0\ &quot;F&quot;_-;_-* &quot;-&quot;\ &quot;F&quot;_-;_-@_-"/>
    <numFmt numFmtId="191" formatCode="_-* #,##0.00\ &quot;F&quot;_-;\-* #,##0.00\ &quot;F&quot;_-;_-* &quot;-&quot;??\ &quot;F&quot;_-;_-@_-"/>
    <numFmt numFmtId="192" formatCode="#,##0\ &quot;Kc&quot;;\-#,##0\ &quot;Kc&quot;"/>
    <numFmt numFmtId="193" formatCode="0.00_);[Red]\-0.00"/>
    <numFmt numFmtId="194" formatCode="mm\/yyyy"/>
  </numFmts>
  <fonts count="225">
    <font>
      <sz val="10"/>
      <name val="Arial"/>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0"/>
      <name val="Arial"/>
      <family val="2"/>
      <charset val="238"/>
    </font>
    <font>
      <sz val="8"/>
      <name val="Arial"/>
      <family val="2"/>
      <charset val="238"/>
    </font>
    <font>
      <u/>
      <sz val="10"/>
      <color indexed="12"/>
      <name val="Arial"/>
      <family val="2"/>
      <charset val="238"/>
    </font>
    <font>
      <sz val="10"/>
      <color indexed="8"/>
      <name val="Arial"/>
      <family val="2"/>
    </font>
    <font>
      <b/>
      <sz val="10"/>
      <color indexed="8"/>
      <name val="Arial"/>
      <family val="2"/>
    </font>
    <font>
      <sz val="10"/>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0"/>
      <color rgb="FF000000"/>
      <name val="Tahoma"/>
      <family val="2"/>
      <charset val="238"/>
    </font>
    <font>
      <b/>
      <sz val="10"/>
      <color rgb="FF000000"/>
      <name val="Tahoma"/>
      <family val="2"/>
      <charset val="238"/>
    </font>
    <font>
      <sz val="8"/>
      <name val="Arial Narrow"/>
      <family val="2"/>
      <charset val="238"/>
    </font>
    <font>
      <b/>
      <sz val="8"/>
      <name val="Arial Narrow"/>
      <family val="2"/>
      <charset val="238"/>
    </font>
    <font>
      <b/>
      <sz val="8"/>
      <color theme="9" tint="-0.249977111117893"/>
      <name val="Arial Narrow"/>
      <family val="2"/>
      <charset val="238"/>
    </font>
    <font>
      <sz val="10"/>
      <name val="Arial Narrow"/>
      <family val="2"/>
      <charset val="238"/>
    </font>
    <font>
      <sz val="8"/>
      <color theme="8" tint="-0.249977111117893"/>
      <name val="Arial Narrow"/>
      <family val="2"/>
      <charset val="238"/>
    </font>
    <font>
      <sz val="8"/>
      <color theme="1" tint="0.499984740745262"/>
      <name val="Arial Narrow"/>
      <family val="2"/>
      <charset val="238"/>
    </font>
    <font>
      <sz val="8"/>
      <color theme="1"/>
      <name val="Arial Narrow"/>
      <family val="2"/>
      <charset val="238"/>
    </font>
    <font>
      <b/>
      <sz val="12"/>
      <color theme="8" tint="-0.499984740745262"/>
      <name val="Arial Narrow"/>
      <family val="2"/>
      <charset val="238"/>
    </font>
    <font>
      <b/>
      <sz val="12"/>
      <name val="Arial Narrow"/>
      <family val="2"/>
      <charset val="238"/>
    </font>
    <font>
      <sz val="8"/>
      <color theme="0"/>
      <name val="Arial Narrow"/>
      <family val="2"/>
      <charset val="238"/>
    </font>
    <font>
      <sz val="8"/>
      <color theme="0" tint="-0.499984740745262"/>
      <name val="Arial Narrow"/>
      <family val="2"/>
      <charset val="238"/>
    </font>
    <font>
      <sz val="8"/>
      <color rgb="FFFF0000"/>
      <name val="Arial Narrow"/>
      <family val="2"/>
      <charset val="238"/>
    </font>
    <font>
      <sz val="10"/>
      <color rgb="FF000000"/>
      <name val="Arial Narrow"/>
      <family val="2"/>
      <charset val="238"/>
    </font>
    <font>
      <b/>
      <sz val="10"/>
      <color rgb="FF000000"/>
      <name val="Arial Narrow"/>
      <family val="2"/>
      <charset val="238"/>
    </font>
    <font>
      <sz val="8"/>
      <color theme="4" tint="-0.249977111117893"/>
      <name val="Arial Narrow"/>
      <family val="2"/>
      <charset val="238"/>
    </font>
    <font>
      <sz val="8"/>
      <color theme="4" tint="-0.499984740745262"/>
      <name val="Arial Narrow"/>
      <family val="2"/>
      <charset val="238"/>
    </font>
    <font>
      <sz val="10"/>
      <name val="Arial CE"/>
      <family val="2"/>
      <charset val="238"/>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sz val="8"/>
      <color rgb="FF00B0F0"/>
      <name val="Arial Narrow"/>
      <family val="2"/>
      <charset val="238"/>
    </font>
    <font>
      <b/>
      <sz val="8"/>
      <color theme="0"/>
      <name val="Arial Narrow"/>
      <family val="2"/>
      <charset val="238"/>
    </font>
    <font>
      <sz val="11"/>
      <name val="Arial"/>
      <family val="2"/>
      <charset val="238"/>
      <scheme val="minor"/>
    </font>
    <font>
      <sz val="8"/>
      <name val="Arial"/>
      <family val="2"/>
      <charset val="238"/>
      <scheme val="minor"/>
    </font>
    <font>
      <sz val="8"/>
      <color rgb="FF00B0F0"/>
      <name val="Arial"/>
      <family val="2"/>
      <charset val="238"/>
      <scheme val="minor"/>
    </font>
    <font>
      <sz val="8"/>
      <color theme="4" tint="-0.499984740745262"/>
      <name val="Arial"/>
      <family val="2"/>
      <charset val="238"/>
      <scheme val="minor"/>
    </font>
    <font>
      <b/>
      <sz val="12"/>
      <color theme="0"/>
      <name val="Arial"/>
      <family val="2"/>
      <charset val="238"/>
      <scheme val="minor"/>
    </font>
    <font>
      <sz val="8"/>
      <color theme="0"/>
      <name val="Arial"/>
      <family val="2"/>
      <charset val="238"/>
      <scheme val="minor"/>
    </font>
    <font>
      <b/>
      <sz val="12"/>
      <name val="Arial"/>
      <family val="2"/>
      <charset val="238"/>
      <scheme val="minor"/>
    </font>
    <font>
      <sz val="10"/>
      <name val="Arial"/>
      <family val="2"/>
      <charset val="238"/>
      <scheme val="minor"/>
    </font>
    <font>
      <vertAlign val="superscript"/>
      <sz val="8"/>
      <name val="Arial"/>
      <family val="2"/>
      <charset val="238"/>
      <scheme val="minor"/>
    </font>
    <font>
      <sz val="8"/>
      <color theme="9" tint="-0.249977111117893"/>
      <name val="Arial"/>
      <family val="2"/>
      <charset val="238"/>
      <scheme val="minor"/>
    </font>
    <font>
      <sz val="8"/>
      <color theme="5" tint="-0.249977111117893"/>
      <name val="Arial"/>
      <family val="2"/>
      <charset val="238"/>
      <scheme val="minor"/>
    </font>
    <font>
      <sz val="8"/>
      <color theme="1" tint="0.499984740745262"/>
      <name val="Arial"/>
      <family val="2"/>
      <charset val="238"/>
      <scheme val="minor"/>
    </font>
    <font>
      <sz val="12"/>
      <name val="Arial"/>
      <family val="2"/>
      <charset val="238"/>
      <scheme val="minor"/>
    </font>
    <font>
      <b/>
      <sz val="14"/>
      <name val="Arial"/>
      <family val="2"/>
      <charset val="238"/>
      <scheme val="minor"/>
    </font>
    <font>
      <b/>
      <sz val="8"/>
      <name val="Arial"/>
      <family val="2"/>
      <charset val="238"/>
      <scheme val="minor"/>
    </font>
    <font>
      <b/>
      <sz val="8"/>
      <color theme="9" tint="-0.249977111117893"/>
      <name val="Arial"/>
      <family val="2"/>
      <charset val="238"/>
      <scheme val="minor"/>
    </font>
    <font>
      <sz val="8"/>
      <color theme="4" tint="-0.249977111117893"/>
      <name val="Arial"/>
      <family val="2"/>
      <charset val="238"/>
      <scheme val="minor"/>
    </font>
    <font>
      <b/>
      <i/>
      <sz val="8"/>
      <color rgb="FF00B0F0"/>
      <name val="Arial"/>
      <family val="2"/>
      <charset val="238"/>
      <scheme val="minor"/>
    </font>
    <font>
      <sz val="10"/>
      <color theme="0"/>
      <name val="Arial"/>
      <family val="2"/>
      <charset val="238"/>
      <scheme val="minor"/>
    </font>
    <font>
      <sz val="9"/>
      <name val="Arial"/>
      <family val="2"/>
      <charset val="238"/>
      <scheme val="minor"/>
    </font>
    <font>
      <sz val="10"/>
      <color rgb="FF00B0F0"/>
      <name val="Arial"/>
      <family val="2"/>
      <charset val="238"/>
      <scheme val="minor"/>
    </font>
    <font>
      <b/>
      <sz val="10"/>
      <name val="Arial"/>
      <family val="2"/>
      <charset val="238"/>
      <scheme val="minor"/>
    </font>
    <font>
      <b/>
      <sz val="8"/>
      <color theme="0"/>
      <name val="Arial"/>
      <family val="2"/>
      <charset val="238"/>
      <scheme val="minor"/>
    </font>
    <font>
      <sz val="8"/>
      <color theme="1" tint="0.34998626667073579"/>
      <name val="Arial"/>
      <family val="2"/>
      <charset val="238"/>
      <scheme val="minor"/>
    </font>
    <font>
      <sz val="8"/>
      <color theme="1"/>
      <name val="Arial"/>
      <family val="2"/>
      <charset val="238"/>
      <scheme val="minor"/>
    </font>
    <font>
      <b/>
      <sz val="8"/>
      <color theme="1"/>
      <name val="Arial"/>
      <family val="2"/>
      <charset val="238"/>
      <scheme val="minor"/>
    </font>
    <font>
      <sz val="8"/>
      <color theme="8" tint="-0.249977111117893"/>
      <name val="Arial"/>
      <family val="2"/>
      <charset val="238"/>
      <scheme val="minor"/>
    </font>
    <font>
      <sz val="12"/>
      <color theme="4" tint="-0.249977111117893"/>
      <name val="Arial"/>
      <family val="2"/>
      <charset val="238"/>
      <scheme val="minor"/>
    </font>
    <font>
      <b/>
      <sz val="8"/>
      <color indexed="9"/>
      <name val="Arial"/>
      <family val="2"/>
      <charset val="238"/>
      <scheme val="minor"/>
    </font>
    <font>
      <sz val="12"/>
      <color theme="1"/>
      <name val="Arial"/>
      <family val="2"/>
      <charset val="238"/>
      <scheme val="minor"/>
    </font>
    <font>
      <b/>
      <sz val="12"/>
      <color theme="1"/>
      <name val="Arial"/>
      <family val="2"/>
      <charset val="238"/>
      <scheme val="minor"/>
    </font>
    <font>
      <b/>
      <sz val="8"/>
      <color rgb="FF00B0F0"/>
      <name val="Arial"/>
      <family val="2"/>
      <charset val="238"/>
      <scheme val="minor"/>
    </font>
    <font>
      <sz val="12"/>
      <color theme="4" tint="-0.499984740745262"/>
      <name val="Arial"/>
      <family val="2"/>
      <charset val="238"/>
      <scheme val="minor"/>
    </font>
    <font>
      <b/>
      <sz val="12"/>
      <color theme="8" tint="-0.499984740745262"/>
      <name val="Arial"/>
      <family val="2"/>
      <charset val="238"/>
      <scheme val="minor"/>
    </font>
    <font>
      <sz val="8"/>
      <color theme="3" tint="0.39997558519241921"/>
      <name val="Arial"/>
      <family val="2"/>
      <charset val="238"/>
      <scheme val="minor"/>
    </font>
    <font>
      <sz val="9"/>
      <color theme="0"/>
      <name val="Arial"/>
      <family val="2"/>
      <charset val="238"/>
      <scheme val="minor"/>
    </font>
    <font>
      <sz val="8"/>
      <color theme="0" tint="-0.34998626667073579"/>
      <name val="Arial"/>
      <family val="2"/>
      <charset val="238"/>
      <scheme val="minor"/>
    </font>
    <font>
      <sz val="10"/>
      <color theme="4" tint="-0.249977111117893"/>
      <name val="Arial"/>
      <family val="2"/>
      <charset val="238"/>
      <scheme val="minor"/>
    </font>
    <font>
      <sz val="8"/>
      <color rgb="FFFF0000"/>
      <name val="Arial"/>
      <family val="2"/>
      <charset val="238"/>
      <scheme val="minor"/>
    </font>
    <font>
      <i/>
      <sz val="8"/>
      <name val="Arial"/>
      <family val="2"/>
      <charset val="238"/>
      <scheme val="minor"/>
    </font>
    <font>
      <sz val="11"/>
      <color rgb="FF000000"/>
      <name val="Arial"/>
      <family val="2"/>
      <charset val="238"/>
      <scheme val="minor"/>
    </font>
    <font>
      <sz val="8"/>
      <color theme="5" tint="-0.499984740745262"/>
      <name val="Arial"/>
      <family val="2"/>
      <charset val="238"/>
      <scheme val="minor"/>
    </font>
    <font>
      <i/>
      <sz val="8"/>
      <color theme="1"/>
      <name val="Arial"/>
      <family val="2"/>
      <charset val="238"/>
      <scheme val="minor"/>
    </font>
    <font>
      <sz val="12"/>
      <color theme="3" tint="0.39997558519241921"/>
      <name val="Arial"/>
      <family val="2"/>
      <charset val="238"/>
      <scheme val="minor"/>
    </font>
    <font>
      <sz val="7"/>
      <name val="Arial"/>
      <family val="2"/>
      <charset val="238"/>
      <scheme val="minor"/>
    </font>
    <font>
      <sz val="8"/>
      <color theme="1" tint="0.249977111117893"/>
      <name val="Arial"/>
      <family val="2"/>
      <charset val="238"/>
      <scheme val="minor"/>
    </font>
    <font>
      <sz val="10"/>
      <color theme="1" tint="0.34998626667073579"/>
      <name val="Arial"/>
      <family val="2"/>
      <charset val="238"/>
      <scheme val="minor"/>
    </font>
    <font>
      <sz val="8"/>
      <color theme="2" tint="-0.749992370372631"/>
      <name val="Arial"/>
      <family val="2"/>
      <charset val="238"/>
      <scheme val="minor"/>
    </font>
    <font>
      <sz val="10"/>
      <color theme="1" tint="0.249977111117893"/>
      <name val="Arial"/>
      <family val="2"/>
      <charset val="238"/>
      <scheme val="minor"/>
    </font>
    <font>
      <sz val="10"/>
      <color theme="2" tint="-0.749992370372631"/>
      <name val="Arial"/>
      <family val="2"/>
      <charset val="238"/>
      <scheme val="minor"/>
    </font>
    <font>
      <sz val="7"/>
      <color theme="1"/>
      <name val="Arial"/>
      <family val="2"/>
      <charset val="238"/>
      <scheme val="minor"/>
    </font>
    <font>
      <b/>
      <sz val="12"/>
      <color theme="4" tint="-0.249977111117893"/>
      <name val="Arial"/>
      <family val="2"/>
      <charset val="238"/>
      <scheme val="minor"/>
    </font>
    <font>
      <sz val="10"/>
      <color theme="1"/>
      <name val="Arial"/>
      <family val="2"/>
      <charset val="238"/>
      <scheme val="minor"/>
    </font>
    <font>
      <sz val="9.6"/>
      <name val="Arial"/>
      <family val="2"/>
      <charset val="238"/>
      <scheme val="minor"/>
    </font>
    <font>
      <sz val="7.5"/>
      <name val="Arial"/>
      <family val="2"/>
      <charset val="238"/>
      <scheme val="minor"/>
    </font>
    <font>
      <sz val="12"/>
      <name val="Arial Narrow"/>
      <family val="2"/>
      <charset val="238"/>
    </font>
    <font>
      <b/>
      <i/>
      <sz val="8"/>
      <color rgb="FF000099"/>
      <name val="Arial"/>
      <family val="2"/>
      <charset val="238"/>
      <scheme val="minor"/>
    </font>
    <font>
      <sz val="11"/>
      <color rgb="FF006100"/>
      <name val="Arial"/>
      <family val="2"/>
      <charset val="238"/>
      <scheme val="minor"/>
    </font>
    <font>
      <sz val="11"/>
      <color rgb="FF9C6500"/>
      <name val="Arial"/>
      <family val="2"/>
      <charset val="238"/>
      <scheme val="minor"/>
    </font>
    <font>
      <b/>
      <sz val="10"/>
      <color theme="3"/>
      <name val="Arial"/>
      <family val="2"/>
      <charset val="238"/>
      <scheme val="minor"/>
    </font>
    <font>
      <sz val="10"/>
      <color theme="4"/>
      <name val="Arial"/>
      <family val="2"/>
      <charset val="238"/>
      <scheme val="minor"/>
    </font>
    <font>
      <sz val="10"/>
      <color theme="3"/>
      <name val="Arial"/>
      <family val="2"/>
      <charset val="238"/>
      <scheme val="minor"/>
    </font>
    <font>
      <sz val="10"/>
      <color rgb="FF005DA2"/>
      <name val="Arial"/>
      <family val="2"/>
      <charset val="238"/>
      <scheme val="minor"/>
    </font>
    <font>
      <b/>
      <sz val="10"/>
      <color rgb="FF005DA2"/>
      <name val="Arial"/>
      <family val="2"/>
      <charset val="238"/>
      <scheme val="minor"/>
    </font>
    <font>
      <sz val="10"/>
      <name val="Arial CE"/>
      <family val="2"/>
      <charset val="238"/>
    </font>
    <font>
      <sz val="10"/>
      <name val="Helv"/>
      <charset val="238"/>
    </font>
    <font>
      <sz val="10"/>
      <name val="MS Sans Serif"/>
      <family val="2"/>
      <charset val="238"/>
    </font>
    <font>
      <sz val="11"/>
      <color indexed="8"/>
      <name val="Calibri"/>
      <family val="2"/>
      <charset val="238"/>
    </font>
    <font>
      <sz val="11"/>
      <color indexed="9"/>
      <name val="Calibri"/>
      <family val="2"/>
      <charset val="238"/>
    </font>
    <font>
      <sz val="11"/>
      <color indexed="8"/>
      <name val="Calibri"/>
      <family val="2"/>
    </font>
    <font>
      <sz val="11"/>
      <color indexed="9"/>
      <name val="Calibri"/>
      <family val="2"/>
    </font>
    <font>
      <b/>
      <sz val="8"/>
      <name val="Arial CE"/>
      <family val="2"/>
      <charset val="238"/>
    </font>
    <font>
      <sz val="8"/>
      <name val="Times New Roman"/>
      <family val="1"/>
      <charset val="238"/>
    </font>
    <font>
      <b/>
      <sz val="10"/>
      <name val="Univers CE"/>
      <family val="2"/>
      <charset val="238"/>
    </font>
    <font>
      <b/>
      <sz val="11"/>
      <color indexed="8"/>
      <name val="Calibri"/>
      <family val="2"/>
      <charset val="238"/>
    </font>
    <font>
      <sz val="12"/>
      <name val="System"/>
      <family val="2"/>
      <charset val="238"/>
    </font>
    <font>
      <b/>
      <sz val="10"/>
      <name val="MS Sans Serif"/>
      <family val="2"/>
      <charset val="238"/>
    </font>
    <font>
      <sz val="10"/>
      <name val="MS Serif"/>
      <family val="1"/>
      <charset val="238"/>
    </font>
    <font>
      <sz val="10"/>
      <name val="MS Serif"/>
      <family val="1"/>
    </font>
    <font>
      <sz val="10"/>
      <name val="Courier"/>
      <family val="1"/>
      <charset val="238"/>
    </font>
    <font>
      <sz val="10"/>
      <name val="Courier"/>
      <family val="3"/>
    </font>
    <font>
      <sz val="11"/>
      <color theme="1"/>
      <name val="Arial"/>
      <family val="2"/>
      <charset val="238"/>
    </font>
    <font>
      <b/>
      <sz val="11"/>
      <color indexed="8"/>
      <name val="Calibri"/>
      <family val="2"/>
    </font>
    <font>
      <sz val="10"/>
      <color indexed="16"/>
      <name val="MS Serif"/>
      <family val="1"/>
      <charset val="238"/>
    </font>
    <font>
      <sz val="10"/>
      <color indexed="16"/>
      <name val="MS Serif"/>
      <family val="1"/>
    </font>
    <font>
      <sz val="8"/>
      <name val="Arial"/>
      <family val="2"/>
    </font>
    <font>
      <b/>
      <sz val="12"/>
      <name val="Arial"/>
      <family val="2"/>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4"/>
      <name val="Arial CE"/>
      <family val="2"/>
      <charset val="238"/>
    </font>
    <font>
      <b/>
      <sz val="18"/>
      <name val="System"/>
      <family val="2"/>
      <charset val="238"/>
    </font>
    <font>
      <b/>
      <sz val="12"/>
      <name val="System"/>
      <family val="2"/>
      <charset val="238"/>
    </font>
    <font>
      <b/>
      <sz val="18"/>
      <color indexed="62"/>
      <name val="Cambria"/>
      <family val="2"/>
      <charset val="238"/>
    </font>
    <font>
      <sz val="11"/>
      <color indexed="19"/>
      <name val="Calibri"/>
      <family val="2"/>
      <charset val="238"/>
    </font>
    <font>
      <sz val="10"/>
      <name val="Times New Roman"/>
      <family val="1"/>
      <charset val="238"/>
    </font>
    <font>
      <sz val="11"/>
      <color theme="1"/>
      <name val="Arial"/>
      <family val="2"/>
      <scheme val="minor"/>
    </font>
    <font>
      <sz val="12"/>
      <name val="Times New Roman"/>
      <family val="1"/>
      <charset val="238"/>
    </font>
    <font>
      <sz val="11"/>
      <color indexed="10"/>
      <name val="Calibri"/>
      <family val="2"/>
      <charset val="238"/>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b/>
      <sz val="16"/>
      <color indexed="23"/>
      <name val="Arial"/>
      <family val="2"/>
      <charset val="238"/>
    </font>
    <font>
      <sz val="8"/>
      <color indexed="14"/>
      <name val="Arial"/>
      <family val="2"/>
    </font>
    <font>
      <b/>
      <sz val="18"/>
      <color indexed="62"/>
      <name val="Cambria"/>
      <family val="2"/>
    </font>
    <font>
      <sz val="11"/>
      <color indexed="17"/>
      <name val="Calibri"/>
      <family val="2"/>
      <charset val="238"/>
    </font>
    <font>
      <sz val="10"/>
      <name val="Helv"/>
    </font>
    <font>
      <b/>
      <sz val="8"/>
      <color indexed="8"/>
      <name val="Helv"/>
    </font>
    <font>
      <sz val="11"/>
      <color indexed="62"/>
      <name val="Calibri"/>
      <family val="2"/>
      <charset val="238"/>
    </font>
    <font>
      <b/>
      <sz val="11"/>
      <color indexed="10"/>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b/>
      <sz val="11"/>
      <name val="Arial"/>
      <family val="2"/>
      <charset val="238"/>
      <scheme val="minor"/>
    </font>
    <font>
      <sz val="8"/>
      <color theme="0" tint="-0.249977111117893"/>
      <name val="Arial"/>
      <family val="2"/>
      <charset val="238"/>
      <scheme val="minor"/>
    </font>
    <font>
      <sz val="11"/>
      <color theme="0"/>
      <name val="Arial"/>
      <family val="2"/>
      <charset val="238"/>
      <scheme val="minor"/>
    </font>
    <font>
      <sz val="12"/>
      <color rgb="FF000000"/>
      <name val="Arial"/>
      <family val="2"/>
      <charset val="238"/>
      <scheme val="minor"/>
    </font>
    <font>
      <sz val="10"/>
      <color theme="0"/>
      <name val="Arial Narrow"/>
      <family val="2"/>
      <charset val="238"/>
    </font>
    <font>
      <b/>
      <sz val="7"/>
      <name val="Arial"/>
      <family val="2"/>
      <charset val="238"/>
      <scheme val="minor"/>
    </font>
    <font>
      <b/>
      <sz val="17"/>
      <color rgb="FF153366"/>
      <name val="Arial"/>
      <family val="2"/>
      <charset val="238"/>
      <scheme val="minor"/>
    </font>
    <font>
      <sz val="10"/>
      <color rgb="FFFF0000"/>
      <name val="Arial"/>
      <family val="2"/>
      <charset val="238"/>
      <scheme val="minor"/>
    </font>
    <font>
      <sz val="12"/>
      <color theme="0"/>
      <name val="Arial"/>
      <family val="2"/>
      <charset val="238"/>
      <scheme val="minor"/>
    </font>
    <font>
      <sz val="16"/>
      <name val="Arial"/>
      <family val="2"/>
      <charset val="238"/>
    </font>
    <font>
      <b/>
      <sz val="14"/>
      <color theme="3"/>
      <name val="Arial"/>
      <family val="2"/>
      <charset val="238"/>
      <scheme val="minor"/>
    </font>
    <font>
      <b/>
      <i/>
      <sz val="10"/>
      <color theme="3"/>
      <name val="Arial"/>
      <family val="2"/>
      <charset val="238"/>
      <scheme val="minor"/>
    </font>
    <font>
      <sz val="8"/>
      <color theme="3"/>
      <name val="Arial"/>
      <family val="2"/>
      <charset val="238"/>
      <scheme val="minor"/>
    </font>
    <font>
      <sz val="12"/>
      <color theme="3"/>
      <name val="Arial"/>
      <family val="2"/>
      <charset val="238"/>
      <scheme val="minor"/>
    </font>
    <font>
      <sz val="8"/>
      <color theme="3"/>
      <name val="Arial Narrow"/>
      <family val="2"/>
      <charset val="238"/>
    </font>
    <font>
      <b/>
      <vertAlign val="superscript"/>
      <sz val="8"/>
      <name val="Arial"/>
      <family val="2"/>
      <charset val="238"/>
      <scheme val="minor"/>
    </font>
    <font>
      <b/>
      <sz val="14"/>
      <color theme="4"/>
      <name val="Arial"/>
      <family val="2"/>
      <charset val="238"/>
      <scheme val="minor"/>
    </font>
    <font>
      <sz val="8"/>
      <color rgb="FF596387"/>
      <name val="Arial"/>
      <family val="2"/>
      <charset val="238"/>
      <scheme val="minor"/>
    </font>
    <font>
      <b/>
      <sz val="8"/>
      <color theme="4" tint="-0.499984740745262"/>
      <name val="Arial"/>
      <family val="2"/>
      <charset val="238"/>
      <scheme val="minor"/>
    </font>
    <font>
      <b/>
      <sz val="8"/>
      <color theme="2" tint="-0.749992370372631"/>
      <name val="Arial"/>
      <family val="2"/>
      <charset val="238"/>
      <scheme val="minor"/>
    </font>
    <font>
      <b/>
      <vertAlign val="superscript"/>
      <sz val="8"/>
      <color theme="4" tint="-0.499984740745262"/>
      <name val="Arial"/>
      <family val="2"/>
      <charset val="238"/>
      <scheme val="minor"/>
    </font>
    <font>
      <b/>
      <sz val="12"/>
      <color theme="4" tint="-0.499984740745262"/>
      <name val="Arial"/>
      <family val="2"/>
      <charset val="238"/>
      <scheme val="minor"/>
    </font>
    <font>
      <b/>
      <sz val="8"/>
      <color theme="3"/>
      <name val="Arial"/>
      <family val="2"/>
      <charset val="238"/>
      <scheme val="minor"/>
    </font>
    <font>
      <b/>
      <sz val="4.5"/>
      <name val="Arial"/>
      <family val="2"/>
      <charset val="238"/>
      <scheme val="minor"/>
    </font>
    <font>
      <b/>
      <sz val="16"/>
      <color theme="3"/>
      <name val="Arial"/>
      <family val="2"/>
      <charset val="238"/>
      <scheme val="minor"/>
    </font>
    <font>
      <vertAlign val="superscript"/>
      <sz val="11"/>
      <name val="Arial"/>
      <family val="2"/>
      <charset val="238"/>
      <scheme val="minor"/>
    </font>
    <font>
      <b/>
      <sz val="10"/>
      <color rgb="FF1A3366"/>
      <name val="Arial"/>
      <family val="2"/>
      <charset val="238"/>
      <scheme val="minor"/>
    </font>
    <font>
      <sz val="16"/>
      <color rgb="FF1A3366"/>
      <name val="Arial"/>
      <family val="2"/>
      <charset val="238"/>
      <scheme val="minor"/>
    </font>
    <font>
      <b/>
      <sz val="24"/>
      <color rgb="FF1A3366"/>
      <name val="Arial"/>
      <family val="2"/>
      <charset val="238"/>
    </font>
    <font>
      <b/>
      <sz val="16"/>
      <color rgb="FF1A3366"/>
      <name val="Arial"/>
      <family val="2"/>
      <charset val="238"/>
      <scheme val="minor"/>
    </font>
    <font>
      <sz val="8"/>
      <color rgb="FF1A3366"/>
      <name val="Arial"/>
      <family val="2"/>
      <charset val="238"/>
      <scheme val="minor"/>
    </font>
    <font>
      <b/>
      <sz val="14"/>
      <color rgb="FF1A3366"/>
      <name val="Arial"/>
      <family val="2"/>
      <charset val="238"/>
      <scheme val="minor"/>
    </font>
    <font>
      <b/>
      <sz val="8"/>
      <color rgb="FF1A3366"/>
      <name val="Arial"/>
      <family val="2"/>
      <charset val="238"/>
      <scheme val="minor"/>
    </font>
    <font>
      <sz val="10"/>
      <color rgb="FF1A3366"/>
      <name val="Arial"/>
      <family val="2"/>
      <charset val="238"/>
      <scheme val="minor"/>
    </font>
    <font>
      <b/>
      <sz val="12"/>
      <color rgb="FF1A3366"/>
      <name val="Arial"/>
      <family val="2"/>
      <charset val="238"/>
      <scheme val="minor"/>
    </font>
    <font>
      <sz val="14"/>
      <color theme="4" tint="-0.499984740745262"/>
      <name val="Arial Narrow"/>
      <family val="2"/>
      <charset val="238"/>
    </font>
    <font>
      <b/>
      <sz val="12"/>
      <color theme="3"/>
      <name val="Arial"/>
      <family val="2"/>
      <charset val="238"/>
      <scheme val="minor"/>
    </font>
    <font>
      <b/>
      <sz val="16"/>
      <color theme="4"/>
      <name val="Arial"/>
      <family val="2"/>
      <charset val="238"/>
      <scheme val="minor"/>
    </font>
    <font>
      <sz val="8"/>
      <color rgb="FF1A3366"/>
      <name val="Arial Narrow"/>
      <family val="2"/>
      <charset val="238"/>
    </font>
    <font>
      <sz val="10"/>
      <color rgb="FF1A3366"/>
      <name val="Arial Narrow"/>
      <family val="2"/>
      <charset val="238"/>
    </font>
    <font>
      <b/>
      <sz val="7.5"/>
      <name val="Arial"/>
      <family val="2"/>
      <charset val="238"/>
      <scheme val="minor"/>
    </font>
    <font>
      <b/>
      <vertAlign val="superscript"/>
      <sz val="10"/>
      <color rgb="FF1A3366"/>
      <name val="Arial"/>
      <family val="2"/>
      <charset val="238"/>
      <scheme val="minor"/>
    </font>
    <font>
      <b/>
      <vertAlign val="superscript"/>
      <sz val="10"/>
      <color theme="3"/>
      <name val="Arial"/>
      <family val="2"/>
      <charset val="238"/>
      <scheme val="minor"/>
    </font>
    <font>
      <sz val="11"/>
      <name val="Arial"/>
      <family val="2"/>
      <charset val="238"/>
    </font>
    <font>
      <b/>
      <sz val="11"/>
      <color rgb="FFE53A2E"/>
      <name val="Arial"/>
      <family val="2"/>
      <charset val="238"/>
    </font>
    <font>
      <b/>
      <sz val="10"/>
      <color theme="0"/>
      <name val="Arial"/>
      <family val="2"/>
      <charset val="238"/>
      <scheme val="minor"/>
    </font>
    <font>
      <sz val="6"/>
      <color theme="1"/>
      <name val="Arial"/>
      <family val="2"/>
      <charset val="238"/>
      <scheme val="minor"/>
    </font>
    <font>
      <b/>
      <sz val="6"/>
      <color theme="1"/>
      <name val="Arial"/>
      <family val="2"/>
      <charset val="238"/>
      <scheme val="minor"/>
    </font>
    <font>
      <sz val="12"/>
      <color rgb="FF1A3366"/>
      <name val="Arial"/>
      <family val="2"/>
      <charset val="238"/>
      <scheme val="minor"/>
    </font>
    <font>
      <b/>
      <sz val="11"/>
      <color rgb="FF1A3366"/>
      <name val="Arial"/>
      <family val="2"/>
      <charset val="238"/>
      <scheme val="minor"/>
    </font>
    <font>
      <sz val="11"/>
      <color rgb="FF1A3366"/>
      <name val="Arial"/>
      <family val="2"/>
      <charset val="238"/>
      <scheme val="minor"/>
    </font>
    <font>
      <sz val="11"/>
      <color theme="3"/>
      <name val="Arial"/>
      <family val="2"/>
      <charset val="238"/>
    </font>
    <font>
      <b/>
      <sz val="24"/>
      <color rgb="FFDF2B20"/>
      <name val="Arial"/>
      <family val="2"/>
      <charset val="238"/>
    </font>
    <font>
      <sz val="11"/>
      <name val="Arial"/>
      <family val="2"/>
      <charset val="238"/>
      <scheme val="major"/>
    </font>
    <font>
      <sz val="11"/>
      <color rgb="FFFF0000"/>
      <name val="Arial"/>
      <family val="2"/>
      <charset val="238"/>
      <scheme val="minor"/>
    </font>
  </fonts>
  <fills count="77">
    <fill>
      <patternFill patternType="none"/>
    </fill>
    <fill>
      <patternFill patternType="gray125"/>
    </fill>
    <fill>
      <patternFill patternType="solid">
        <fgColor indexed="40"/>
      </patternFill>
    </fill>
    <fill>
      <patternFill patternType="solid">
        <fgColor theme="0"/>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
      <patternFill patternType="solid">
        <fgColor theme="1" tint="0.14999847407452621"/>
        <bgColor indexed="64"/>
      </patternFill>
    </fill>
    <fill>
      <patternFill patternType="solid">
        <fgColor indexed="22"/>
        <bgColor indexed="64"/>
      </patternFill>
    </fill>
    <fill>
      <patternFill patternType="solid">
        <fgColor rgb="FFC6EFCE"/>
      </patternFill>
    </fill>
    <fill>
      <patternFill patternType="solid">
        <fgColor rgb="FFFFEB9C"/>
      </patternFill>
    </fill>
    <fill>
      <patternFill patternType="gray0625">
        <fgColor indexed="26"/>
        <bgColor indexed="26"/>
      </patternFill>
    </fill>
    <fill>
      <patternFill patternType="solid">
        <fgColor indexed="26"/>
        <bgColor indexed="26"/>
      </patternFill>
    </fill>
    <fill>
      <patternFill patternType="solid">
        <fgColor indexed="44"/>
      </patternFill>
    </fill>
    <fill>
      <patternFill patternType="solid">
        <fgColor indexed="26"/>
      </patternFill>
    </fill>
    <fill>
      <patternFill patternType="solid">
        <fgColor indexed="47"/>
      </patternFill>
    </fill>
    <fill>
      <patternFill patternType="solid">
        <fgColor indexed="27"/>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47"/>
        <bgColor indexed="47"/>
      </patternFill>
    </fill>
    <fill>
      <patternFill patternType="solid">
        <fgColor indexed="51"/>
        <bgColor indexed="51"/>
      </patternFill>
    </fill>
    <fill>
      <patternFill patternType="solid">
        <fgColor theme="5" tint="0.39994506668294322"/>
        <bgColor indexed="64"/>
      </patternFill>
    </fill>
    <fill>
      <patternFill patternType="solid">
        <fgColor theme="8" tint="0.39994506668294322"/>
        <bgColor indexed="64"/>
      </patternFill>
    </fill>
    <fill>
      <patternFill patternType="solid">
        <fgColor theme="6" tint="0.39994506668294322"/>
        <bgColor auto="1"/>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6"/>
      </patternFill>
    </fill>
    <fill>
      <patternFill patternType="solid">
        <fgColor indexed="15"/>
      </patternFill>
    </fill>
    <fill>
      <patternFill patternType="solid">
        <fgColor indexed="55"/>
      </patternFill>
    </fill>
    <fill>
      <patternFill patternType="solid">
        <fgColor indexed="12"/>
      </patternFill>
    </fill>
    <fill>
      <patternFill patternType="lightUp">
        <fgColor indexed="48"/>
        <bgColor indexed="41"/>
      </patternFill>
    </fill>
    <fill>
      <patternFill patternType="solid">
        <fgColor indexed="54"/>
      </patternFill>
    </fill>
    <fill>
      <patternFill patternType="solid">
        <fgColor indexed="22"/>
      </patternFill>
    </fill>
    <fill>
      <patternFill patternType="solid">
        <fgColor indexed="23"/>
        <bgColor indexed="64"/>
      </patternFill>
    </fill>
    <fill>
      <patternFill patternType="solid">
        <fgColor indexed="23"/>
      </patternFill>
    </fill>
    <fill>
      <patternFill patternType="solid">
        <fgColor indexed="55"/>
        <bgColor indexed="64"/>
      </patternFill>
    </fill>
    <fill>
      <patternFill patternType="solid">
        <fgColor indexed="31"/>
        <bgColor indexed="64"/>
      </patternFill>
    </fill>
    <fill>
      <patternFill patternType="solid">
        <fgColor indexed="9"/>
      </patternFill>
    </fill>
    <fill>
      <patternFill patternType="solid">
        <fgColor indexed="35"/>
        <bgColor indexed="64"/>
      </patternFill>
    </fill>
    <fill>
      <patternFill patternType="solid">
        <fgColor indexed="20"/>
      </patternFill>
    </fill>
    <fill>
      <patternFill patternType="solid">
        <fgColor indexed="56"/>
      </patternFill>
    </fill>
    <fill>
      <patternFill patternType="solid">
        <fgColor indexed="49"/>
      </patternFill>
    </fill>
    <fill>
      <patternFill patternType="solid">
        <fgColor theme="3"/>
        <bgColor indexed="64"/>
      </patternFill>
    </fill>
    <fill>
      <patternFill patternType="solid">
        <fgColor rgb="FF596387"/>
        <bgColor indexed="64"/>
      </patternFill>
    </fill>
    <fill>
      <patternFill patternType="solid">
        <fgColor rgb="FF646363"/>
        <bgColor indexed="64"/>
      </patternFill>
    </fill>
    <fill>
      <patternFill patternType="solid">
        <fgColor rgb="FF9D9D9C"/>
        <bgColor indexed="64"/>
      </patternFill>
    </fill>
    <fill>
      <patternFill patternType="solid">
        <fgColor theme="8"/>
        <bgColor indexed="64"/>
      </patternFill>
    </fill>
    <fill>
      <patternFill patternType="solid">
        <fgColor rgb="FFD0D0D0"/>
        <bgColor indexed="64"/>
      </patternFill>
    </fill>
    <fill>
      <patternFill patternType="solid">
        <fgColor rgb="FF9196B0"/>
        <bgColor indexed="64"/>
      </patternFill>
    </fill>
    <fill>
      <patternFill patternType="solid">
        <fgColor rgb="FF1A3366"/>
        <bgColor indexed="64"/>
      </patternFill>
    </fill>
    <fill>
      <patternFill patternType="solid">
        <fgColor rgb="FFE53A2E"/>
        <bgColor indexed="64"/>
      </patternFill>
    </fill>
  </fills>
  <borders count="39">
    <border>
      <left/>
      <right/>
      <top/>
      <bottom/>
      <diagonal/>
    </border>
    <border>
      <left style="thin">
        <color indexed="48"/>
      </left>
      <right style="thin">
        <color indexed="48"/>
      </right>
      <top style="thin">
        <color indexed="48"/>
      </top>
      <bottom style="thin">
        <color indexed="48"/>
      </bottom>
      <diagonal/>
    </border>
    <border>
      <left/>
      <right/>
      <top/>
      <bottom style="thin">
        <color indexed="64"/>
      </bottom>
      <diagonal/>
    </border>
    <border>
      <left style="thin">
        <color indexed="64"/>
      </left>
      <right/>
      <top style="thin">
        <color auto="1"/>
      </top>
      <bottom style="thin">
        <color indexed="64"/>
      </bottom>
      <diagonal/>
    </border>
    <border>
      <left/>
      <right/>
      <top style="double">
        <color indexed="8"/>
      </top>
      <bottom/>
      <diagonal/>
    </border>
    <border>
      <left style="thick">
        <color theme="0"/>
      </left>
      <right style="thick">
        <color theme="0"/>
      </right>
      <top/>
      <bottom/>
      <diagonal/>
    </border>
    <border>
      <left style="thin">
        <color indexed="64"/>
      </left>
      <right style="thin">
        <color indexed="64"/>
      </right>
      <top style="thin">
        <color auto="1"/>
      </top>
      <bottom style="thin">
        <color indexed="64"/>
      </bottom>
      <diagonal/>
    </border>
    <border>
      <left/>
      <right/>
      <top style="thin">
        <color indexed="64"/>
      </top>
      <bottom style="thin">
        <color indexed="64"/>
      </bottom>
      <diagonal/>
    </border>
    <border>
      <left/>
      <right/>
      <top/>
      <bottom style="dotted">
        <color indexed="23"/>
      </bottom>
      <diagonal/>
    </border>
    <border>
      <left style="hair">
        <color indexed="64"/>
      </left>
      <right/>
      <top style="thin">
        <color indexed="64"/>
      </top>
      <bottom style="thin">
        <color indexed="64"/>
      </bottom>
      <diagonal/>
    </border>
    <border>
      <left/>
      <right/>
      <top style="thin">
        <color indexed="62"/>
      </top>
      <bottom style="double">
        <color indexed="62"/>
      </bottom>
      <diagonal/>
    </border>
    <border>
      <left/>
      <right/>
      <top style="thin">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style="thin">
        <color indexed="18"/>
      </left>
      <right style="thin">
        <color indexed="18"/>
      </right>
      <top style="thin">
        <color indexed="18"/>
      </top>
      <bottom style="thin">
        <color indexed="1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style="hair">
        <color auto="1"/>
      </top>
      <bottom style="hair">
        <color indexed="64"/>
      </bottom>
      <diagonal/>
    </border>
    <border>
      <left/>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536">
    <xf numFmtId="0" fontId="0" fillId="0" borderId="0"/>
    <xf numFmtId="9" fontId="15" fillId="0" borderId="0" applyFont="0" applyFill="0" applyBorder="0" applyAlignment="0" applyProtection="0"/>
    <xf numFmtId="4" fontId="18" fillId="2" borderId="1" applyNumberFormat="0" applyProtection="0">
      <alignment horizontal="left" vertical="center" indent="1"/>
    </xf>
    <xf numFmtId="0" fontId="15" fillId="0" borderId="0"/>
    <xf numFmtId="0" fontId="17" fillId="0" borderId="0" applyNumberFormat="0" applyFill="0" applyBorder="0" applyAlignment="0" applyProtection="0">
      <alignment vertical="top"/>
      <protection locked="0"/>
    </xf>
    <xf numFmtId="9" fontId="15" fillId="0" borderId="0" applyFont="0" applyFill="0" applyBorder="0" applyAlignment="0" applyProtection="0"/>
    <xf numFmtId="0" fontId="15" fillId="0" borderId="0"/>
    <xf numFmtId="0" fontId="14" fillId="0" borderId="0"/>
    <xf numFmtId="9" fontId="15" fillId="0" borderId="0" applyFont="0" applyFill="0" applyBorder="0" applyAlignment="0" applyProtection="0"/>
    <xf numFmtId="4" fontId="19" fillId="4" borderId="1" applyNumberFormat="0" applyProtection="0">
      <alignment vertical="center"/>
    </xf>
    <xf numFmtId="4" fontId="19" fillId="5" borderId="1" applyNumberFormat="0" applyProtection="0">
      <alignment horizontal="left" vertical="center" indent="1"/>
    </xf>
    <xf numFmtId="4" fontId="19" fillId="6" borderId="0" applyNumberFormat="0" applyProtection="0">
      <alignment horizontal="left" vertical="center" indent="1"/>
    </xf>
    <xf numFmtId="4" fontId="18" fillId="7" borderId="1" applyNumberFormat="0" applyProtection="0">
      <alignment horizontal="right" vertical="center"/>
    </xf>
    <xf numFmtId="0" fontId="20" fillId="0" borderId="0"/>
    <xf numFmtId="0" fontId="13" fillId="0" borderId="0"/>
    <xf numFmtId="0" fontId="15" fillId="0" borderId="0"/>
    <xf numFmtId="2" fontId="15" fillId="0" borderId="0" applyFont="0" applyFill="0" applyBorder="0" applyAlignment="0" applyProtection="0"/>
    <xf numFmtId="0" fontId="12" fillId="0" borderId="0"/>
    <xf numFmtId="0" fontId="15" fillId="0" borderId="0"/>
    <xf numFmtId="0" fontId="15" fillId="0" borderId="0"/>
    <xf numFmtId="4" fontId="21" fillId="5" borderId="1" applyNumberFormat="0" applyProtection="0">
      <alignment vertical="center"/>
    </xf>
    <xf numFmtId="0" fontId="19" fillId="5" borderId="1" applyNumberFormat="0" applyProtection="0">
      <alignment horizontal="left" vertical="top" indent="1"/>
    </xf>
    <xf numFmtId="4" fontId="18" fillId="8" borderId="1" applyNumberFormat="0" applyProtection="0">
      <alignment horizontal="right" vertical="center"/>
    </xf>
    <xf numFmtId="4" fontId="18" fillId="9" borderId="1" applyNumberFormat="0" applyProtection="0">
      <alignment horizontal="right" vertical="center"/>
    </xf>
    <xf numFmtId="4" fontId="18" fillId="10" borderId="1" applyNumberFormat="0" applyProtection="0">
      <alignment horizontal="right" vertical="center"/>
    </xf>
    <xf numFmtId="4" fontId="18" fillId="11" borderId="1" applyNumberFormat="0" applyProtection="0">
      <alignment horizontal="right" vertical="center"/>
    </xf>
    <xf numFmtId="4" fontId="18" fillId="12" borderId="1" applyNumberFormat="0" applyProtection="0">
      <alignment horizontal="right" vertical="center"/>
    </xf>
    <xf numFmtId="4" fontId="18" fillId="13" borderId="1" applyNumberFormat="0" applyProtection="0">
      <alignment horizontal="right" vertical="center"/>
    </xf>
    <xf numFmtId="4" fontId="18" fillId="14" borderId="1" applyNumberFormat="0" applyProtection="0">
      <alignment horizontal="right" vertical="center"/>
    </xf>
    <xf numFmtId="4" fontId="18" fillId="15" borderId="1" applyNumberFormat="0" applyProtection="0">
      <alignment horizontal="right" vertical="center"/>
    </xf>
    <xf numFmtId="4" fontId="18" fillId="16" borderId="1" applyNumberFormat="0" applyProtection="0">
      <alignment horizontal="right" vertical="center"/>
    </xf>
    <xf numFmtId="4" fontId="19" fillId="0" borderId="0" applyNumberFormat="0" applyProtection="0">
      <alignment horizontal="left" vertical="center" indent="1"/>
    </xf>
    <xf numFmtId="4" fontId="18" fillId="7" borderId="0" applyNumberFormat="0" applyProtection="0">
      <alignment horizontal="left" vertical="center" indent="1"/>
    </xf>
    <xf numFmtId="4" fontId="22" fillId="17" borderId="0" applyNumberFormat="0" applyProtection="0">
      <alignment horizontal="left" vertical="center" indent="1"/>
    </xf>
    <xf numFmtId="4" fontId="18" fillId="2" borderId="1" applyNumberFormat="0" applyProtection="0">
      <alignment horizontal="right" vertical="center"/>
    </xf>
    <xf numFmtId="4" fontId="23" fillId="7" borderId="0" applyNumberFormat="0" applyProtection="0">
      <alignment horizontal="left" vertical="center" indent="1"/>
    </xf>
    <xf numFmtId="4" fontId="23" fillId="6" borderId="0" applyNumberFormat="0" applyProtection="0">
      <alignment horizontal="left" vertical="center" indent="1"/>
    </xf>
    <xf numFmtId="0" fontId="15" fillId="17" borderId="1" applyNumberFormat="0" applyProtection="0">
      <alignment horizontal="left" vertical="center" indent="1"/>
    </xf>
    <xf numFmtId="0" fontId="15" fillId="17" borderId="1" applyNumberFormat="0" applyProtection="0">
      <alignment horizontal="left" vertical="top" indent="1"/>
    </xf>
    <xf numFmtId="0" fontId="15" fillId="6" borderId="1" applyNumberFormat="0" applyProtection="0">
      <alignment horizontal="left" vertical="center" indent="1"/>
    </xf>
    <xf numFmtId="0" fontId="15" fillId="6" borderId="1" applyNumberFormat="0" applyProtection="0">
      <alignment horizontal="left" vertical="top" indent="1"/>
    </xf>
    <xf numFmtId="0" fontId="15" fillId="18" borderId="1" applyNumberFormat="0" applyProtection="0">
      <alignment horizontal="left" vertical="center" indent="1"/>
    </xf>
    <xf numFmtId="0" fontId="15" fillId="18" borderId="1" applyNumberFormat="0" applyProtection="0">
      <alignment horizontal="left" vertical="top" indent="1"/>
    </xf>
    <xf numFmtId="0" fontId="15" fillId="19" borderId="1" applyNumberFormat="0" applyProtection="0">
      <alignment horizontal="left" vertical="center" indent="1"/>
    </xf>
    <xf numFmtId="0" fontId="15" fillId="19" borderId="1" applyNumberFormat="0" applyProtection="0">
      <alignment horizontal="left" vertical="top" indent="1"/>
    </xf>
    <xf numFmtId="4" fontId="18" fillId="20" borderId="1" applyNumberFormat="0" applyProtection="0">
      <alignment vertical="center"/>
    </xf>
    <xf numFmtId="4" fontId="24" fillId="20" borderId="1" applyNumberFormat="0" applyProtection="0">
      <alignment vertical="center"/>
    </xf>
    <xf numFmtId="4" fontId="18" fillId="20" borderId="1" applyNumberFormat="0" applyProtection="0">
      <alignment horizontal="left" vertical="center" indent="1"/>
    </xf>
    <xf numFmtId="0" fontId="18" fillId="20" borderId="1" applyNumberFormat="0" applyProtection="0">
      <alignment horizontal="left" vertical="top" indent="1"/>
    </xf>
    <xf numFmtId="4" fontId="24" fillId="7" borderId="1" applyNumberFormat="0" applyProtection="0">
      <alignment horizontal="right" vertical="center"/>
    </xf>
    <xf numFmtId="0" fontId="18" fillId="6" borderId="1" applyNumberFormat="0" applyProtection="0">
      <alignment horizontal="left" vertical="top" indent="1"/>
    </xf>
    <xf numFmtId="4" fontId="25" fillId="0" borderId="0" applyNumberFormat="0" applyProtection="0">
      <alignment horizontal="left" vertical="center" indent="1"/>
    </xf>
    <xf numFmtId="4" fontId="26" fillId="7" borderId="1" applyNumberFormat="0" applyProtection="0">
      <alignment horizontal="right" vertical="center"/>
    </xf>
    <xf numFmtId="0" fontId="15" fillId="0" borderId="0"/>
    <xf numFmtId="0" fontId="11" fillId="0" borderId="0"/>
    <xf numFmtId="0" fontId="10" fillId="0" borderId="0"/>
    <xf numFmtId="0" fontId="9" fillId="0" borderId="0"/>
    <xf numFmtId="0" fontId="15" fillId="0" borderId="0"/>
    <xf numFmtId="0" fontId="8" fillId="0" borderId="0"/>
    <xf numFmtId="0" fontId="8" fillId="0" borderId="0"/>
    <xf numFmtId="9" fontId="15"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15" fillId="0" borderId="0"/>
    <xf numFmtId="0" fontId="8" fillId="0" borderId="0"/>
    <xf numFmtId="0" fontId="8" fillId="0" borderId="0"/>
    <xf numFmtId="0" fontId="8" fillId="0" borderId="0"/>
    <xf numFmtId="0" fontId="45" fillId="0" borderId="0"/>
    <xf numFmtId="0" fontId="45" fillId="21" borderId="4" applyNumberFormat="0" applyFont="0" applyFill="0" applyAlignment="0" applyProtection="0"/>
    <xf numFmtId="0" fontId="45" fillId="21" borderId="0" applyFont="0" applyFill="0" applyBorder="0" applyAlignment="0" applyProtection="0"/>
    <xf numFmtId="0" fontId="46" fillId="21" borderId="0" applyNumberFormat="0" applyFont="0" applyFill="0" applyBorder="0" applyAlignment="0" applyProtection="0"/>
    <xf numFmtId="0" fontId="46" fillId="21" borderId="0" applyNumberFormat="0" applyFont="0" applyFill="0" applyBorder="0" applyAlignment="0" applyProtection="0"/>
    <xf numFmtId="0" fontId="46" fillId="21" borderId="0" applyNumberFormat="0" applyFont="0" applyFill="0" applyBorder="0" applyAlignment="0" applyProtection="0"/>
    <xf numFmtId="0" fontId="46" fillId="21" borderId="0" applyNumberFormat="0" applyFont="0" applyFill="0" applyBorder="0" applyAlignment="0" applyProtection="0"/>
    <xf numFmtId="0" fontId="46" fillId="21" borderId="0" applyNumberFormat="0" applyFont="0" applyFill="0" applyBorder="0" applyAlignment="0" applyProtection="0"/>
    <xf numFmtId="0" fontId="46" fillId="21" borderId="0" applyNumberFormat="0" applyFont="0" applyFill="0" applyBorder="0" applyAlignment="0" applyProtection="0"/>
    <xf numFmtId="0" fontId="46" fillId="21" borderId="0" applyNumberFormat="0" applyFont="0" applyFill="0" applyBorder="0" applyAlignment="0" applyProtection="0"/>
    <xf numFmtId="3" fontId="45" fillId="21" borderId="0" applyFont="0" applyFill="0" applyBorder="0" applyAlignment="0" applyProtection="0"/>
    <xf numFmtId="0" fontId="46" fillId="21" borderId="0" applyNumberFormat="0" applyFont="0" applyFill="0" applyBorder="0" applyAlignment="0" applyProtection="0"/>
    <xf numFmtId="0" fontId="46" fillId="21" borderId="0" applyNumberFormat="0" applyFont="0" applyFill="0" applyBorder="0" applyAlignment="0" applyProtection="0"/>
    <xf numFmtId="177" fontId="45" fillId="21" borderId="0" applyFont="0" applyFill="0" applyBorder="0" applyAlignment="0" applyProtection="0"/>
    <xf numFmtId="0" fontId="45" fillId="0" borderId="0"/>
    <xf numFmtId="0" fontId="15" fillId="0" borderId="0"/>
    <xf numFmtId="2" fontId="45" fillId="21" borderId="0" applyFont="0" applyFill="0" applyBorder="0" applyAlignment="0" applyProtection="0"/>
    <xf numFmtId="0" fontId="47" fillId="21" borderId="0" applyNumberFormat="0" applyFill="0" applyBorder="0" applyAlignment="0" applyProtection="0"/>
    <xf numFmtId="0" fontId="48" fillId="21" borderId="0" applyNumberFormat="0" applyFill="0" applyBorder="0" applyAlignment="0" applyProtection="0"/>
    <xf numFmtId="0" fontId="7" fillId="0" borderId="0"/>
    <xf numFmtId="9" fontId="7" fillId="0" borderId="0" applyFont="0" applyFill="0" applyBorder="0" applyAlignment="0" applyProtection="0"/>
    <xf numFmtId="1" fontId="49" fillId="0" borderId="0">
      <alignment horizontal="left"/>
      <protection hidden="1"/>
    </xf>
    <xf numFmtId="1" fontId="50" fillId="0" borderId="0">
      <protection hidden="1"/>
    </xf>
    <xf numFmtId="0" fontId="15" fillId="0" borderId="0"/>
    <xf numFmtId="0" fontId="15" fillId="0" borderId="0"/>
    <xf numFmtId="0" fontId="6" fillId="0" borderId="0"/>
    <xf numFmtId="0" fontId="5" fillId="0" borderId="0"/>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2"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3" fontId="49"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1"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83" fontId="50" fillId="0" borderId="6">
      <alignment horizontal="righ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 fontId="50" fillId="0" borderId="7">
      <alignment horizontal="left"/>
      <protection hidden="1"/>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1" fontId="49" fillId="26" borderId="6">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183" fontId="49" fillId="27" borderId="6" applyBorder="0">
      <alignment horizontal="right"/>
      <protection locked="0"/>
    </xf>
    <xf numFmtId="0" fontId="117" fillId="0" borderId="0"/>
    <xf numFmtId="0" fontId="118" fillId="0" borderId="0"/>
    <xf numFmtId="0" fontId="117" fillId="0" borderId="0" applyFont="0" applyFill="0" applyBorder="0" applyAlignment="0" applyProtection="0"/>
    <xf numFmtId="0" fontId="117" fillId="0" borderId="0" applyFont="0" applyFill="0" applyBorder="0" applyAlignment="0" applyProtection="0"/>
    <xf numFmtId="0" fontId="119" fillId="0" borderId="0"/>
    <xf numFmtId="0" fontId="119" fillId="0" borderId="0"/>
    <xf numFmtId="0" fontId="120" fillId="28" borderId="0" applyNumberFormat="0" applyBorder="0" applyAlignment="0" applyProtection="0"/>
    <xf numFmtId="0" fontId="120" fillId="9" borderId="0" applyNumberFormat="0" applyBorder="0" applyAlignment="0" applyProtection="0"/>
    <xf numFmtId="0" fontId="120" fillId="29" borderId="0" applyNumberFormat="0" applyBorder="0" applyAlignment="0" applyProtection="0"/>
    <xf numFmtId="0" fontId="120" fillId="30" borderId="0" applyNumberFormat="0" applyBorder="0" applyAlignment="0" applyProtection="0"/>
    <xf numFmtId="0" fontId="120" fillId="31" borderId="0" applyNumberFormat="0" applyBorder="0" applyAlignment="0" applyProtection="0"/>
    <xf numFmtId="0" fontId="120" fillId="29" borderId="0" applyNumberFormat="0" applyBorder="0" applyAlignment="0" applyProtection="0"/>
    <xf numFmtId="0" fontId="120" fillId="31" borderId="0" applyNumberFormat="0" applyBorder="0" applyAlignment="0" applyProtection="0"/>
    <xf numFmtId="0" fontId="120" fillId="9" borderId="0" applyNumberFormat="0" applyBorder="0" applyAlignment="0" applyProtection="0"/>
    <xf numFmtId="0" fontId="120" fillId="4" borderId="0" applyNumberFormat="0" applyBorder="0" applyAlignment="0" applyProtection="0"/>
    <xf numFmtId="0" fontId="120" fillId="8" borderId="0" applyNumberFormat="0" applyBorder="0" applyAlignment="0" applyProtection="0"/>
    <xf numFmtId="0" fontId="120" fillId="31" borderId="0" applyNumberFormat="0" applyBorder="0" applyAlignment="0" applyProtection="0"/>
    <xf numFmtId="0" fontId="120" fillId="29" borderId="0" applyNumberFormat="0" applyBorder="0" applyAlignment="0" applyProtection="0"/>
    <xf numFmtId="0" fontId="121" fillId="31" borderId="0" applyNumberFormat="0" applyBorder="0" applyAlignment="0" applyProtection="0"/>
    <xf numFmtId="0" fontId="121" fillId="13" borderId="0" applyNumberFormat="0" applyBorder="0" applyAlignment="0" applyProtection="0"/>
    <xf numFmtId="0" fontId="121" fillId="11" borderId="0" applyNumberFormat="0" applyBorder="0" applyAlignment="0" applyProtection="0"/>
    <xf numFmtId="0" fontId="121" fillId="8" borderId="0" applyNumberFormat="0" applyBorder="0" applyAlignment="0" applyProtection="0"/>
    <xf numFmtId="0" fontId="121" fillId="31" borderId="0" applyNumberFormat="0" applyBorder="0" applyAlignment="0" applyProtection="0"/>
    <xf numFmtId="0" fontId="121" fillId="9" borderId="0" applyNumberFormat="0" applyBorder="0" applyAlignment="0" applyProtection="0"/>
    <xf numFmtId="0" fontId="122" fillId="32" borderId="0" applyNumberFormat="0" applyBorder="0" applyAlignment="0" applyProtection="0"/>
    <xf numFmtId="0" fontId="122" fillId="33" borderId="0" applyNumberFormat="0" applyBorder="0" applyAlignment="0" applyProtection="0"/>
    <xf numFmtId="0" fontId="123" fillId="34" borderId="0" applyNumberFormat="0" applyBorder="0" applyAlignment="0" applyProtection="0"/>
    <xf numFmtId="0" fontId="122" fillId="35" borderId="0" applyNumberFormat="0" applyBorder="0" applyAlignment="0" applyProtection="0"/>
    <xf numFmtId="0" fontId="122" fillId="36" borderId="0" applyNumberFormat="0" applyBorder="0" applyAlignment="0" applyProtection="0"/>
    <xf numFmtId="0" fontId="123" fillId="37" borderId="0" applyNumberFormat="0" applyBorder="0" applyAlignment="0" applyProtection="0"/>
    <xf numFmtId="0" fontId="122" fillId="38" borderId="0" applyNumberFormat="0" applyBorder="0" applyAlignment="0" applyProtection="0"/>
    <xf numFmtId="0" fontId="122" fillId="39" borderId="0" applyNumberFormat="0" applyBorder="0" applyAlignment="0" applyProtection="0"/>
    <xf numFmtId="0" fontId="123" fillId="40" borderId="0" applyNumberFormat="0" applyBorder="0" applyAlignment="0" applyProtection="0"/>
    <xf numFmtId="0" fontId="122" fillId="35" borderId="0" applyNumberFormat="0" applyBorder="0" applyAlignment="0" applyProtection="0"/>
    <xf numFmtId="0" fontId="122" fillId="41" borderId="0" applyNumberFormat="0" applyBorder="0" applyAlignment="0" applyProtection="0"/>
    <xf numFmtId="0" fontId="123" fillId="36" borderId="0" applyNumberFormat="0" applyBorder="0" applyAlignment="0" applyProtection="0"/>
    <xf numFmtId="0" fontId="122" fillId="42" borderId="0" applyNumberFormat="0" applyBorder="0" applyAlignment="0" applyProtection="0"/>
    <xf numFmtId="0" fontId="122" fillId="43" borderId="0" applyNumberFormat="0" applyBorder="0" applyAlignment="0" applyProtection="0"/>
    <xf numFmtId="0" fontId="123" fillId="34" borderId="0" applyNumberFormat="0" applyBorder="0" applyAlignment="0" applyProtection="0"/>
    <xf numFmtId="0" fontId="122" fillId="27" borderId="0" applyNumberFormat="0" applyBorder="0" applyAlignment="0" applyProtection="0"/>
    <xf numFmtId="0" fontId="122" fillId="44" borderId="0" applyNumberFormat="0" applyBorder="0" applyAlignment="0" applyProtection="0"/>
    <xf numFmtId="0" fontId="123" fillId="45" borderId="0" applyNumberFormat="0" applyBorder="0" applyAlignment="0" applyProtection="0"/>
    <xf numFmtId="0" fontId="124" fillId="19" borderId="3" applyNumberFormat="0" applyFont="0" applyFill="0" applyBorder="0" applyAlignment="0">
      <alignment vertical="center"/>
    </xf>
    <xf numFmtId="0" fontId="124" fillId="19" borderId="3" applyNumberFormat="0" applyFont="0" applyFill="0" applyBorder="0" applyAlignment="0">
      <alignment vertical="center"/>
    </xf>
    <xf numFmtId="0" fontId="124" fillId="19" borderId="3" applyNumberFormat="0" applyFont="0" applyFill="0" applyBorder="0" applyAlignment="0">
      <alignment vertical="center"/>
    </xf>
    <xf numFmtId="0" fontId="124" fillId="19" borderId="3" applyNumberFormat="0" applyFont="0" applyFill="0" applyBorder="0" applyAlignment="0">
      <alignment vertical="center"/>
    </xf>
    <xf numFmtId="0" fontId="124" fillId="19" borderId="3" applyNumberFormat="0" applyFont="0" applyFill="0" applyBorder="0" applyAlignment="0">
      <alignment vertical="center"/>
    </xf>
    <xf numFmtId="0" fontId="124" fillId="19" borderId="3" applyNumberFormat="0" applyFont="0" applyFill="0" applyBorder="0" applyAlignment="0">
      <alignment vertical="center"/>
    </xf>
    <xf numFmtId="0" fontId="124" fillId="19" borderId="3" applyNumberFormat="0" applyFont="0" applyFill="0" applyBorder="0" applyAlignment="0">
      <alignment vertical="center"/>
    </xf>
    <xf numFmtId="0" fontId="124" fillId="19" borderId="3" applyNumberFormat="0" applyFont="0" applyFill="0" applyBorder="0" applyAlignment="0">
      <alignment vertical="center"/>
    </xf>
    <xf numFmtId="0" fontId="124" fillId="19" borderId="3" applyNumberFormat="0" applyFont="0" applyFill="0" applyBorder="0" applyAlignment="0">
      <alignment vertical="center"/>
    </xf>
    <xf numFmtId="0" fontId="124" fillId="19" borderId="3" applyNumberFormat="0" applyFont="0" applyFill="0" applyBorder="0" applyAlignment="0">
      <alignment vertical="center"/>
    </xf>
    <xf numFmtId="0" fontId="124" fillId="19" borderId="3" applyNumberFormat="0" applyFont="0" applyFill="0" applyBorder="0" applyAlignment="0">
      <alignment vertical="center"/>
    </xf>
    <xf numFmtId="0" fontId="124" fillId="19" borderId="3" applyNumberFormat="0" applyFont="0" applyFill="0" applyBorder="0" applyAlignment="0">
      <alignment vertical="center"/>
    </xf>
    <xf numFmtId="0" fontId="124" fillId="19" borderId="3" applyNumberFormat="0" applyFont="0" applyFill="0" applyBorder="0" applyAlignment="0">
      <alignment vertical="center"/>
    </xf>
    <xf numFmtId="0" fontId="124" fillId="19" borderId="3" applyNumberFormat="0" applyFont="0" applyFill="0" applyBorder="0" applyAlignment="0">
      <alignment vertical="center"/>
    </xf>
    <xf numFmtId="0" fontId="124" fillId="19" borderId="3" applyNumberFormat="0" applyFont="0" applyFill="0" applyBorder="0" applyAlignment="0">
      <alignment vertical="center"/>
    </xf>
    <xf numFmtId="0" fontId="124" fillId="19" borderId="3" applyNumberFormat="0" applyFont="0" applyFill="0" applyBorder="0" applyAlignment="0">
      <alignment vertical="center"/>
    </xf>
    <xf numFmtId="0" fontId="124" fillId="19" borderId="3" applyNumberFormat="0" applyFont="0" applyFill="0" applyBorder="0" applyAlignment="0">
      <alignment vertical="center"/>
    </xf>
    <xf numFmtId="0" fontId="124" fillId="19" borderId="3" applyNumberFormat="0" applyFont="0" applyFill="0" applyBorder="0" applyAlignment="0">
      <alignment vertical="center"/>
    </xf>
    <xf numFmtId="0" fontId="124" fillId="19" borderId="3" applyNumberFormat="0" applyFont="0" applyFill="0" applyBorder="0" applyAlignment="0">
      <alignment vertical="center"/>
    </xf>
    <xf numFmtId="0" fontId="124" fillId="19" borderId="3" applyNumberFormat="0" applyFont="0" applyFill="0" applyBorder="0" applyAlignment="0">
      <alignment vertical="center"/>
    </xf>
    <xf numFmtId="0" fontId="124" fillId="19" borderId="3" applyNumberFormat="0" applyFont="0" applyFill="0" applyBorder="0" applyAlignment="0">
      <alignment vertical="center"/>
    </xf>
    <xf numFmtId="0" fontId="125" fillId="0" borderId="0">
      <alignment horizontal="center" wrapText="1"/>
      <protection locked="0"/>
    </xf>
    <xf numFmtId="0" fontId="125" fillId="0" borderId="0">
      <alignment horizontal="center" wrapText="1"/>
      <protection locked="0"/>
    </xf>
    <xf numFmtId="0" fontId="125" fillId="0" borderId="0">
      <alignment horizontal="center" wrapText="1"/>
      <protection locked="0"/>
    </xf>
    <xf numFmtId="0" fontId="125" fillId="0" borderId="0">
      <alignment horizontal="center" wrapText="1"/>
      <protection locked="0"/>
    </xf>
    <xf numFmtId="184" fontId="15" fillId="0" borderId="0" applyFill="0" applyBorder="0" applyAlignment="0"/>
    <xf numFmtId="184" fontId="15" fillId="0" borderId="0" applyFill="0" applyBorder="0" applyAlignment="0"/>
    <xf numFmtId="184" fontId="15" fillId="0" borderId="0" applyFill="0" applyBorder="0" applyAlignment="0"/>
    <xf numFmtId="184" fontId="15" fillId="0" borderId="0" applyFill="0" applyBorder="0" applyAlignment="0"/>
    <xf numFmtId="1" fontId="16" fillId="0" borderId="8" applyAlignment="0">
      <alignment horizontal="left" vertical="center"/>
    </xf>
    <xf numFmtId="185" fontId="126" fillId="5" borderId="9" applyNumberFormat="0" applyFont="0" applyFill="0" applyBorder="0" applyAlignment="0">
      <alignment horizontal="center"/>
    </xf>
    <xf numFmtId="185" fontId="126" fillId="5" borderId="9" applyNumberFormat="0" applyFont="0" applyFill="0" applyBorder="0" applyAlignment="0">
      <alignment horizontal="center"/>
    </xf>
    <xf numFmtId="0" fontId="127" fillId="0" borderId="10" applyNumberFormat="0" applyFill="0" applyAlignment="0" applyProtection="0"/>
    <xf numFmtId="0" fontId="128" fillId="0" borderId="11"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8" fillId="0" borderId="11"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8" fillId="0" borderId="11" applyNumberFormat="0" applyFill="0" applyAlignment="0" applyProtection="0"/>
    <xf numFmtId="0" fontId="129" fillId="0" borderId="0" applyNumberFormat="0" applyFill="0" applyBorder="0" applyAlignment="0" applyProtection="0"/>
    <xf numFmtId="0" fontId="130" fillId="0" borderId="0" applyNumberFormat="0" applyAlignment="0">
      <alignment horizontal="left"/>
    </xf>
    <xf numFmtId="0" fontId="131" fillId="0" borderId="0" applyNumberFormat="0" applyAlignment="0">
      <alignment horizontal="left"/>
    </xf>
    <xf numFmtId="0" fontId="130" fillId="0" borderId="0" applyNumberFormat="0" applyAlignment="0">
      <alignment horizontal="left"/>
    </xf>
    <xf numFmtId="0" fontId="130" fillId="0" borderId="0" applyNumberFormat="0" applyAlignment="0">
      <alignment horizontal="left"/>
    </xf>
    <xf numFmtId="0" fontId="132" fillId="0" borderId="0" applyNumberFormat="0" applyAlignment="0"/>
    <xf numFmtId="0" fontId="133" fillId="0" borderId="0" applyNumberFormat="0" applyAlignment="0"/>
    <xf numFmtId="0" fontId="132" fillId="0" borderId="0" applyNumberFormat="0" applyAlignment="0"/>
    <xf numFmtId="0" fontId="133" fillId="0" borderId="0" applyNumberFormat="0" applyAlignment="0"/>
    <xf numFmtId="4" fontId="128" fillId="0" borderId="0" applyFill="0" applyBorder="0" applyAlignment="0" applyProtection="0"/>
    <xf numFmtId="4" fontId="128" fillId="0" borderId="0" applyFill="0" applyBorder="0" applyAlignment="0" applyProtection="0"/>
    <xf numFmtId="4" fontId="128" fillId="0" borderId="0" applyFill="0" applyBorder="0" applyAlignment="0" applyProtection="0"/>
    <xf numFmtId="0" fontId="134" fillId="0" borderId="0">
      <alignment horizontal="center" vertical="center"/>
    </xf>
    <xf numFmtId="0" fontId="134" fillId="46" borderId="0">
      <alignment horizontal="center" vertical="center"/>
    </xf>
    <xf numFmtId="0" fontId="134" fillId="47" borderId="0">
      <alignment horizontal="center" vertical="center"/>
    </xf>
    <xf numFmtId="0" fontId="134" fillId="48" borderId="0">
      <alignment horizontal="center" vertical="center"/>
    </xf>
    <xf numFmtId="15" fontId="119" fillId="0" borderId="0"/>
    <xf numFmtId="15" fontId="119" fillId="0" borderId="0"/>
    <xf numFmtId="15" fontId="119" fillId="0" borderId="0"/>
    <xf numFmtId="15" fontId="119" fillId="0" borderId="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35" fillId="49" borderId="0" applyNumberFormat="0" applyBorder="0" applyAlignment="0" applyProtection="0"/>
    <xf numFmtId="0" fontId="135" fillId="50" borderId="0" applyNumberFormat="0" applyBorder="0" applyAlignment="0" applyProtection="0"/>
    <xf numFmtId="0" fontId="135" fillId="51" borderId="0" applyNumberFormat="0" applyBorder="0" applyAlignment="0" applyProtection="0"/>
    <xf numFmtId="0" fontId="136" fillId="0" borderId="0" applyNumberFormat="0" applyAlignment="0">
      <alignment horizontal="left"/>
    </xf>
    <xf numFmtId="0" fontId="137" fillId="0" borderId="0" applyNumberFormat="0" applyAlignment="0">
      <alignment horizontal="left"/>
    </xf>
    <xf numFmtId="0" fontId="136" fillId="0" borderId="0" applyNumberFormat="0" applyAlignment="0">
      <alignment horizontal="left"/>
    </xf>
    <xf numFmtId="0" fontId="136" fillId="0" borderId="0" applyNumberFormat="0" applyAlignment="0">
      <alignment horizontal="left"/>
    </xf>
    <xf numFmtId="38" fontId="138" fillId="23" borderId="0" applyNumberFormat="0" applyBorder="0" applyAlignment="0" applyProtection="0"/>
    <xf numFmtId="0" fontId="139" fillId="0" borderId="12" applyNumberFormat="0" applyAlignment="0" applyProtection="0">
      <alignment horizontal="left" vertical="center"/>
    </xf>
    <xf numFmtId="0" fontId="139" fillId="0" borderId="13">
      <alignment horizontal="left" vertical="center"/>
    </xf>
    <xf numFmtId="0" fontId="139" fillId="0" borderId="13">
      <alignment horizontal="left" vertical="center"/>
    </xf>
    <xf numFmtId="0" fontId="139" fillId="0" borderId="13">
      <alignment horizontal="left" vertical="center"/>
    </xf>
    <xf numFmtId="0" fontId="139" fillId="0" borderId="13">
      <alignment horizontal="left" vertical="center"/>
    </xf>
    <xf numFmtId="0" fontId="139" fillId="0" borderId="13">
      <alignment horizontal="left" vertical="center"/>
    </xf>
    <xf numFmtId="0" fontId="139" fillId="0" borderId="13">
      <alignment horizontal="left" vertical="center"/>
    </xf>
    <xf numFmtId="0" fontId="139" fillId="0" borderId="13">
      <alignment horizontal="left" vertical="center"/>
    </xf>
    <xf numFmtId="0" fontId="139" fillId="0" borderId="13">
      <alignment horizontal="left" vertical="center"/>
    </xf>
    <xf numFmtId="0" fontId="139" fillId="0" borderId="13">
      <alignment horizontal="left" vertical="center"/>
    </xf>
    <xf numFmtId="0" fontId="139" fillId="0" borderId="13">
      <alignment horizontal="left" vertical="center"/>
    </xf>
    <xf numFmtId="0" fontId="139" fillId="0" borderId="13">
      <alignment horizontal="left" vertical="center"/>
    </xf>
    <xf numFmtId="0" fontId="139" fillId="0" borderId="13">
      <alignment horizontal="left" vertical="center"/>
    </xf>
    <xf numFmtId="0" fontId="139" fillId="0" borderId="13">
      <alignment horizontal="left" vertical="center"/>
    </xf>
    <xf numFmtId="0" fontId="139" fillId="0" borderId="13">
      <alignment horizontal="left" vertical="center"/>
    </xf>
    <xf numFmtId="0" fontId="139" fillId="0" borderId="13">
      <alignment horizontal="left" vertical="center"/>
    </xf>
    <xf numFmtId="0" fontId="139" fillId="0" borderId="13">
      <alignment horizontal="left" vertical="center"/>
    </xf>
    <xf numFmtId="0" fontId="139" fillId="0" borderId="13">
      <alignment horizontal="left" vertical="center"/>
    </xf>
    <xf numFmtId="0" fontId="140" fillId="52" borderId="0" applyNumberFormat="0" applyBorder="0" applyAlignment="0" applyProtection="0"/>
    <xf numFmtId="10" fontId="138" fillId="20" borderId="6" applyNumberFormat="0" applyBorder="0" applyAlignment="0" applyProtection="0"/>
    <xf numFmtId="10" fontId="138" fillId="20" borderId="6" applyNumberFormat="0" applyBorder="0" applyAlignment="0" applyProtection="0"/>
    <xf numFmtId="10" fontId="138" fillId="20" borderId="6" applyNumberFormat="0" applyBorder="0" applyAlignment="0" applyProtection="0"/>
    <xf numFmtId="10" fontId="138" fillId="20" borderId="6" applyNumberFormat="0" applyBorder="0" applyAlignment="0" applyProtection="0"/>
    <xf numFmtId="10" fontId="138" fillId="20" borderId="6" applyNumberFormat="0" applyBorder="0" applyAlignment="0" applyProtection="0"/>
    <xf numFmtId="10" fontId="138" fillId="20" borderId="6" applyNumberFormat="0" applyBorder="0" applyAlignment="0" applyProtection="0"/>
    <xf numFmtId="10" fontId="138" fillId="20" borderId="6" applyNumberFormat="0" applyBorder="0" applyAlignment="0" applyProtection="0"/>
    <xf numFmtId="10" fontId="138" fillId="20" borderId="6" applyNumberFormat="0" applyBorder="0" applyAlignment="0" applyProtection="0"/>
    <xf numFmtId="10" fontId="138" fillId="20" borderId="6" applyNumberFormat="0" applyBorder="0" applyAlignment="0" applyProtection="0"/>
    <xf numFmtId="10" fontId="138" fillId="20" borderId="6" applyNumberFormat="0" applyBorder="0" applyAlignment="0" applyProtection="0"/>
    <xf numFmtId="10" fontId="138" fillId="20" borderId="6" applyNumberFormat="0" applyBorder="0" applyAlignment="0" applyProtection="0"/>
    <xf numFmtId="10" fontId="138" fillId="20" borderId="6" applyNumberFormat="0" applyBorder="0" applyAlignment="0" applyProtection="0"/>
    <xf numFmtId="10" fontId="138" fillId="20" borderId="6" applyNumberFormat="0" applyBorder="0" applyAlignment="0" applyProtection="0"/>
    <xf numFmtId="10" fontId="138" fillId="20" borderId="6" applyNumberFormat="0" applyBorder="0" applyAlignment="0" applyProtection="0"/>
    <xf numFmtId="10" fontId="138" fillId="20" borderId="6" applyNumberFormat="0" applyBorder="0" applyAlignment="0" applyProtection="0"/>
    <xf numFmtId="10" fontId="138" fillId="20" borderId="6" applyNumberFormat="0" applyBorder="0" applyAlignment="0" applyProtection="0"/>
    <xf numFmtId="10" fontId="138" fillId="20" borderId="6" applyNumberFormat="0" applyBorder="0" applyAlignment="0" applyProtection="0"/>
    <xf numFmtId="10" fontId="138" fillId="20" borderId="6" applyNumberFormat="0" applyBorder="0" applyAlignment="0" applyProtection="0"/>
    <xf numFmtId="10" fontId="138" fillId="20" borderId="6" applyNumberFormat="0" applyBorder="0" applyAlignment="0" applyProtection="0"/>
    <xf numFmtId="10" fontId="138" fillId="20" borderId="6" applyNumberFormat="0" applyBorder="0" applyAlignment="0" applyProtection="0"/>
    <xf numFmtId="10" fontId="138" fillId="20" borderId="6" applyNumberFormat="0" applyBorder="0" applyAlignment="0" applyProtection="0"/>
    <xf numFmtId="186" fontId="15" fillId="53" borderId="0"/>
    <xf numFmtId="186" fontId="15" fillId="53" borderId="0"/>
    <xf numFmtId="186" fontId="15" fillId="53" borderId="0"/>
    <xf numFmtId="186" fontId="15" fillId="53" borderId="0"/>
    <xf numFmtId="0" fontId="141" fillId="54" borderId="14" applyNumberFormat="0" applyAlignment="0" applyProtection="0"/>
    <xf numFmtId="186" fontId="15" fillId="55" borderId="0"/>
    <xf numFmtId="186" fontId="15" fillId="55" borderId="0"/>
    <xf numFmtId="186" fontId="15" fillId="55" borderId="0"/>
    <xf numFmtId="186" fontId="15" fillId="55" borderId="0"/>
    <xf numFmtId="187" fontId="128" fillId="0" borderId="0" applyFill="0" applyBorder="0" applyAlignment="0" applyProtection="0"/>
    <xf numFmtId="187" fontId="128" fillId="0" borderId="0" applyFill="0" applyBorder="0" applyAlignment="0" applyProtection="0"/>
    <xf numFmtId="187" fontId="128" fillId="0" borderId="0" applyFill="0" applyBorder="0" applyAlignment="0" applyProtection="0"/>
    <xf numFmtId="188" fontId="15" fillId="0" borderId="0" applyFont="0" applyFill="0" applyBorder="0" applyAlignment="0" applyProtection="0"/>
    <xf numFmtId="189" fontId="15" fillId="0" borderId="0" applyFont="0" applyFill="0" applyBorder="0" applyAlignment="0" applyProtection="0"/>
    <xf numFmtId="190" fontId="15" fillId="0" borderId="0" applyFont="0" applyFill="0" applyBorder="0" applyAlignment="0" applyProtection="0"/>
    <xf numFmtId="191" fontId="15" fillId="0" borderId="0" applyFont="0" applyFill="0" applyBorder="0" applyAlignment="0" applyProtection="0"/>
    <xf numFmtId="0" fontId="142" fillId="0" borderId="15" applyNumberFormat="0" applyFill="0" applyAlignment="0" applyProtection="0"/>
    <xf numFmtId="0" fontId="143" fillId="0" borderId="16" applyNumberFormat="0" applyFill="0" applyAlignment="0" applyProtection="0"/>
    <xf numFmtId="0" fontId="144" fillId="0" borderId="17" applyNumberFormat="0" applyFill="0" applyAlignment="0" applyProtection="0"/>
    <xf numFmtId="0" fontId="144" fillId="0" borderId="0" applyNumberFormat="0" applyFill="0" applyBorder="0" applyAlignment="0" applyProtection="0"/>
    <xf numFmtId="0" fontId="145" fillId="0" borderId="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149" fillId="4" borderId="0" applyNumberFormat="0" applyBorder="0" applyAlignment="0" applyProtection="0"/>
    <xf numFmtId="0" fontId="111" fillId="25" borderId="0" applyNumberFormat="0" applyBorder="0" applyAlignment="0" applyProtection="0"/>
    <xf numFmtId="0" fontId="150" fillId="0" borderId="0"/>
    <xf numFmtId="0" fontId="150" fillId="0" borderId="0"/>
    <xf numFmtId="0" fontId="150" fillId="0" borderId="0"/>
    <xf numFmtId="0" fontId="150" fillId="0" borderId="0"/>
    <xf numFmtId="192" fontId="15" fillId="0" borderId="0"/>
    <xf numFmtId="192" fontId="15" fillId="0" borderId="0"/>
    <xf numFmtId="192" fontId="15" fillId="0" borderId="0"/>
    <xf numFmtId="192" fontId="15" fillId="0" borderId="0"/>
    <xf numFmtId="0" fontId="15"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 fillId="0" borderId="0"/>
    <xf numFmtId="0" fontId="3" fillId="0" borderId="0"/>
    <xf numFmtId="0" fontId="15" fillId="0" borderId="0"/>
    <xf numFmtId="0" fontId="15" fillId="0" borderId="0"/>
    <xf numFmtId="0" fontId="15" fillId="0" borderId="0"/>
    <xf numFmtId="0" fontId="151" fillId="0" borderId="0"/>
    <xf numFmtId="0" fontId="151" fillId="0" borderId="0"/>
    <xf numFmtId="0" fontId="152" fillId="0" borderId="0"/>
    <xf numFmtId="0" fontId="117" fillId="0" borderId="0"/>
    <xf numFmtId="0" fontId="3" fillId="0" borderId="0"/>
    <xf numFmtId="0" fontId="15" fillId="0" borderId="0"/>
    <xf numFmtId="0" fontId="15" fillId="0" borderId="0"/>
    <xf numFmtId="0" fontId="15" fillId="0" borderId="0"/>
    <xf numFmtId="0" fontId="15" fillId="0" borderId="0"/>
    <xf numFmtId="0" fontId="3" fillId="0" borderId="0"/>
    <xf numFmtId="0" fontId="3" fillId="0" borderId="0"/>
    <xf numFmtId="0" fontId="15" fillId="0" borderId="0"/>
    <xf numFmtId="165" fontId="15" fillId="0" borderId="0" applyFont="0" applyFill="0" applyBorder="0" applyAlignment="0" applyProtection="0"/>
    <xf numFmtId="164" fontId="15" fillId="0" borderId="0" applyFont="0" applyFill="0" applyBorder="0" applyAlignment="0" applyProtection="0"/>
    <xf numFmtId="14" fontId="125" fillId="0" borderId="0">
      <alignment horizontal="center" wrapText="1"/>
      <protection locked="0"/>
    </xf>
    <xf numFmtId="14" fontId="125" fillId="0" borderId="0">
      <alignment horizontal="center" wrapText="1"/>
      <protection locked="0"/>
    </xf>
    <xf numFmtId="14" fontId="125" fillId="0" borderId="0">
      <alignment horizontal="center" wrapText="1"/>
      <protection locked="0"/>
    </xf>
    <xf numFmtId="14" fontId="125" fillId="0" borderId="0">
      <alignment horizontal="center" wrapText="1"/>
      <protection locked="0"/>
    </xf>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2" fontId="128" fillId="0" borderId="0" applyFill="0" applyBorder="0" applyAlignment="0" applyProtection="0"/>
    <xf numFmtId="2" fontId="128" fillId="0" borderId="0" applyFill="0" applyBorder="0" applyAlignment="0" applyProtection="0"/>
    <xf numFmtId="2" fontId="128" fillId="0" borderId="0" applyFill="0" applyBorder="0" applyAlignment="0" applyProtection="0"/>
    <xf numFmtId="0" fontId="117" fillId="29" borderId="18" applyNumberFormat="0" applyFont="0" applyAlignment="0" applyProtection="0"/>
    <xf numFmtId="0" fontId="117" fillId="29" borderId="18" applyNumberFormat="0" applyFont="0" applyAlignment="0" applyProtection="0"/>
    <xf numFmtId="0" fontId="117" fillId="29" borderId="18" applyNumberFormat="0" applyFont="0" applyAlignment="0" applyProtection="0"/>
    <xf numFmtId="0" fontId="117" fillId="29" borderId="18" applyNumberFormat="0" applyFont="0" applyAlignment="0" applyProtection="0"/>
    <xf numFmtId="0" fontId="117" fillId="29" borderId="18" applyNumberFormat="0" applyFont="0" applyAlignment="0" applyProtection="0"/>
    <xf numFmtId="0" fontId="117" fillId="29" borderId="18" applyNumberFormat="0" applyFont="0" applyAlignment="0" applyProtection="0"/>
    <xf numFmtId="0" fontId="117" fillId="29" borderId="18" applyNumberFormat="0" applyFont="0" applyAlignment="0" applyProtection="0"/>
    <xf numFmtId="0" fontId="117" fillId="29" borderId="18" applyNumberFormat="0" applyFont="0" applyAlignment="0" applyProtection="0"/>
    <xf numFmtId="0" fontId="117" fillId="29" borderId="18" applyNumberFormat="0" applyFont="0" applyAlignment="0" applyProtection="0"/>
    <xf numFmtId="0" fontId="117" fillId="29" borderId="18" applyNumberFormat="0" applyFont="0" applyAlignment="0" applyProtection="0"/>
    <xf numFmtId="0" fontId="117" fillId="29" borderId="18" applyNumberFormat="0" applyFont="0" applyAlignment="0" applyProtection="0"/>
    <xf numFmtId="0" fontId="117" fillId="29" borderId="18" applyNumberFormat="0" applyFont="0" applyAlignment="0" applyProtection="0"/>
    <xf numFmtId="0" fontId="117" fillId="29" borderId="18" applyNumberFormat="0" applyFont="0" applyAlignment="0" applyProtection="0"/>
    <xf numFmtId="0" fontId="117" fillId="29" borderId="18" applyNumberFormat="0" applyFont="0" applyAlignment="0" applyProtection="0"/>
    <xf numFmtId="0" fontId="15" fillId="29" borderId="18" applyNumberFormat="0" applyFont="0" applyAlignment="0" applyProtection="0"/>
    <xf numFmtId="0" fontId="15" fillId="29" borderId="18" applyNumberFormat="0" applyFont="0" applyAlignment="0" applyProtection="0"/>
    <xf numFmtId="0" fontId="15" fillId="29" borderId="18" applyNumberFormat="0" applyFont="0" applyAlignment="0" applyProtection="0"/>
    <xf numFmtId="0" fontId="15" fillId="29" borderId="18" applyNumberFormat="0" applyFont="0" applyAlignment="0" applyProtection="0"/>
    <xf numFmtId="0" fontId="15" fillId="29" borderId="18" applyNumberFormat="0" applyFont="0" applyAlignment="0" applyProtection="0"/>
    <xf numFmtId="0" fontId="15" fillId="29" borderId="18" applyNumberFormat="0" applyFont="0" applyAlignment="0" applyProtection="0"/>
    <xf numFmtId="0" fontId="15" fillId="29" borderId="18" applyNumberFormat="0" applyFont="0" applyAlignment="0" applyProtection="0"/>
    <xf numFmtId="0" fontId="15" fillId="29" borderId="18" applyNumberFormat="0" applyFont="0" applyAlignment="0" applyProtection="0"/>
    <xf numFmtId="0" fontId="15" fillId="29" borderId="18" applyNumberFormat="0" applyFont="0" applyAlignment="0" applyProtection="0"/>
    <xf numFmtId="0" fontId="15" fillId="29" borderId="18" applyNumberFormat="0" applyFont="0" applyAlignment="0" applyProtection="0"/>
    <xf numFmtId="0" fontId="117" fillId="29" borderId="18" applyNumberFormat="0" applyFont="0" applyAlignment="0" applyProtection="0"/>
    <xf numFmtId="0" fontId="117" fillId="29" borderId="18" applyNumberFormat="0" applyFont="0" applyAlignment="0" applyProtection="0"/>
    <xf numFmtId="0" fontId="117" fillId="29" borderId="18" applyNumberFormat="0" applyFont="0" applyAlignment="0" applyProtection="0"/>
    <xf numFmtId="0" fontId="117" fillId="29" borderId="18" applyNumberFormat="0" applyFont="0" applyAlignment="0" applyProtection="0"/>
    <xf numFmtId="0" fontId="117" fillId="29" borderId="18" applyNumberFormat="0" applyFont="0" applyAlignment="0" applyProtection="0"/>
    <xf numFmtId="0" fontId="117" fillId="29" borderId="18" applyNumberFormat="0" applyFont="0" applyAlignment="0" applyProtection="0"/>
    <xf numFmtId="0" fontId="117" fillId="0" borderId="0"/>
    <xf numFmtId="0" fontId="117"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3" fillId="0" borderId="19" applyNumberFormat="0" applyFill="0" applyAlignment="0" applyProtection="0"/>
    <xf numFmtId="0" fontId="119" fillId="0" borderId="0" applyNumberFormat="0" applyFont="0" applyFill="0" applyBorder="0" applyAlignment="0" applyProtection="0">
      <alignment horizontal="left"/>
    </xf>
    <xf numFmtId="0" fontId="119" fillId="0" borderId="0" applyNumberFormat="0" applyFont="0" applyFill="0" applyBorder="0" applyAlignment="0" applyProtection="0">
      <alignment horizontal="left"/>
    </xf>
    <xf numFmtId="0" fontId="119" fillId="0" borderId="0" applyNumberFormat="0" applyFont="0" applyFill="0" applyBorder="0" applyAlignment="0" applyProtection="0">
      <alignment horizontal="left"/>
    </xf>
    <xf numFmtId="193" fontId="15" fillId="0" borderId="0" applyNumberFormat="0" applyFill="0" applyBorder="0" applyAlignment="0" applyProtection="0">
      <alignment horizontal="left"/>
    </xf>
    <xf numFmtId="193" fontId="15" fillId="0" borderId="0" applyNumberFormat="0" applyFill="0" applyBorder="0" applyAlignment="0" applyProtection="0">
      <alignment horizontal="left"/>
    </xf>
    <xf numFmtId="193" fontId="15" fillId="0" borderId="0" applyNumberFormat="0" applyFill="0" applyBorder="0" applyAlignment="0" applyProtection="0">
      <alignment horizontal="left"/>
    </xf>
    <xf numFmtId="193" fontId="15" fillId="0" borderId="0" applyNumberFormat="0" applyFill="0" applyBorder="0" applyAlignment="0" applyProtection="0">
      <alignment horizontal="left"/>
    </xf>
    <xf numFmtId="0" fontId="129" fillId="0" borderId="0" applyNumberFormat="0" applyFill="0" applyBorder="0" applyAlignment="0" applyProtection="0"/>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0" fontId="15" fillId="0" borderId="0"/>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8" fillId="5" borderId="20" applyNumberFormat="0" applyProtection="0">
      <alignment vertical="center"/>
    </xf>
    <xf numFmtId="4" fontId="154" fillId="5" borderId="21" applyNumberFormat="0" applyProtection="0">
      <alignment vertical="center"/>
    </xf>
    <xf numFmtId="4" fontId="154" fillId="5" borderId="21" applyNumberFormat="0" applyProtection="0">
      <alignment vertical="center"/>
    </xf>
    <xf numFmtId="0" fontId="15" fillId="0" borderId="0"/>
    <xf numFmtId="4" fontId="154" fillId="5" borderId="21" applyNumberFormat="0" applyProtection="0">
      <alignment vertical="center"/>
    </xf>
    <xf numFmtId="4" fontId="154" fillId="5" borderId="21" applyNumberFormat="0" applyProtection="0">
      <alignment vertical="center"/>
    </xf>
    <xf numFmtId="4" fontId="154" fillId="5" borderId="21" applyNumberFormat="0" applyProtection="0">
      <alignment vertical="center"/>
    </xf>
    <xf numFmtId="4" fontId="154" fillId="5" borderId="21" applyNumberFormat="0" applyProtection="0">
      <alignment vertical="center"/>
    </xf>
    <xf numFmtId="4" fontId="154" fillId="5" borderId="21" applyNumberFormat="0" applyProtection="0">
      <alignment vertical="center"/>
    </xf>
    <xf numFmtId="4" fontId="154" fillId="5" borderId="21" applyNumberFormat="0" applyProtection="0">
      <alignment vertical="center"/>
    </xf>
    <xf numFmtId="4" fontId="154" fillId="5" borderId="21" applyNumberFormat="0" applyProtection="0">
      <alignment vertical="center"/>
    </xf>
    <xf numFmtId="4" fontId="154" fillId="5" borderId="21" applyNumberFormat="0" applyProtection="0">
      <alignment vertical="center"/>
    </xf>
    <xf numFmtId="4" fontId="154" fillId="5" borderId="21" applyNumberFormat="0" applyProtection="0">
      <alignment vertical="center"/>
    </xf>
    <xf numFmtId="4" fontId="154" fillId="5" borderId="21" applyNumberFormat="0" applyProtection="0">
      <alignment vertical="center"/>
    </xf>
    <xf numFmtId="4" fontId="154" fillId="5" borderId="21" applyNumberFormat="0" applyProtection="0">
      <alignment vertical="center"/>
    </xf>
    <xf numFmtId="4" fontId="154" fillId="5" borderId="21" applyNumberFormat="0" applyProtection="0">
      <alignment vertical="center"/>
    </xf>
    <xf numFmtId="4" fontId="154" fillId="5" borderId="21" applyNumberFormat="0" applyProtection="0">
      <alignment vertical="center"/>
    </xf>
    <xf numFmtId="4" fontId="154" fillId="5" borderId="21" applyNumberFormat="0" applyProtection="0">
      <alignment vertical="center"/>
    </xf>
    <xf numFmtId="4" fontId="154" fillId="5" borderId="21" applyNumberFormat="0" applyProtection="0">
      <alignment vertical="center"/>
    </xf>
    <xf numFmtId="4" fontId="154" fillId="5" borderId="21" applyNumberFormat="0" applyProtection="0">
      <alignment vertical="center"/>
    </xf>
    <xf numFmtId="4" fontId="154" fillId="5" borderId="21" applyNumberFormat="0" applyProtection="0">
      <alignment vertical="center"/>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0" fontId="15" fillId="0" borderId="0"/>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4" fontId="18" fillId="5" borderId="20" applyNumberFormat="0" applyProtection="0">
      <alignment horizontal="left" vertical="center" indent="1"/>
    </xf>
    <xf numFmtId="0" fontId="155" fillId="4" borderId="1" applyNumberFormat="0" applyProtection="0">
      <alignment horizontal="left" vertical="top" indent="1"/>
    </xf>
    <xf numFmtId="0" fontId="155" fillId="4" borderId="1" applyNumberFormat="0" applyProtection="0">
      <alignment horizontal="left" vertical="top" indent="1"/>
    </xf>
    <xf numFmtId="0" fontId="15" fillId="0" borderId="0"/>
    <xf numFmtId="0" fontId="155" fillId="4" borderId="1" applyNumberFormat="0" applyProtection="0">
      <alignment horizontal="left" vertical="top" indent="1"/>
    </xf>
    <xf numFmtId="0" fontId="155" fillId="4" borderId="1" applyNumberFormat="0" applyProtection="0">
      <alignment horizontal="left" vertical="top" indent="1"/>
    </xf>
    <xf numFmtId="0" fontId="155" fillId="4" borderId="1" applyNumberFormat="0" applyProtection="0">
      <alignment horizontal="left" vertical="top" indent="1"/>
    </xf>
    <xf numFmtId="0" fontId="155" fillId="4" borderId="1" applyNumberFormat="0" applyProtection="0">
      <alignment horizontal="left" vertical="top" indent="1"/>
    </xf>
    <xf numFmtId="0" fontId="155" fillId="4" borderId="1" applyNumberFormat="0" applyProtection="0">
      <alignment horizontal="left" vertical="top" indent="1"/>
    </xf>
    <xf numFmtId="0" fontId="155" fillId="4" borderId="1" applyNumberFormat="0" applyProtection="0">
      <alignment horizontal="left" vertical="top" indent="1"/>
    </xf>
    <xf numFmtId="0" fontId="155" fillId="4" borderId="1" applyNumberFormat="0" applyProtection="0">
      <alignment horizontal="left" vertical="top" indent="1"/>
    </xf>
    <xf numFmtId="0" fontId="155" fillId="4" borderId="1" applyNumberFormat="0" applyProtection="0">
      <alignment horizontal="left" vertical="top" indent="1"/>
    </xf>
    <xf numFmtId="0" fontId="155" fillId="4" borderId="1" applyNumberFormat="0" applyProtection="0">
      <alignment horizontal="left" vertical="top" indent="1"/>
    </xf>
    <xf numFmtId="0" fontId="155" fillId="4" borderId="1" applyNumberFormat="0" applyProtection="0">
      <alignment horizontal="left" vertical="top" indent="1"/>
    </xf>
    <xf numFmtId="0" fontId="155" fillId="4" borderId="1" applyNumberFormat="0" applyProtection="0">
      <alignment horizontal="left" vertical="top" indent="1"/>
    </xf>
    <xf numFmtId="0" fontId="155" fillId="4" borderId="1" applyNumberFormat="0" applyProtection="0">
      <alignment horizontal="left" vertical="top" indent="1"/>
    </xf>
    <xf numFmtId="0" fontId="155" fillId="4" borderId="1" applyNumberFormat="0" applyProtection="0">
      <alignment horizontal="left" vertical="top" indent="1"/>
    </xf>
    <xf numFmtId="0" fontId="155" fillId="4" borderId="1" applyNumberFormat="0" applyProtection="0">
      <alignment horizontal="left" vertical="top" indent="1"/>
    </xf>
    <xf numFmtId="0" fontId="155" fillId="4" borderId="1" applyNumberFormat="0" applyProtection="0">
      <alignment horizontal="left" vertical="top" indent="1"/>
    </xf>
    <xf numFmtId="0" fontId="155" fillId="4" borderId="1" applyNumberFormat="0" applyProtection="0">
      <alignment horizontal="left" vertical="top" indent="1"/>
    </xf>
    <xf numFmtId="0" fontId="155" fillId="4" borderId="1" applyNumberFormat="0" applyProtection="0">
      <alignment horizontal="left" vertical="top" indent="1"/>
    </xf>
    <xf numFmtId="4" fontId="138" fillId="8" borderId="21" applyNumberFormat="0" applyProtection="0">
      <alignment horizontal="right" vertical="center"/>
    </xf>
    <xf numFmtId="4" fontId="138" fillId="8" borderId="21" applyNumberFormat="0" applyProtection="0">
      <alignment horizontal="right" vertical="center"/>
    </xf>
    <xf numFmtId="0" fontId="15" fillId="0" borderId="0"/>
    <xf numFmtId="4" fontId="138" fillId="8" borderId="21" applyNumberFormat="0" applyProtection="0">
      <alignment horizontal="right" vertical="center"/>
    </xf>
    <xf numFmtId="4" fontId="138" fillId="8" borderId="21" applyNumberFormat="0" applyProtection="0">
      <alignment horizontal="right" vertical="center"/>
    </xf>
    <xf numFmtId="4" fontId="138" fillId="8" borderId="21" applyNumberFormat="0" applyProtection="0">
      <alignment horizontal="right" vertical="center"/>
    </xf>
    <xf numFmtId="4" fontId="138" fillId="8" borderId="21" applyNumberFormat="0" applyProtection="0">
      <alignment horizontal="right" vertical="center"/>
    </xf>
    <xf numFmtId="4" fontId="138" fillId="8" borderId="21" applyNumberFormat="0" applyProtection="0">
      <alignment horizontal="right" vertical="center"/>
    </xf>
    <xf numFmtId="4" fontId="138" fillId="8" borderId="21" applyNumberFormat="0" applyProtection="0">
      <alignment horizontal="right" vertical="center"/>
    </xf>
    <xf numFmtId="4" fontId="138" fillId="8" borderId="21" applyNumberFormat="0" applyProtection="0">
      <alignment horizontal="right" vertical="center"/>
    </xf>
    <xf numFmtId="4" fontId="138" fillId="8" borderId="21" applyNumberFormat="0" applyProtection="0">
      <alignment horizontal="right" vertical="center"/>
    </xf>
    <xf numFmtId="4" fontId="138" fillId="8" borderId="21" applyNumberFormat="0" applyProtection="0">
      <alignment horizontal="right" vertical="center"/>
    </xf>
    <xf numFmtId="4" fontId="138" fillId="8" borderId="21" applyNumberFormat="0" applyProtection="0">
      <alignment horizontal="right" vertical="center"/>
    </xf>
    <xf numFmtId="4" fontId="138" fillId="8" borderId="21" applyNumberFormat="0" applyProtection="0">
      <alignment horizontal="right" vertical="center"/>
    </xf>
    <xf numFmtId="4" fontId="138" fillId="8" borderId="21" applyNumberFormat="0" applyProtection="0">
      <alignment horizontal="right" vertical="center"/>
    </xf>
    <xf numFmtId="4" fontId="138" fillId="8" borderId="21" applyNumberFormat="0" applyProtection="0">
      <alignment horizontal="right" vertical="center"/>
    </xf>
    <xf numFmtId="4" fontId="138" fillId="8" borderId="21" applyNumberFormat="0" applyProtection="0">
      <alignment horizontal="right" vertical="center"/>
    </xf>
    <xf numFmtId="4" fontId="138" fillId="8" borderId="21" applyNumberFormat="0" applyProtection="0">
      <alignment horizontal="right" vertical="center"/>
    </xf>
    <xf numFmtId="4" fontId="138" fillId="8" borderId="21" applyNumberFormat="0" applyProtection="0">
      <alignment horizontal="right" vertical="center"/>
    </xf>
    <xf numFmtId="4" fontId="138" fillId="8" borderId="21" applyNumberFormat="0" applyProtection="0">
      <alignment horizontal="right" vertical="center"/>
    </xf>
    <xf numFmtId="4" fontId="138" fillId="55" borderId="21" applyNumberFormat="0" applyProtection="0">
      <alignment horizontal="right" vertical="center"/>
    </xf>
    <xf numFmtId="4" fontId="138" fillId="55" borderId="21" applyNumberFormat="0" applyProtection="0">
      <alignment horizontal="right" vertical="center"/>
    </xf>
    <xf numFmtId="0" fontId="15" fillId="0" borderId="0"/>
    <xf numFmtId="4" fontId="138" fillId="55" borderId="21" applyNumberFormat="0" applyProtection="0">
      <alignment horizontal="right" vertical="center"/>
    </xf>
    <xf numFmtId="4" fontId="138" fillId="55" borderId="21" applyNumberFormat="0" applyProtection="0">
      <alignment horizontal="right" vertical="center"/>
    </xf>
    <xf numFmtId="4" fontId="138" fillId="55" borderId="21" applyNumberFormat="0" applyProtection="0">
      <alignment horizontal="right" vertical="center"/>
    </xf>
    <xf numFmtId="4" fontId="138" fillId="55" borderId="21" applyNumberFormat="0" applyProtection="0">
      <alignment horizontal="right" vertical="center"/>
    </xf>
    <xf numFmtId="4" fontId="138" fillId="55" borderId="21" applyNumberFormat="0" applyProtection="0">
      <alignment horizontal="right" vertical="center"/>
    </xf>
    <xf numFmtId="4" fontId="138" fillId="55" borderId="21" applyNumberFormat="0" applyProtection="0">
      <alignment horizontal="right" vertical="center"/>
    </xf>
    <xf numFmtId="4" fontId="138" fillId="55" borderId="21" applyNumberFormat="0" applyProtection="0">
      <alignment horizontal="right" vertical="center"/>
    </xf>
    <xf numFmtId="4" fontId="138" fillId="55" borderId="21" applyNumberFormat="0" applyProtection="0">
      <alignment horizontal="right" vertical="center"/>
    </xf>
    <xf numFmtId="4" fontId="138" fillId="55" borderId="21" applyNumberFormat="0" applyProtection="0">
      <alignment horizontal="right" vertical="center"/>
    </xf>
    <xf numFmtId="4" fontId="138" fillId="55" borderId="21" applyNumberFormat="0" applyProtection="0">
      <alignment horizontal="right" vertical="center"/>
    </xf>
    <xf numFmtId="4" fontId="138" fillId="55" borderId="21" applyNumberFormat="0" applyProtection="0">
      <alignment horizontal="right" vertical="center"/>
    </xf>
    <xf numFmtId="4" fontId="138" fillId="55" borderId="21" applyNumberFormat="0" applyProtection="0">
      <alignment horizontal="right" vertical="center"/>
    </xf>
    <xf numFmtId="4" fontId="138" fillId="55" borderId="21" applyNumberFormat="0" applyProtection="0">
      <alignment horizontal="right" vertical="center"/>
    </xf>
    <xf numFmtId="4" fontId="138" fillId="55" borderId="21" applyNumberFormat="0" applyProtection="0">
      <alignment horizontal="right" vertical="center"/>
    </xf>
    <xf numFmtId="4" fontId="138" fillId="55" borderId="21" applyNumberFormat="0" applyProtection="0">
      <alignment horizontal="right" vertical="center"/>
    </xf>
    <xf numFmtId="4" fontId="138" fillId="55" borderId="21" applyNumberFormat="0" applyProtection="0">
      <alignment horizontal="right" vertical="center"/>
    </xf>
    <xf numFmtId="4" fontId="138" fillId="55" borderId="21" applyNumberFormat="0" applyProtection="0">
      <alignment horizontal="right" vertical="center"/>
    </xf>
    <xf numFmtId="4" fontId="138" fillId="10" borderId="22" applyNumberFormat="0" applyProtection="0">
      <alignment horizontal="right" vertical="center"/>
    </xf>
    <xf numFmtId="4" fontId="138" fillId="10" borderId="22" applyNumberFormat="0" applyProtection="0">
      <alignment horizontal="right" vertical="center"/>
    </xf>
    <xf numFmtId="0" fontId="15" fillId="0" borderId="0"/>
    <xf numFmtId="4" fontId="138" fillId="10" borderId="22" applyNumberFormat="0" applyProtection="0">
      <alignment horizontal="right" vertical="center"/>
    </xf>
    <xf numFmtId="4" fontId="138" fillId="10" borderId="22" applyNumberFormat="0" applyProtection="0">
      <alignment horizontal="right" vertical="center"/>
    </xf>
    <xf numFmtId="4" fontId="138" fillId="10" borderId="22" applyNumberFormat="0" applyProtection="0">
      <alignment horizontal="right" vertical="center"/>
    </xf>
    <xf numFmtId="4" fontId="138" fillId="10" borderId="22" applyNumberFormat="0" applyProtection="0">
      <alignment horizontal="right" vertical="center"/>
    </xf>
    <xf numFmtId="4" fontId="138" fillId="10" borderId="22" applyNumberFormat="0" applyProtection="0">
      <alignment horizontal="right" vertical="center"/>
    </xf>
    <xf numFmtId="4" fontId="138" fillId="10" borderId="22" applyNumberFormat="0" applyProtection="0">
      <alignment horizontal="right" vertical="center"/>
    </xf>
    <xf numFmtId="4" fontId="138" fillId="10" borderId="22" applyNumberFormat="0" applyProtection="0">
      <alignment horizontal="right" vertical="center"/>
    </xf>
    <xf numFmtId="4" fontId="138" fillId="10" borderId="22" applyNumberFormat="0" applyProtection="0">
      <alignment horizontal="right" vertical="center"/>
    </xf>
    <xf numFmtId="4" fontId="138" fillId="10" borderId="22" applyNumberFormat="0" applyProtection="0">
      <alignment horizontal="right" vertical="center"/>
    </xf>
    <xf numFmtId="4" fontId="138" fillId="10" borderId="22" applyNumberFormat="0" applyProtection="0">
      <alignment horizontal="right" vertical="center"/>
    </xf>
    <xf numFmtId="4" fontId="138" fillId="10" borderId="22" applyNumberFormat="0" applyProtection="0">
      <alignment horizontal="right" vertical="center"/>
    </xf>
    <xf numFmtId="4" fontId="138" fillId="10" borderId="22" applyNumberFormat="0" applyProtection="0">
      <alignment horizontal="right" vertical="center"/>
    </xf>
    <xf numFmtId="4" fontId="138" fillId="10" borderId="22" applyNumberFormat="0" applyProtection="0">
      <alignment horizontal="right" vertical="center"/>
    </xf>
    <xf numFmtId="4" fontId="138" fillId="10" borderId="22" applyNumberFormat="0" applyProtection="0">
      <alignment horizontal="right" vertical="center"/>
    </xf>
    <xf numFmtId="4" fontId="138" fillId="10" borderId="22" applyNumberFormat="0" applyProtection="0">
      <alignment horizontal="right" vertical="center"/>
    </xf>
    <xf numFmtId="4" fontId="138" fillId="10" borderId="22" applyNumberFormat="0" applyProtection="0">
      <alignment horizontal="right" vertical="center"/>
    </xf>
    <xf numFmtId="4" fontId="138" fillId="10" borderId="22" applyNumberFormat="0" applyProtection="0">
      <alignment horizontal="right" vertical="center"/>
    </xf>
    <xf numFmtId="4" fontId="138" fillId="11" borderId="21" applyNumberFormat="0" applyProtection="0">
      <alignment horizontal="right" vertical="center"/>
    </xf>
    <xf numFmtId="4" fontId="138" fillId="11" borderId="21" applyNumberFormat="0" applyProtection="0">
      <alignment horizontal="right" vertical="center"/>
    </xf>
    <xf numFmtId="0" fontId="15" fillId="0" borderId="0"/>
    <xf numFmtId="4" fontId="138" fillId="11" borderId="21" applyNumberFormat="0" applyProtection="0">
      <alignment horizontal="right" vertical="center"/>
    </xf>
    <xf numFmtId="4" fontId="138" fillId="11" borderId="21" applyNumberFormat="0" applyProtection="0">
      <alignment horizontal="right" vertical="center"/>
    </xf>
    <xf numFmtId="4" fontId="138" fillId="11" borderId="21" applyNumberFormat="0" applyProtection="0">
      <alignment horizontal="right" vertical="center"/>
    </xf>
    <xf numFmtId="4" fontId="138" fillId="11" borderId="21" applyNumberFormat="0" applyProtection="0">
      <alignment horizontal="right" vertical="center"/>
    </xf>
    <xf numFmtId="4" fontId="138" fillId="11" borderId="21" applyNumberFormat="0" applyProtection="0">
      <alignment horizontal="right" vertical="center"/>
    </xf>
    <xf numFmtId="4" fontId="138" fillId="11" borderId="21" applyNumberFormat="0" applyProtection="0">
      <alignment horizontal="right" vertical="center"/>
    </xf>
    <xf numFmtId="4" fontId="138" fillId="11" borderId="21" applyNumberFormat="0" applyProtection="0">
      <alignment horizontal="right" vertical="center"/>
    </xf>
    <xf numFmtId="4" fontId="138" fillId="11" borderId="21" applyNumberFormat="0" applyProtection="0">
      <alignment horizontal="right" vertical="center"/>
    </xf>
    <xf numFmtId="4" fontId="138" fillId="11" borderId="21" applyNumberFormat="0" applyProtection="0">
      <alignment horizontal="right" vertical="center"/>
    </xf>
    <xf numFmtId="4" fontId="138" fillId="11" borderId="21" applyNumberFormat="0" applyProtection="0">
      <alignment horizontal="right" vertical="center"/>
    </xf>
    <xf numFmtId="4" fontId="138" fillId="11" borderId="21" applyNumberFormat="0" applyProtection="0">
      <alignment horizontal="right" vertical="center"/>
    </xf>
    <xf numFmtId="4" fontId="138" fillId="11" borderId="21" applyNumberFormat="0" applyProtection="0">
      <alignment horizontal="right" vertical="center"/>
    </xf>
    <xf numFmtId="4" fontId="138" fillId="11" borderId="21" applyNumberFormat="0" applyProtection="0">
      <alignment horizontal="right" vertical="center"/>
    </xf>
    <xf numFmtId="4" fontId="138" fillId="11" borderId="21" applyNumberFormat="0" applyProtection="0">
      <alignment horizontal="right" vertical="center"/>
    </xf>
    <xf numFmtId="4" fontId="138" fillId="11" borderId="21" applyNumberFormat="0" applyProtection="0">
      <alignment horizontal="right" vertical="center"/>
    </xf>
    <xf numFmtId="4" fontId="138" fillId="11" borderId="21" applyNumberFormat="0" applyProtection="0">
      <alignment horizontal="right" vertical="center"/>
    </xf>
    <xf numFmtId="4" fontId="138" fillId="11" borderId="21" applyNumberFormat="0" applyProtection="0">
      <alignment horizontal="right" vertical="center"/>
    </xf>
    <xf numFmtId="4" fontId="138" fillId="12" borderId="21" applyNumberFormat="0" applyProtection="0">
      <alignment horizontal="right" vertical="center"/>
    </xf>
    <xf numFmtId="4" fontId="138" fillId="12" borderId="21" applyNumberFormat="0" applyProtection="0">
      <alignment horizontal="right" vertical="center"/>
    </xf>
    <xf numFmtId="0" fontId="15" fillId="0" borderId="0"/>
    <xf numFmtId="4" fontId="138" fillId="12" borderId="21" applyNumberFormat="0" applyProtection="0">
      <alignment horizontal="right" vertical="center"/>
    </xf>
    <xf numFmtId="4" fontId="138" fillId="12" borderId="21" applyNumberFormat="0" applyProtection="0">
      <alignment horizontal="right" vertical="center"/>
    </xf>
    <xf numFmtId="4" fontId="138" fillId="12" borderId="21" applyNumberFormat="0" applyProtection="0">
      <alignment horizontal="right" vertical="center"/>
    </xf>
    <xf numFmtId="4" fontId="138" fillId="12" borderId="21" applyNumberFormat="0" applyProtection="0">
      <alignment horizontal="right" vertical="center"/>
    </xf>
    <xf numFmtId="4" fontId="138" fillId="12" borderId="21" applyNumberFormat="0" applyProtection="0">
      <alignment horizontal="right" vertical="center"/>
    </xf>
    <xf numFmtId="4" fontId="138" fillId="12" borderId="21" applyNumberFormat="0" applyProtection="0">
      <alignment horizontal="right" vertical="center"/>
    </xf>
    <xf numFmtId="4" fontId="138" fillId="12" borderId="21" applyNumberFormat="0" applyProtection="0">
      <alignment horizontal="right" vertical="center"/>
    </xf>
    <xf numFmtId="4" fontId="138" fillId="12" borderId="21" applyNumberFormat="0" applyProtection="0">
      <alignment horizontal="right" vertical="center"/>
    </xf>
    <xf numFmtId="4" fontId="138" fillId="12" borderId="21" applyNumberFormat="0" applyProtection="0">
      <alignment horizontal="right" vertical="center"/>
    </xf>
    <xf numFmtId="4" fontId="138" fillId="12" borderId="21" applyNumberFormat="0" applyProtection="0">
      <alignment horizontal="right" vertical="center"/>
    </xf>
    <xf numFmtId="4" fontId="138" fillId="12" borderId="21" applyNumberFormat="0" applyProtection="0">
      <alignment horizontal="right" vertical="center"/>
    </xf>
    <xf numFmtId="4" fontId="138" fillId="12" borderId="21" applyNumberFormat="0" applyProtection="0">
      <alignment horizontal="right" vertical="center"/>
    </xf>
    <xf numFmtId="4" fontId="138" fillId="12" borderId="21" applyNumberFormat="0" applyProtection="0">
      <alignment horizontal="right" vertical="center"/>
    </xf>
    <xf numFmtId="4" fontId="138" fillId="12" borderId="21" applyNumberFormat="0" applyProtection="0">
      <alignment horizontal="right" vertical="center"/>
    </xf>
    <xf numFmtId="4" fontId="138" fillId="12" borderId="21" applyNumberFormat="0" applyProtection="0">
      <alignment horizontal="right" vertical="center"/>
    </xf>
    <xf numFmtId="4" fontId="138" fillId="12" borderId="21" applyNumberFormat="0" applyProtection="0">
      <alignment horizontal="right" vertical="center"/>
    </xf>
    <xf numFmtId="4" fontId="138" fillId="12" borderId="21" applyNumberFormat="0" applyProtection="0">
      <alignment horizontal="right" vertical="center"/>
    </xf>
    <xf numFmtId="4" fontId="138" fillId="13" borderId="21" applyNumberFormat="0" applyProtection="0">
      <alignment horizontal="right" vertical="center"/>
    </xf>
    <xf numFmtId="4" fontId="138" fillId="13" borderId="21" applyNumberFormat="0" applyProtection="0">
      <alignment horizontal="right" vertical="center"/>
    </xf>
    <xf numFmtId="0" fontId="15" fillId="0" borderId="0"/>
    <xf numFmtId="4" fontId="138" fillId="13" borderId="21" applyNumberFormat="0" applyProtection="0">
      <alignment horizontal="right" vertical="center"/>
    </xf>
    <xf numFmtId="4" fontId="138" fillId="13" borderId="21" applyNumberFormat="0" applyProtection="0">
      <alignment horizontal="right" vertical="center"/>
    </xf>
    <xf numFmtId="4" fontId="138" fillId="13" borderId="21" applyNumberFormat="0" applyProtection="0">
      <alignment horizontal="right" vertical="center"/>
    </xf>
    <xf numFmtId="4" fontId="138" fillId="13" borderId="21" applyNumberFormat="0" applyProtection="0">
      <alignment horizontal="right" vertical="center"/>
    </xf>
    <xf numFmtId="4" fontId="138" fillId="13" borderId="21" applyNumberFormat="0" applyProtection="0">
      <alignment horizontal="right" vertical="center"/>
    </xf>
    <xf numFmtId="4" fontId="138" fillId="13" borderId="21" applyNumberFormat="0" applyProtection="0">
      <alignment horizontal="right" vertical="center"/>
    </xf>
    <xf numFmtId="4" fontId="138" fillId="13" borderId="21" applyNumberFormat="0" applyProtection="0">
      <alignment horizontal="right" vertical="center"/>
    </xf>
    <xf numFmtId="4" fontId="138" fillId="13" borderId="21" applyNumberFormat="0" applyProtection="0">
      <alignment horizontal="right" vertical="center"/>
    </xf>
    <xf numFmtId="4" fontId="138" fillId="13" borderId="21" applyNumberFormat="0" applyProtection="0">
      <alignment horizontal="right" vertical="center"/>
    </xf>
    <xf numFmtId="4" fontId="138" fillId="13" borderId="21" applyNumberFormat="0" applyProtection="0">
      <alignment horizontal="right" vertical="center"/>
    </xf>
    <xf numFmtId="4" fontId="138" fillId="13" borderId="21" applyNumberFormat="0" applyProtection="0">
      <alignment horizontal="right" vertical="center"/>
    </xf>
    <xf numFmtId="4" fontId="138" fillId="13" borderId="21" applyNumberFormat="0" applyProtection="0">
      <alignment horizontal="right" vertical="center"/>
    </xf>
    <xf numFmtId="4" fontId="138" fillId="13" borderId="21" applyNumberFormat="0" applyProtection="0">
      <alignment horizontal="right" vertical="center"/>
    </xf>
    <xf numFmtId="4" fontId="138" fillId="13" borderId="21" applyNumberFormat="0" applyProtection="0">
      <alignment horizontal="right" vertical="center"/>
    </xf>
    <xf numFmtId="4" fontId="138" fillId="13" borderId="21" applyNumberFormat="0" applyProtection="0">
      <alignment horizontal="right" vertical="center"/>
    </xf>
    <xf numFmtId="4" fontId="138" fillId="13" borderId="21" applyNumberFormat="0" applyProtection="0">
      <alignment horizontal="right" vertical="center"/>
    </xf>
    <xf numFmtId="4" fontId="138" fillId="13" borderId="21" applyNumberFormat="0" applyProtection="0">
      <alignment horizontal="right" vertical="center"/>
    </xf>
    <xf numFmtId="4" fontId="138" fillId="14" borderId="21" applyNumberFormat="0" applyProtection="0">
      <alignment horizontal="right" vertical="center"/>
    </xf>
    <xf numFmtId="4" fontId="138" fillId="14" borderId="21" applyNumberFormat="0" applyProtection="0">
      <alignment horizontal="right" vertical="center"/>
    </xf>
    <xf numFmtId="0" fontId="15" fillId="0" borderId="0"/>
    <xf numFmtId="4" fontId="138" fillId="14" borderId="21" applyNumberFormat="0" applyProtection="0">
      <alignment horizontal="right" vertical="center"/>
    </xf>
    <xf numFmtId="4" fontId="138" fillId="14" borderId="21" applyNumberFormat="0" applyProtection="0">
      <alignment horizontal="right" vertical="center"/>
    </xf>
    <xf numFmtId="4" fontId="138" fillId="14" borderId="21" applyNumberFormat="0" applyProtection="0">
      <alignment horizontal="right" vertical="center"/>
    </xf>
    <xf numFmtId="4" fontId="138" fillId="14" borderId="21" applyNumberFormat="0" applyProtection="0">
      <alignment horizontal="right" vertical="center"/>
    </xf>
    <xf numFmtId="4" fontId="138" fillId="14" borderId="21" applyNumberFormat="0" applyProtection="0">
      <alignment horizontal="right" vertical="center"/>
    </xf>
    <xf numFmtId="4" fontId="138" fillId="14" borderId="21" applyNumberFormat="0" applyProtection="0">
      <alignment horizontal="right" vertical="center"/>
    </xf>
    <xf numFmtId="4" fontId="138" fillId="14" borderId="21" applyNumberFormat="0" applyProtection="0">
      <alignment horizontal="right" vertical="center"/>
    </xf>
    <xf numFmtId="4" fontId="138" fillId="14" borderId="21" applyNumberFormat="0" applyProtection="0">
      <alignment horizontal="right" vertical="center"/>
    </xf>
    <xf numFmtId="4" fontId="138" fillId="14" borderId="21" applyNumberFormat="0" applyProtection="0">
      <alignment horizontal="right" vertical="center"/>
    </xf>
    <xf numFmtId="4" fontId="138" fillId="14" borderId="21" applyNumberFormat="0" applyProtection="0">
      <alignment horizontal="right" vertical="center"/>
    </xf>
    <xf numFmtId="4" fontId="138" fillId="14" borderId="21" applyNumberFormat="0" applyProtection="0">
      <alignment horizontal="right" vertical="center"/>
    </xf>
    <xf numFmtId="4" fontId="138" fillId="14" borderId="21" applyNumberFormat="0" applyProtection="0">
      <alignment horizontal="right" vertical="center"/>
    </xf>
    <xf numFmtId="4" fontId="138" fillId="14" borderId="21" applyNumberFormat="0" applyProtection="0">
      <alignment horizontal="right" vertical="center"/>
    </xf>
    <xf numFmtId="4" fontId="138" fillId="14" borderId="21" applyNumberFormat="0" applyProtection="0">
      <alignment horizontal="right" vertical="center"/>
    </xf>
    <xf numFmtId="4" fontId="138" fillId="14" borderId="21" applyNumberFormat="0" applyProtection="0">
      <alignment horizontal="right" vertical="center"/>
    </xf>
    <xf numFmtId="4" fontId="138" fillId="14" borderId="21" applyNumberFormat="0" applyProtection="0">
      <alignment horizontal="right" vertical="center"/>
    </xf>
    <xf numFmtId="4" fontId="138" fillId="14" borderId="21" applyNumberFormat="0" applyProtection="0">
      <alignment horizontal="right" vertical="center"/>
    </xf>
    <xf numFmtId="4" fontId="138" fillId="15" borderId="21" applyNumberFormat="0" applyProtection="0">
      <alignment horizontal="right" vertical="center"/>
    </xf>
    <xf numFmtId="4" fontId="138" fillId="15" borderId="21" applyNumberFormat="0" applyProtection="0">
      <alignment horizontal="right" vertical="center"/>
    </xf>
    <xf numFmtId="0" fontId="15" fillId="0" borderId="0"/>
    <xf numFmtId="4" fontId="138" fillId="15" borderId="21" applyNumberFormat="0" applyProtection="0">
      <alignment horizontal="right" vertical="center"/>
    </xf>
    <xf numFmtId="4" fontId="138" fillId="15" borderId="21" applyNumberFormat="0" applyProtection="0">
      <alignment horizontal="right" vertical="center"/>
    </xf>
    <xf numFmtId="4" fontId="138" fillId="15" borderId="21" applyNumberFormat="0" applyProtection="0">
      <alignment horizontal="right" vertical="center"/>
    </xf>
    <xf numFmtId="4" fontId="138" fillId="15" borderId="21" applyNumberFormat="0" applyProtection="0">
      <alignment horizontal="right" vertical="center"/>
    </xf>
    <xf numFmtId="4" fontId="138" fillId="15" borderId="21" applyNumberFormat="0" applyProtection="0">
      <alignment horizontal="right" vertical="center"/>
    </xf>
    <xf numFmtId="4" fontId="138" fillId="15" borderId="21" applyNumberFormat="0" applyProtection="0">
      <alignment horizontal="right" vertical="center"/>
    </xf>
    <xf numFmtId="4" fontId="138" fillId="15" borderId="21" applyNumberFormat="0" applyProtection="0">
      <alignment horizontal="right" vertical="center"/>
    </xf>
    <xf numFmtId="4" fontId="138" fillId="15" borderId="21" applyNumberFormat="0" applyProtection="0">
      <alignment horizontal="right" vertical="center"/>
    </xf>
    <xf numFmtId="4" fontId="138" fillId="15" borderId="21" applyNumberFormat="0" applyProtection="0">
      <alignment horizontal="right" vertical="center"/>
    </xf>
    <xf numFmtId="4" fontId="138" fillId="15" borderId="21" applyNumberFormat="0" applyProtection="0">
      <alignment horizontal="right" vertical="center"/>
    </xf>
    <xf numFmtId="4" fontId="138" fillId="15" borderId="21" applyNumberFormat="0" applyProtection="0">
      <alignment horizontal="right" vertical="center"/>
    </xf>
    <xf numFmtId="4" fontId="138" fillId="15" borderId="21" applyNumberFormat="0" applyProtection="0">
      <alignment horizontal="right" vertical="center"/>
    </xf>
    <xf numFmtId="4" fontId="138" fillId="15" borderId="21" applyNumberFormat="0" applyProtection="0">
      <alignment horizontal="right" vertical="center"/>
    </xf>
    <xf numFmtId="4" fontId="138" fillId="15" borderId="21" applyNumberFormat="0" applyProtection="0">
      <alignment horizontal="right" vertical="center"/>
    </xf>
    <xf numFmtId="4" fontId="138" fillId="15" borderId="21" applyNumberFormat="0" applyProtection="0">
      <alignment horizontal="right" vertical="center"/>
    </xf>
    <xf numFmtId="4" fontId="138" fillId="15" borderId="21" applyNumberFormat="0" applyProtection="0">
      <alignment horizontal="right" vertical="center"/>
    </xf>
    <xf numFmtId="4" fontId="138" fillId="15" borderId="21" applyNumberFormat="0" applyProtection="0">
      <alignment horizontal="right" vertical="center"/>
    </xf>
    <xf numFmtId="4" fontId="138" fillId="16" borderId="21" applyNumberFormat="0" applyProtection="0">
      <alignment horizontal="right" vertical="center"/>
    </xf>
    <xf numFmtId="4" fontId="138" fillId="16" borderId="21" applyNumberFormat="0" applyProtection="0">
      <alignment horizontal="right" vertical="center"/>
    </xf>
    <xf numFmtId="0" fontId="15" fillId="0" borderId="0"/>
    <xf numFmtId="4" fontId="138" fillId="16" borderId="21" applyNumberFormat="0" applyProtection="0">
      <alignment horizontal="right" vertical="center"/>
    </xf>
    <xf numFmtId="4" fontId="138" fillId="16" borderId="21" applyNumberFormat="0" applyProtection="0">
      <alignment horizontal="right" vertical="center"/>
    </xf>
    <xf numFmtId="4" fontId="138" fillId="16" borderId="21" applyNumberFormat="0" applyProtection="0">
      <alignment horizontal="right" vertical="center"/>
    </xf>
    <xf numFmtId="4" fontId="138" fillId="16" borderId="21" applyNumberFormat="0" applyProtection="0">
      <alignment horizontal="right" vertical="center"/>
    </xf>
    <xf numFmtId="4" fontId="138" fillId="16" borderId="21" applyNumberFormat="0" applyProtection="0">
      <alignment horizontal="right" vertical="center"/>
    </xf>
    <xf numFmtId="4" fontId="138" fillId="16" borderId="21" applyNumberFormat="0" applyProtection="0">
      <alignment horizontal="right" vertical="center"/>
    </xf>
    <xf numFmtId="4" fontId="138" fillId="16" borderId="21" applyNumberFormat="0" applyProtection="0">
      <alignment horizontal="right" vertical="center"/>
    </xf>
    <xf numFmtId="4" fontId="138" fillId="16" borderId="21" applyNumberFormat="0" applyProtection="0">
      <alignment horizontal="right" vertical="center"/>
    </xf>
    <xf numFmtId="4" fontId="138" fillId="16" borderId="21" applyNumberFormat="0" applyProtection="0">
      <alignment horizontal="right" vertical="center"/>
    </xf>
    <xf numFmtId="4" fontId="138" fillId="16" borderId="21" applyNumberFormat="0" applyProtection="0">
      <alignment horizontal="right" vertical="center"/>
    </xf>
    <xf numFmtId="4" fontId="138" fillId="16" borderId="21" applyNumberFormat="0" applyProtection="0">
      <alignment horizontal="right" vertical="center"/>
    </xf>
    <xf numFmtId="4" fontId="138" fillId="16" borderId="21" applyNumberFormat="0" applyProtection="0">
      <alignment horizontal="right" vertical="center"/>
    </xf>
    <xf numFmtId="4" fontId="138" fillId="16" borderId="21" applyNumberFormat="0" applyProtection="0">
      <alignment horizontal="right" vertical="center"/>
    </xf>
    <xf numFmtId="4" fontId="138" fillId="16" borderId="21" applyNumberFormat="0" applyProtection="0">
      <alignment horizontal="right" vertical="center"/>
    </xf>
    <xf numFmtId="4" fontId="138" fillId="16" borderId="21" applyNumberFormat="0" applyProtection="0">
      <alignment horizontal="right" vertical="center"/>
    </xf>
    <xf numFmtId="4" fontId="138" fillId="16" borderId="21" applyNumberFormat="0" applyProtection="0">
      <alignment horizontal="right" vertical="center"/>
    </xf>
    <xf numFmtId="4" fontId="138" fillId="16" borderId="21" applyNumberFormat="0" applyProtection="0">
      <alignment horizontal="right" vertical="center"/>
    </xf>
    <xf numFmtId="4" fontId="138" fillId="56" borderId="22" applyNumberFormat="0" applyProtection="0">
      <alignment horizontal="left" vertical="center" indent="1"/>
    </xf>
    <xf numFmtId="4" fontId="138" fillId="56" borderId="22" applyNumberFormat="0" applyProtection="0">
      <alignment horizontal="left" vertical="center" indent="1"/>
    </xf>
    <xf numFmtId="0" fontId="15" fillId="0" borderId="0"/>
    <xf numFmtId="4" fontId="138" fillId="56" borderId="22" applyNumberFormat="0" applyProtection="0">
      <alignment horizontal="left" vertical="center" indent="1"/>
    </xf>
    <xf numFmtId="4" fontId="138" fillId="56" borderId="22" applyNumberFormat="0" applyProtection="0">
      <alignment horizontal="left" vertical="center" indent="1"/>
    </xf>
    <xf numFmtId="4" fontId="138" fillId="56" borderId="22" applyNumberFormat="0" applyProtection="0">
      <alignment horizontal="left" vertical="center" indent="1"/>
    </xf>
    <xf numFmtId="4" fontId="138" fillId="56" borderId="22" applyNumberFormat="0" applyProtection="0">
      <alignment horizontal="left" vertical="center" indent="1"/>
    </xf>
    <xf numFmtId="4" fontId="138" fillId="56" borderId="22" applyNumberFormat="0" applyProtection="0">
      <alignment horizontal="left" vertical="center" indent="1"/>
    </xf>
    <xf numFmtId="4" fontId="138" fillId="56" borderId="22" applyNumberFormat="0" applyProtection="0">
      <alignment horizontal="left" vertical="center" indent="1"/>
    </xf>
    <xf numFmtId="4" fontId="138" fillId="56" borderId="22" applyNumberFormat="0" applyProtection="0">
      <alignment horizontal="left" vertical="center" indent="1"/>
    </xf>
    <xf numFmtId="4" fontId="138" fillId="56" borderId="22" applyNumberFormat="0" applyProtection="0">
      <alignment horizontal="left" vertical="center" indent="1"/>
    </xf>
    <xf numFmtId="4" fontId="138" fillId="56" borderId="22" applyNumberFormat="0" applyProtection="0">
      <alignment horizontal="left" vertical="center" indent="1"/>
    </xf>
    <xf numFmtId="4" fontId="138" fillId="56" borderId="22" applyNumberFormat="0" applyProtection="0">
      <alignment horizontal="left" vertical="center" indent="1"/>
    </xf>
    <xf numFmtId="4" fontId="138" fillId="56" borderId="22" applyNumberFormat="0" applyProtection="0">
      <alignment horizontal="left" vertical="center" indent="1"/>
    </xf>
    <xf numFmtId="4" fontId="138" fillId="56" borderId="22" applyNumberFormat="0" applyProtection="0">
      <alignment horizontal="left" vertical="center" indent="1"/>
    </xf>
    <xf numFmtId="4" fontId="138" fillId="56" borderId="22" applyNumberFormat="0" applyProtection="0">
      <alignment horizontal="left" vertical="center" indent="1"/>
    </xf>
    <xf numFmtId="4" fontId="138" fillId="56" borderId="22" applyNumberFormat="0" applyProtection="0">
      <alignment horizontal="left" vertical="center" indent="1"/>
    </xf>
    <xf numFmtId="4" fontId="138" fillId="56" borderId="22" applyNumberFormat="0" applyProtection="0">
      <alignment horizontal="left" vertical="center" indent="1"/>
    </xf>
    <xf numFmtId="4" fontId="138" fillId="56" borderId="22" applyNumberFormat="0" applyProtection="0">
      <alignment horizontal="left" vertical="center" indent="1"/>
    </xf>
    <xf numFmtId="4" fontId="138" fillId="56"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0" fontId="15" fillId="0" borderId="0"/>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0" fontId="15" fillId="0" borderId="0"/>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56" fillId="57" borderId="22" applyNumberFormat="0" applyProtection="0">
      <alignment horizontal="left" vertical="center" indent="1"/>
    </xf>
    <xf numFmtId="4" fontId="138" fillId="2" borderId="21" applyNumberFormat="0" applyProtection="0">
      <alignment horizontal="right" vertical="center"/>
    </xf>
    <xf numFmtId="4" fontId="138" fillId="2" borderId="21" applyNumberFormat="0" applyProtection="0">
      <alignment horizontal="right" vertical="center"/>
    </xf>
    <xf numFmtId="0" fontId="15" fillId="0" borderId="0"/>
    <xf numFmtId="4" fontId="138" fillId="2" borderId="21" applyNumberFormat="0" applyProtection="0">
      <alignment horizontal="right" vertical="center"/>
    </xf>
    <xf numFmtId="4" fontId="138" fillId="2" borderId="21" applyNumberFormat="0" applyProtection="0">
      <alignment horizontal="right" vertical="center"/>
    </xf>
    <xf numFmtId="4" fontId="138" fillId="2" borderId="21" applyNumberFormat="0" applyProtection="0">
      <alignment horizontal="right" vertical="center"/>
    </xf>
    <xf numFmtId="4" fontId="138" fillId="2" borderId="21" applyNumberFormat="0" applyProtection="0">
      <alignment horizontal="right" vertical="center"/>
    </xf>
    <xf numFmtId="4" fontId="138" fillId="2" borderId="21" applyNumberFormat="0" applyProtection="0">
      <alignment horizontal="right" vertical="center"/>
    </xf>
    <xf numFmtId="4" fontId="138" fillId="2" borderId="21" applyNumberFormat="0" applyProtection="0">
      <alignment horizontal="right" vertical="center"/>
    </xf>
    <xf numFmtId="4" fontId="138" fillId="2" borderId="21" applyNumberFormat="0" applyProtection="0">
      <alignment horizontal="right" vertical="center"/>
    </xf>
    <xf numFmtId="4" fontId="138" fillId="2" borderId="21" applyNumberFormat="0" applyProtection="0">
      <alignment horizontal="right" vertical="center"/>
    </xf>
    <xf numFmtId="4" fontId="138" fillId="2" borderId="21" applyNumberFormat="0" applyProtection="0">
      <alignment horizontal="right" vertical="center"/>
    </xf>
    <xf numFmtId="4" fontId="138" fillId="2" borderId="21" applyNumberFormat="0" applyProtection="0">
      <alignment horizontal="right" vertical="center"/>
    </xf>
    <xf numFmtId="4" fontId="138" fillId="2" borderId="21" applyNumberFormat="0" applyProtection="0">
      <alignment horizontal="right" vertical="center"/>
    </xf>
    <xf numFmtId="4" fontId="138" fillId="2" borderId="21" applyNumberFormat="0" applyProtection="0">
      <alignment horizontal="right" vertical="center"/>
    </xf>
    <xf numFmtId="4" fontId="138" fillId="2" borderId="21" applyNumberFormat="0" applyProtection="0">
      <alignment horizontal="right" vertical="center"/>
    </xf>
    <xf numFmtId="4" fontId="138" fillId="2" borderId="21" applyNumberFormat="0" applyProtection="0">
      <alignment horizontal="right" vertical="center"/>
    </xf>
    <xf numFmtId="4" fontId="138" fillId="2" borderId="21" applyNumberFormat="0" applyProtection="0">
      <alignment horizontal="right" vertical="center"/>
    </xf>
    <xf numFmtId="4" fontId="138" fillId="2" borderId="21" applyNumberFormat="0" applyProtection="0">
      <alignment horizontal="right" vertical="center"/>
    </xf>
    <xf numFmtId="4" fontId="138" fillId="2" borderId="21" applyNumberFormat="0" applyProtection="0">
      <alignment horizontal="right" vertical="center"/>
    </xf>
    <xf numFmtId="4" fontId="138" fillId="7" borderId="22" applyNumberFormat="0" applyProtection="0">
      <alignment horizontal="left" vertical="center" indent="1"/>
    </xf>
    <xf numFmtId="4" fontId="138" fillId="7" borderId="22" applyNumberFormat="0" applyProtection="0">
      <alignment horizontal="left" vertical="center" indent="1"/>
    </xf>
    <xf numFmtId="0" fontId="15" fillId="0" borderId="0"/>
    <xf numFmtId="4" fontId="138" fillId="7" borderId="22" applyNumberFormat="0" applyProtection="0">
      <alignment horizontal="left" vertical="center" indent="1"/>
    </xf>
    <xf numFmtId="4" fontId="138" fillId="7" borderId="22" applyNumberFormat="0" applyProtection="0">
      <alignment horizontal="left" vertical="center" indent="1"/>
    </xf>
    <xf numFmtId="4" fontId="138" fillId="7" borderId="22" applyNumberFormat="0" applyProtection="0">
      <alignment horizontal="left" vertical="center" indent="1"/>
    </xf>
    <xf numFmtId="4" fontId="138" fillId="7" borderId="22" applyNumberFormat="0" applyProtection="0">
      <alignment horizontal="left" vertical="center" indent="1"/>
    </xf>
    <xf numFmtId="4" fontId="138" fillId="7" borderId="22" applyNumberFormat="0" applyProtection="0">
      <alignment horizontal="left" vertical="center" indent="1"/>
    </xf>
    <xf numFmtId="4" fontId="138" fillId="7" borderId="22" applyNumberFormat="0" applyProtection="0">
      <alignment horizontal="left" vertical="center" indent="1"/>
    </xf>
    <xf numFmtId="4" fontId="138" fillId="7" borderId="22" applyNumberFormat="0" applyProtection="0">
      <alignment horizontal="left" vertical="center" indent="1"/>
    </xf>
    <xf numFmtId="4" fontId="138" fillId="7" borderId="22" applyNumberFormat="0" applyProtection="0">
      <alignment horizontal="left" vertical="center" indent="1"/>
    </xf>
    <xf numFmtId="4" fontId="138" fillId="7" borderId="22" applyNumberFormat="0" applyProtection="0">
      <alignment horizontal="left" vertical="center" indent="1"/>
    </xf>
    <xf numFmtId="4" fontId="138" fillId="7" borderId="22" applyNumberFormat="0" applyProtection="0">
      <alignment horizontal="left" vertical="center" indent="1"/>
    </xf>
    <xf numFmtId="4" fontId="138" fillId="7" borderId="22" applyNumberFormat="0" applyProtection="0">
      <alignment horizontal="left" vertical="center" indent="1"/>
    </xf>
    <xf numFmtId="4" fontId="138" fillId="7" borderId="22" applyNumberFormat="0" applyProtection="0">
      <alignment horizontal="left" vertical="center" indent="1"/>
    </xf>
    <xf numFmtId="4" fontId="138" fillId="7" borderId="22" applyNumberFormat="0" applyProtection="0">
      <alignment horizontal="left" vertical="center" indent="1"/>
    </xf>
    <xf numFmtId="4" fontId="138" fillId="7" borderId="22" applyNumberFormat="0" applyProtection="0">
      <alignment horizontal="left" vertical="center" indent="1"/>
    </xf>
    <xf numFmtId="4" fontId="138" fillId="7" borderId="22" applyNumberFormat="0" applyProtection="0">
      <alignment horizontal="left" vertical="center" indent="1"/>
    </xf>
    <xf numFmtId="4" fontId="138" fillId="7" borderId="22" applyNumberFormat="0" applyProtection="0">
      <alignment horizontal="left" vertical="center" indent="1"/>
    </xf>
    <xf numFmtId="4" fontId="138" fillId="7" borderId="22" applyNumberFormat="0" applyProtection="0">
      <alignment horizontal="left" vertical="center" indent="1"/>
    </xf>
    <xf numFmtId="4" fontId="138" fillId="2" borderId="22" applyNumberFormat="0" applyProtection="0">
      <alignment horizontal="left" vertical="center" indent="1"/>
    </xf>
    <xf numFmtId="4" fontId="138" fillId="2" borderId="22" applyNumberFormat="0" applyProtection="0">
      <alignment horizontal="left" vertical="center" indent="1"/>
    </xf>
    <xf numFmtId="0" fontId="15" fillId="0" borderId="0"/>
    <xf numFmtId="4" fontId="138" fillId="2" borderId="22" applyNumberFormat="0" applyProtection="0">
      <alignment horizontal="left" vertical="center" indent="1"/>
    </xf>
    <xf numFmtId="4" fontId="138" fillId="2" borderId="22" applyNumberFormat="0" applyProtection="0">
      <alignment horizontal="left" vertical="center" indent="1"/>
    </xf>
    <xf numFmtId="4" fontId="138" fillId="2" borderId="22" applyNumberFormat="0" applyProtection="0">
      <alignment horizontal="left" vertical="center" indent="1"/>
    </xf>
    <xf numFmtId="4" fontId="138" fillId="2" borderId="22" applyNumberFormat="0" applyProtection="0">
      <alignment horizontal="left" vertical="center" indent="1"/>
    </xf>
    <xf numFmtId="4" fontId="138" fillId="2" borderId="22" applyNumberFormat="0" applyProtection="0">
      <alignment horizontal="left" vertical="center" indent="1"/>
    </xf>
    <xf numFmtId="4" fontId="138" fillId="2" borderId="22" applyNumberFormat="0" applyProtection="0">
      <alignment horizontal="left" vertical="center" indent="1"/>
    </xf>
    <xf numFmtId="4" fontId="138" fillId="2" borderId="22" applyNumberFormat="0" applyProtection="0">
      <alignment horizontal="left" vertical="center" indent="1"/>
    </xf>
    <xf numFmtId="4" fontId="138" fillId="2" borderId="22" applyNumberFormat="0" applyProtection="0">
      <alignment horizontal="left" vertical="center" indent="1"/>
    </xf>
    <xf numFmtId="4" fontId="138" fillId="2" borderId="22" applyNumberFormat="0" applyProtection="0">
      <alignment horizontal="left" vertical="center" indent="1"/>
    </xf>
    <xf numFmtId="4" fontId="138" fillId="2" borderId="22" applyNumberFormat="0" applyProtection="0">
      <alignment horizontal="left" vertical="center" indent="1"/>
    </xf>
    <xf numFmtId="4" fontId="138" fillId="2" borderId="22" applyNumberFormat="0" applyProtection="0">
      <alignment horizontal="left" vertical="center" indent="1"/>
    </xf>
    <xf numFmtId="4" fontId="138" fillId="2" borderId="22" applyNumberFormat="0" applyProtection="0">
      <alignment horizontal="left" vertical="center" indent="1"/>
    </xf>
    <xf numFmtId="4" fontId="138" fillId="2" borderId="22" applyNumberFormat="0" applyProtection="0">
      <alignment horizontal="left" vertical="center" indent="1"/>
    </xf>
    <xf numFmtId="4" fontId="138" fillId="2" borderId="22" applyNumberFormat="0" applyProtection="0">
      <alignment horizontal="left" vertical="center" indent="1"/>
    </xf>
    <xf numFmtId="4" fontId="138" fillId="2" borderId="22" applyNumberFormat="0" applyProtection="0">
      <alignment horizontal="left" vertical="center" indent="1"/>
    </xf>
    <xf numFmtId="4" fontId="138" fillId="2" borderId="22" applyNumberFormat="0" applyProtection="0">
      <alignment horizontal="left" vertical="center" indent="1"/>
    </xf>
    <xf numFmtId="4" fontId="138" fillId="2" borderId="22" applyNumberFormat="0" applyProtection="0">
      <alignment horizontal="left" vertical="center" indent="1"/>
    </xf>
    <xf numFmtId="0" fontId="138" fillId="58" borderId="21" applyNumberFormat="0" applyProtection="0">
      <alignment horizontal="left" vertical="center" indent="1"/>
    </xf>
    <xf numFmtId="0" fontId="138" fillId="58" borderId="21" applyNumberFormat="0" applyProtection="0">
      <alignment horizontal="left" vertical="center" indent="1"/>
    </xf>
    <xf numFmtId="0" fontId="15" fillId="59" borderId="20" applyNumberFormat="0" applyProtection="0">
      <alignment horizontal="left" vertical="center" indent="1"/>
    </xf>
    <xf numFmtId="0" fontId="138" fillId="58" borderId="21" applyNumberFormat="0" applyProtection="0">
      <alignment horizontal="left" vertical="center" indent="1"/>
    </xf>
    <xf numFmtId="0" fontId="138" fillId="58" borderId="21" applyNumberFormat="0" applyProtection="0">
      <alignment horizontal="left" vertical="center" indent="1"/>
    </xf>
    <xf numFmtId="0" fontId="15" fillId="0" borderId="0"/>
    <xf numFmtId="0" fontId="138" fillId="58" borderId="21" applyNumberFormat="0" applyProtection="0">
      <alignment horizontal="left" vertical="center" indent="1"/>
    </xf>
    <xf numFmtId="0" fontId="138" fillId="58" borderId="21" applyNumberFormat="0" applyProtection="0">
      <alignment horizontal="left" vertical="center" indent="1"/>
    </xf>
    <xf numFmtId="0" fontId="138" fillId="58" borderId="21" applyNumberFormat="0" applyProtection="0">
      <alignment horizontal="left" vertical="center" indent="1"/>
    </xf>
    <xf numFmtId="0" fontId="138" fillId="58" borderId="21" applyNumberFormat="0" applyProtection="0">
      <alignment horizontal="left" vertical="center" indent="1"/>
    </xf>
    <xf numFmtId="0" fontId="138" fillId="58" borderId="21" applyNumberFormat="0" applyProtection="0">
      <alignment horizontal="left" vertical="center" indent="1"/>
    </xf>
    <xf numFmtId="0" fontId="138" fillId="58" borderId="21" applyNumberFormat="0" applyProtection="0">
      <alignment horizontal="left" vertical="center" indent="1"/>
    </xf>
    <xf numFmtId="0" fontId="138" fillId="58" borderId="21" applyNumberFormat="0" applyProtection="0">
      <alignment horizontal="left" vertical="center" indent="1"/>
    </xf>
    <xf numFmtId="0" fontId="138" fillId="58" borderId="21" applyNumberFormat="0" applyProtection="0">
      <alignment horizontal="left" vertical="center" indent="1"/>
    </xf>
    <xf numFmtId="0" fontId="138" fillId="58" borderId="21" applyNumberFormat="0" applyProtection="0">
      <alignment horizontal="left" vertical="center" indent="1"/>
    </xf>
    <xf numFmtId="0" fontId="138" fillId="58" borderId="21" applyNumberFormat="0" applyProtection="0">
      <alignment horizontal="left" vertical="center" indent="1"/>
    </xf>
    <xf numFmtId="0" fontId="138" fillId="58" borderId="21" applyNumberFormat="0" applyProtection="0">
      <alignment horizontal="left" vertical="center" indent="1"/>
    </xf>
    <xf numFmtId="0" fontId="138" fillId="58" borderId="21" applyNumberFormat="0" applyProtection="0">
      <alignment horizontal="left" vertical="center" indent="1"/>
    </xf>
    <xf numFmtId="0" fontId="138" fillId="58" borderId="21" applyNumberFormat="0" applyProtection="0">
      <alignment horizontal="left" vertical="center" indent="1"/>
    </xf>
    <xf numFmtId="0" fontId="138" fillId="58" borderId="21" applyNumberFormat="0" applyProtection="0">
      <alignment horizontal="left" vertical="center" indent="1"/>
    </xf>
    <xf numFmtId="0" fontId="138" fillId="58" borderId="21" applyNumberFormat="0" applyProtection="0">
      <alignment horizontal="left" vertical="center" indent="1"/>
    </xf>
    <xf numFmtId="0" fontId="138" fillId="57" borderId="1" applyNumberFormat="0" applyProtection="0">
      <alignment horizontal="left" vertical="top" indent="1"/>
    </xf>
    <xf numFmtId="0" fontId="138" fillId="57" borderId="1" applyNumberFormat="0" applyProtection="0">
      <alignment horizontal="left" vertical="top" indent="1"/>
    </xf>
    <xf numFmtId="0" fontId="15" fillId="0" borderId="0"/>
    <xf numFmtId="0" fontId="138" fillId="57" borderId="1" applyNumberFormat="0" applyProtection="0">
      <alignment horizontal="left" vertical="top" indent="1"/>
    </xf>
    <xf numFmtId="0" fontId="138" fillId="57" borderId="1" applyNumberFormat="0" applyProtection="0">
      <alignment horizontal="left" vertical="top" indent="1"/>
    </xf>
    <xf numFmtId="0" fontId="138" fillId="57" borderId="1" applyNumberFormat="0" applyProtection="0">
      <alignment horizontal="left" vertical="top" indent="1"/>
    </xf>
    <xf numFmtId="0" fontId="138" fillId="57" borderId="1" applyNumberFormat="0" applyProtection="0">
      <alignment horizontal="left" vertical="top" indent="1"/>
    </xf>
    <xf numFmtId="0" fontId="138" fillId="57" borderId="1" applyNumberFormat="0" applyProtection="0">
      <alignment horizontal="left" vertical="top" indent="1"/>
    </xf>
    <xf numFmtId="0" fontId="138" fillId="57" borderId="1" applyNumberFormat="0" applyProtection="0">
      <alignment horizontal="left" vertical="top" indent="1"/>
    </xf>
    <xf numFmtId="0" fontId="138" fillId="57" borderId="1" applyNumberFormat="0" applyProtection="0">
      <alignment horizontal="left" vertical="top" indent="1"/>
    </xf>
    <xf numFmtId="0" fontId="138" fillId="57" borderId="1" applyNumberFormat="0" applyProtection="0">
      <alignment horizontal="left" vertical="top" indent="1"/>
    </xf>
    <xf numFmtId="0" fontId="138" fillId="57" borderId="1" applyNumberFormat="0" applyProtection="0">
      <alignment horizontal="left" vertical="top" indent="1"/>
    </xf>
    <xf numFmtId="0" fontId="138" fillId="57" borderId="1" applyNumberFormat="0" applyProtection="0">
      <alignment horizontal="left" vertical="top" indent="1"/>
    </xf>
    <xf numFmtId="0" fontId="138" fillId="57" borderId="1" applyNumberFormat="0" applyProtection="0">
      <alignment horizontal="left" vertical="top" indent="1"/>
    </xf>
    <xf numFmtId="0" fontId="138" fillId="57" borderId="1" applyNumberFormat="0" applyProtection="0">
      <alignment horizontal="left" vertical="top" indent="1"/>
    </xf>
    <xf numFmtId="0" fontId="138" fillId="57" borderId="1" applyNumberFormat="0" applyProtection="0">
      <alignment horizontal="left" vertical="top" indent="1"/>
    </xf>
    <xf numFmtId="0" fontId="138" fillId="57" borderId="1" applyNumberFormat="0" applyProtection="0">
      <alignment horizontal="left" vertical="top" indent="1"/>
    </xf>
    <xf numFmtId="0" fontId="138" fillId="57" borderId="1" applyNumberFormat="0" applyProtection="0">
      <alignment horizontal="left" vertical="top" indent="1"/>
    </xf>
    <xf numFmtId="0" fontId="138" fillId="57" borderId="1" applyNumberFormat="0" applyProtection="0">
      <alignment horizontal="left" vertical="top" indent="1"/>
    </xf>
    <xf numFmtId="0" fontId="138" fillId="57" borderId="1" applyNumberFormat="0" applyProtection="0">
      <alignment horizontal="left" vertical="top" indent="1"/>
    </xf>
    <xf numFmtId="0" fontId="138" fillId="60" borderId="21" applyNumberFormat="0" applyProtection="0">
      <alignment horizontal="left" vertical="center" indent="1"/>
    </xf>
    <xf numFmtId="0" fontId="138" fillId="60" borderId="21" applyNumberFormat="0" applyProtection="0">
      <alignment horizontal="left" vertical="center" indent="1"/>
    </xf>
    <xf numFmtId="0" fontId="15" fillId="61" borderId="20" applyNumberFormat="0" applyProtection="0">
      <alignment horizontal="left" vertical="center" indent="1"/>
    </xf>
    <xf numFmtId="0" fontId="138" fillId="60" borderId="21" applyNumberFormat="0" applyProtection="0">
      <alignment horizontal="left" vertical="center" indent="1"/>
    </xf>
    <xf numFmtId="0" fontId="138" fillId="60" borderId="21" applyNumberFormat="0" applyProtection="0">
      <alignment horizontal="left" vertical="center" indent="1"/>
    </xf>
    <xf numFmtId="0" fontId="15" fillId="0" borderId="0"/>
    <xf numFmtId="0" fontId="138" fillId="60" borderId="21" applyNumberFormat="0" applyProtection="0">
      <alignment horizontal="left" vertical="center" indent="1"/>
    </xf>
    <xf numFmtId="0" fontId="138" fillId="60" borderId="21" applyNumberFormat="0" applyProtection="0">
      <alignment horizontal="left" vertical="center" indent="1"/>
    </xf>
    <xf numFmtId="0" fontId="138" fillId="60" borderId="21" applyNumberFormat="0" applyProtection="0">
      <alignment horizontal="left" vertical="center" indent="1"/>
    </xf>
    <xf numFmtId="0" fontId="138" fillId="60" borderId="21" applyNumberFormat="0" applyProtection="0">
      <alignment horizontal="left" vertical="center" indent="1"/>
    </xf>
    <xf numFmtId="0" fontId="138" fillId="60" borderId="21" applyNumberFormat="0" applyProtection="0">
      <alignment horizontal="left" vertical="center" indent="1"/>
    </xf>
    <xf numFmtId="0" fontId="138" fillId="60" borderId="21" applyNumberFormat="0" applyProtection="0">
      <alignment horizontal="left" vertical="center" indent="1"/>
    </xf>
    <xf numFmtId="0" fontId="138" fillId="60" borderId="21" applyNumberFormat="0" applyProtection="0">
      <alignment horizontal="left" vertical="center" indent="1"/>
    </xf>
    <xf numFmtId="0" fontId="138" fillId="60" borderId="21" applyNumberFormat="0" applyProtection="0">
      <alignment horizontal="left" vertical="center" indent="1"/>
    </xf>
    <xf numFmtId="0" fontId="138" fillId="60" borderId="21" applyNumberFormat="0" applyProtection="0">
      <alignment horizontal="left" vertical="center" indent="1"/>
    </xf>
    <xf numFmtId="0" fontId="138" fillId="60" borderId="21" applyNumberFormat="0" applyProtection="0">
      <alignment horizontal="left" vertical="center" indent="1"/>
    </xf>
    <xf numFmtId="0" fontId="138" fillId="60" borderId="21" applyNumberFormat="0" applyProtection="0">
      <alignment horizontal="left" vertical="center" indent="1"/>
    </xf>
    <xf numFmtId="0" fontId="138" fillId="60" borderId="21" applyNumberFormat="0" applyProtection="0">
      <alignment horizontal="left" vertical="center" indent="1"/>
    </xf>
    <xf numFmtId="0" fontId="138" fillId="60" borderId="21" applyNumberFormat="0" applyProtection="0">
      <alignment horizontal="left" vertical="center" indent="1"/>
    </xf>
    <xf numFmtId="0" fontId="138" fillId="60" borderId="21" applyNumberFormat="0" applyProtection="0">
      <alignment horizontal="left" vertical="center" indent="1"/>
    </xf>
    <xf numFmtId="0" fontId="138" fillId="60" borderId="21" applyNumberFormat="0" applyProtection="0">
      <alignment horizontal="left" vertical="center" indent="1"/>
    </xf>
    <xf numFmtId="0" fontId="138" fillId="2" borderId="1" applyNumberFormat="0" applyProtection="0">
      <alignment horizontal="left" vertical="top" indent="1"/>
    </xf>
    <xf numFmtId="0" fontId="138" fillId="2" borderId="1" applyNumberFormat="0" applyProtection="0">
      <alignment horizontal="left" vertical="top" indent="1"/>
    </xf>
    <xf numFmtId="0" fontId="15" fillId="0" borderId="0"/>
    <xf numFmtId="0" fontId="138" fillId="2" borderId="1" applyNumberFormat="0" applyProtection="0">
      <alignment horizontal="left" vertical="top" indent="1"/>
    </xf>
    <xf numFmtId="0" fontId="138" fillId="2" borderId="1" applyNumberFormat="0" applyProtection="0">
      <alignment horizontal="left" vertical="top" indent="1"/>
    </xf>
    <xf numFmtId="0" fontId="138" fillId="2" borderId="1" applyNumberFormat="0" applyProtection="0">
      <alignment horizontal="left" vertical="top" indent="1"/>
    </xf>
    <xf numFmtId="0" fontId="138" fillId="2" borderId="1" applyNumberFormat="0" applyProtection="0">
      <alignment horizontal="left" vertical="top" indent="1"/>
    </xf>
    <xf numFmtId="0" fontId="138" fillId="2" borderId="1" applyNumberFormat="0" applyProtection="0">
      <alignment horizontal="left" vertical="top" indent="1"/>
    </xf>
    <xf numFmtId="0" fontId="138" fillId="2" borderId="1" applyNumberFormat="0" applyProtection="0">
      <alignment horizontal="left" vertical="top" indent="1"/>
    </xf>
    <xf numFmtId="0" fontId="138" fillId="2" borderId="1" applyNumberFormat="0" applyProtection="0">
      <alignment horizontal="left" vertical="top" indent="1"/>
    </xf>
    <xf numFmtId="0" fontId="138" fillId="2" borderId="1" applyNumberFormat="0" applyProtection="0">
      <alignment horizontal="left" vertical="top" indent="1"/>
    </xf>
    <xf numFmtId="0" fontId="138" fillId="2" borderId="1" applyNumberFormat="0" applyProtection="0">
      <alignment horizontal="left" vertical="top" indent="1"/>
    </xf>
    <xf numFmtId="0" fontId="138" fillId="2" borderId="1" applyNumberFormat="0" applyProtection="0">
      <alignment horizontal="left" vertical="top" indent="1"/>
    </xf>
    <xf numFmtId="0" fontId="138" fillId="2" borderId="1" applyNumberFormat="0" applyProtection="0">
      <alignment horizontal="left" vertical="top" indent="1"/>
    </xf>
    <xf numFmtId="0" fontId="138" fillId="2" borderId="1" applyNumberFormat="0" applyProtection="0">
      <alignment horizontal="left" vertical="top" indent="1"/>
    </xf>
    <xf numFmtId="0" fontId="138" fillId="2" borderId="1" applyNumberFormat="0" applyProtection="0">
      <alignment horizontal="left" vertical="top" indent="1"/>
    </xf>
    <xf numFmtId="0" fontId="138" fillId="2" borderId="1" applyNumberFormat="0" applyProtection="0">
      <alignment horizontal="left" vertical="top" indent="1"/>
    </xf>
    <xf numFmtId="0" fontId="138" fillId="2" borderId="1" applyNumberFormat="0" applyProtection="0">
      <alignment horizontal="left" vertical="top" indent="1"/>
    </xf>
    <xf numFmtId="0" fontId="138" fillId="2" borderId="1" applyNumberFormat="0" applyProtection="0">
      <alignment horizontal="left" vertical="top" indent="1"/>
    </xf>
    <xf numFmtId="0" fontId="138" fillId="2" borderId="1" applyNumberFormat="0" applyProtection="0">
      <alignment horizontal="left" vertical="top" indent="1"/>
    </xf>
    <xf numFmtId="0" fontId="138" fillId="28" borderId="21" applyNumberFormat="0" applyProtection="0">
      <alignment horizontal="left" vertical="center" indent="1"/>
    </xf>
    <xf numFmtId="0" fontId="138" fillId="28" borderId="21" applyNumberFormat="0" applyProtection="0">
      <alignment horizontal="left" vertical="center" indent="1"/>
    </xf>
    <xf numFmtId="0" fontId="15" fillId="0" borderId="0"/>
    <xf numFmtId="0" fontId="138" fillId="28" borderId="21" applyNumberFormat="0" applyProtection="0">
      <alignment horizontal="left" vertical="center" indent="1"/>
    </xf>
    <xf numFmtId="0" fontId="138" fillId="28" borderId="21" applyNumberFormat="0" applyProtection="0">
      <alignment horizontal="left" vertical="center" indent="1"/>
    </xf>
    <xf numFmtId="0" fontId="138" fillId="28" borderId="21" applyNumberFormat="0" applyProtection="0">
      <alignment horizontal="left" vertical="center" indent="1"/>
    </xf>
    <xf numFmtId="0" fontId="138" fillId="28" borderId="21" applyNumberFormat="0" applyProtection="0">
      <alignment horizontal="left" vertical="center" indent="1"/>
    </xf>
    <xf numFmtId="0" fontId="138" fillId="28" borderId="21" applyNumberFormat="0" applyProtection="0">
      <alignment horizontal="left" vertical="center" indent="1"/>
    </xf>
    <xf numFmtId="0" fontId="138" fillId="28" borderId="21" applyNumberFormat="0" applyProtection="0">
      <alignment horizontal="left" vertical="center" indent="1"/>
    </xf>
    <xf numFmtId="0" fontId="138" fillId="28" borderId="21" applyNumberFormat="0" applyProtection="0">
      <alignment horizontal="left" vertical="center" indent="1"/>
    </xf>
    <xf numFmtId="0" fontId="138" fillId="28" borderId="21" applyNumberFormat="0" applyProtection="0">
      <alignment horizontal="left" vertical="center" indent="1"/>
    </xf>
    <xf numFmtId="0" fontId="138" fillId="28" borderId="21" applyNumberFormat="0" applyProtection="0">
      <alignment horizontal="left" vertical="center" indent="1"/>
    </xf>
    <xf numFmtId="0" fontId="138" fillId="28" borderId="21" applyNumberFormat="0" applyProtection="0">
      <alignment horizontal="left" vertical="center" indent="1"/>
    </xf>
    <xf numFmtId="0" fontId="138" fillId="28" borderId="21" applyNumberFormat="0" applyProtection="0">
      <alignment horizontal="left" vertical="center" indent="1"/>
    </xf>
    <xf numFmtId="0" fontId="138" fillId="28" borderId="21" applyNumberFormat="0" applyProtection="0">
      <alignment horizontal="left" vertical="center" indent="1"/>
    </xf>
    <xf numFmtId="0" fontId="138" fillId="28" borderId="21" applyNumberFormat="0" applyProtection="0">
      <alignment horizontal="left" vertical="center" indent="1"/>
    </xf>
    <xf numFmtId="0" fontId="138" fillId="28" borderId="21" applyNumberFormat="0" applyProtection="0">
      <alignment horizontal="left" vertical="center" indent="1"/>
    </xf>
    <xf numFmtId="0" fontId="138" fillId="28" borderId="21" applyNumberFormat="0" applyProtection="0">
      <alignment horizontal="left" vertical="center" indent="1"/>
    </xf>
    <xf numFmtId="0" fontId="138" fillId="28" borderId="21" applyNumberFormat="0" applyProtection="0">
      <alignment horizontal="left" vertical="center" indent="1"/>
    </xf>
    <xf numFmtId="0" fontId="138" fillId="28" borderId="21" applyNumberFormat="0" applyProtection="0">
      <alignment horizontal="left" vertical="center" indent="1"/>
    </xf>
    <xf numFmtId="0" fontId="138" fillId="28" borderId="1" applyNumberFormat="0" applyProtection="0">
      <alignment horizontal="left" vertical="top" indent="1"/>
    </xf>
    <xf numFmtId="0" fontId="138" fillId="28" borderId="1" applyNumberFormat="0" applyProtection="0">
      <alignment horizontal="left" vertical="top" indent="1"/>
    </xf>
    <xf numFmtId="0" fontId="15" fillId="0" borderId="0"/>
    <xf numFmtId="0" fontId="138" fillId="28" borderId="1" applyNumberFormat="0" applyProtection="0">
      <alignment horizontal="left" vertical="top" indent="1"/>
    </xf>
    <xf numFmtId="0" fontId="138" fillId="28" borderId="1" applyNumberFormat="0" applyProtection="0">
      <alignment horizontal="left" vertical="top" indent="1"/>
    </xf>
    <xf numFmtId="0" fontId="138" fillId="28" borderId="1" applyNumberFormat="0" applyProtection="0">
      <alignment horizontal="left" vertical="top" indent="1"/>
    </xf>
    <xf numFmtId="0" fontId="138" fillId="28" borderId="1" applyNumberFormat="0" applyProtection="0">
      <alignment horizontal="left" vertical="top" indent="1"/>
    </xf>
    <xf numFmtId="0" fontId="138" fillId="28" borderId="1" applyNumberFormat="0" applyProtection="0">
      <alignment horizontal="left" vertical="top" indent="1"/>
    </xf>
    <xf numFmtId="0" fontId="138" fillId="28" borderId="1" applyNumberFormat="0" applyProtection="0">
      <alignment horizontal="left" vertical="top" indent="1"/>
    </xf>
    <xf numFmtId="0" fontId="138" fillId="28" borderId="1" applyNumberFormat="0" applyProtection="0">
      <alignment horizontal="left" vertical="top" indent="1"/>
    </xf>
    <xf numFmtId="0" fontId="138" fillId="28" borderId="1" applyNumberFormat="0" applyProtection="0">
      <alignment horizontal="left" vertical="top" indent="1"/>
    </xf>
    <xf numFmtId="0" fontId="138" fillId="28" borderId="1" applyNumberFormat="0" applyProtection="0">
      <alignment horizontal="left" vertical="top" indent="1"/>
    </xf>
    <xf numFmtId="0" fontId="138" fillId="28" borderId="1" applyNumberFormat="0" applyProtection="0">
      <alignment horizontal="left" vertical="top" indent="1"/>
    </xf>
    <xf numFmtId="0" fontId="138" fillId="28" borderId="1" applyNumberFormat="0" applyProtection="0">
      <alignment horizontal="left" vertical="top" indent="1"/>
    </xf>
    <xf numFmtId="0" fontId="138" fillId="28" borderId="1" applyNumberFormat="0" applyProtection="0">
      <alignment horizontal="left" vertical="top" indent="1"/>
    </xf>
    <xf numFmtId="0" fontId="138" fillId="28" borderId="1" applyNumberFormat="0" applyProtection="0">
      <alignment horizontal="left" vertical="top" indent="1"/>
    </xf>
    <xf numFmtId="0" fontId="138" fillId="28" borderId="1" applyNumberFormat="0" applyProtection="0">
      <alignment horizontal="left" vertical="top" indent="1"/>
    </xf>
    <xf numFmtId="0" fontId="138" fillId="28" borderId="1" applyNumberFormat="0" applyProtection="0">
      <alignment horizontal="left" vertical="top" indent="1"/>
    </xf>
    <xf numFmtId="0" fontId="138" fillId="28" borderId="1" applyNumberFormat="0" applyProtection="0">
      <alignment horizontal="left" vertical="top" indent="1"/>
    </xf>
    <xf numFmtId="0" fontId="138" fillId="28" borderId="1" applyNumberFormat="0" applyProtection="0">
      <alignment horizontal="left" vertical="top" indent="1"/>
    </xf>
    <xf numFmtId="0" fontId="138" fillId="7" borderId="21" applyNumberFormat="0" applyProtection="0">
      <alignment horizontal="left" vertical="center" indent="1"/>
    </xf>
    <xf numFmtId="0" fontId="138" fillId="7" borderId="21" applyNumberFormat="0" applyProtection="0">
      <alignment horizontal="left" vertical="center" indent="1"/>
    </xf>
    <xf numFmtId="0" fontId="15" fillId="0" borderId="0"/>
    <xf numFmtId="0" fontId="138" fillId="7" borderId="21" applyNumberFormat="0" applyProtection="0">
      <alignment horizontal="left" vertical="center" indent="1"/>
    </xf>
    <xf numFmtId="0" fontId="138" fillId="7" borderId="21" applyNumberFormat="0" applyProtection="0">
      <alignment horizontal="left" vertical="center" indent="1"/>
    </xf>
    <xf numFmtId="0" fontId="138" fillId="7" borderId="21" applyNumberFormat="0" applyProtection="0">
      <alignment horizontal="left" vertical="center" indent="1"/>
    </xf>
    <xf numFmtId="0" fontId="138" fillId="7" borderId="21" applyNumberFormat="0" applyProtection="0">
      <alignment horizontal="left" vertical="center" indent="1"/>
    </xf>
    <xf numFmtId="0" fontId="138" fillId="7" borderId="21" applyNumberFormat="0" applyProtection="0">
      <alignment horizontal="left" vertical="center" indent="1"/>
    </xf>
    <xf numFmtId="0" fontId="138" fillId="7" borderId="21" applyNumberFormat="0" applyProtection="0">
      <alignment horizontal="left" vertical="center" indent="1"/>
    </xf>
    <xf numFmtId="0" fontId="138" fillId="7" borderId="21" applyNumberFormat="0" applyProtection="0">
      <alignment horizontal="left" vertical="center" indent="1"/>
    </xf>
    <xf numFmtId="0" fontId="138" fillId="7" borderId="21" applyNumberFormat="0" applyProtection="0">
      <alignment horizontal="left" vertical="center" indent="1"/>
    </xf>
    <xf numFmtId="0" fontId="138" fillId="7" borderId="21" applyNumberFormat="0" applyProtection="0">
      <alignment horizontal="left" vertical="center" indent="1"/>
    </xf>
    <xf numFmtId="0" fontId="138" fillId="7" borderId="21" applyNumberFormat="0" applyProtection="0">
      <alignment horizontal="left" vertical="center" indent="1"/>
    </xf>
    <xf numFmtId="0" fontId="138" fillId="7" borderId="21" applyNumberFormat="0" applyProtection="0">
      <alignment horizontal="left" vertical="center" indent="1"/>
    </xf>
    <xf numFmtId="0" fontId="138" fillId="7" borderId="21" applyNumberFormat="0" applyProtection="0">
      <alignment horizontal="left" vertical="center" indent="1"/>
    </xf>
    <xf numFmtId="0" fontId="138" fillId="7" borderId="21" applyNumberFormat="0" applyProtection="0">
      <alignment horizontal="left" vertical="center" indent="1"/>
    </xf>
    <xf numFmtId="0" fontId="138" fillId="7" borderId="21" applyNumberFormat="0" applyProtection="0">
      <alignment horizontal="left" vertical="center" indent="1"/>
    </xf>
    <xf numFmtId="0" fontId="138" fillId="7" borderId="21" applyNumberFormat="0" applyProtection="0">
      <alignment horizontal="left" vertical="center" indent="1"/>
    </xf>
    <xf numFmtId="0" fontId="138" fillId="7" borderId="21" applyNumberFormat="0" applyProtection="0">
      <alignment horizontal="left" vertical="center" indent="1"/>
    </xf>
    <xf numFmtId="0" fontId="138" fillId="7" borderId="21" applyNumberFormat="0" applyProtection="0">
      <alignment horizontal="left" vertical="center" indent="1"/>
    </xf>
    <xf numFmtId="0" fontId="138" fillId="7" borderId="1" applyNumberFormat="0" applyProtection="0">
      <alignment horizontal="left" vertical="top" indent="1"/>
    </xf>
    <xf numFmtId="0" fontId="138" fillId="7" borderId="1" applyNumberFormat="0" applyProtection="0">
      <alignment horizontal="left" vertical="top" indent="1"/>
    </xf>
    <xf numFmtId="0" fontId="15" fillId="0" borderId="0"/>
    <xf numFmtId="0" fontId="138" fillId="7" borderId="1" applyNumberFormat="0" applyProtection="0">
      <alignment horizontal="left" vertical="top" indent="1"/>
    </xf>
    <xf numFmtId="0" fontId="138" fillId="7" borderId="1" applyNumberFormat="0" applyProtection="0">
      <alignment horizontal="left" vertical="top" indent="1"/>
    </xf>
    <xf numFmtId="0" fontId="138" fillId="7" borderId="1" applyNumberFormat="0" applyProtection="0">
      <alignment horizontal="left" vertical="top" indent="1"/>
    </xf>
    <xf numFmtId="0" fontId="138" fillId="7" borderId="1" applyNumberFormat="0" applyProtection="0">
      <alignment horizontal="left" vertical="top" indent="1"/>
    </xf>
    <xf numFmtId="0" fontId="138" fillId="7" borderId="1" applyNumberFormat="0" applyProtection="0">
      <alignment horizontal="left" vertical="top" indent="1"/>
    </xf>
    <xf numFmtId="0" fontId="138" fillId="7" borderId="1" applyNumberFormat="0" applyProtection="0">
      <alignment horizontal="left" vertical="top" indent="1"/>
    </xf>
    <xf numFmtId="0" fontId="138" fillId="7" borderId="1" applyNumberFormat="0" applyProtection="0">
      <alignment horizontal="left" vertical="top" indent="1"/>
    </xf>
    <xf numFmtId="0" fontId="138" fillId="7" borderId="1" applyNumberFormat="0" applyProtection="0">
      <alignment horizontal="left" vertical="top" indent="1"/>
    </xf>
    <xf numFmtId="0" fontId="138" fillId="7" borderId="1" applyNumberFormat="0" applyProtection="0">
      <alignment horizontal="left" vertical="top" indent="1"/>
    </xf>
    <xf numFmtId="0" fontId="138" fillId="7" borderId="1" applyNumberFormat="0" applyProtection="0">
      <alignment horizontal="left" vertical="top" indent="1"/>
    </xf>
    <xf numFmtId="0" fontId="138" fillId="7" borderId="1" applyNumberFormat="0" applyProtection="0">
      <alignment horizontal="left" vertical="top" indent="1"/>
    </xf>
    <xf numFmtId="0" fontId="138" fillId="7" borderId="1" applyNumberFormat="0" applyProtection="0">
      <alignment horizontal="left" vertical="top" indent="1"/>
    </xf>
    <xf numFmtId="0" fontId="138" fillId="7" borderId="1" applyNumberFormat="0" applyProtection="0">
      <alignment horizontal="left" vertical="top" indent="1"/>
    </xf>
    <xf numFmtId="0" fontId="138" fillId="7" borderId="1" applyNumberFormat="0" applyProtection="0">
      <alignment horizontal="left" vertical="top" indent="1"/>
    </xf>
    <xf numFmtId="0" fontId="138" fillId="7" borderId="1" applyNumberFormat="0" applyProtection="0">
      <alignment horizontal="left" vertical="top" indent="1"/>
    </xf>
    <xf numFmtId="0" fontId="138" fillId="7" borderId="1" applyNumberFormat="0" applyProtection="0">
      <alignment horizontal="left" vertical="top" indent="1"/>
    </xf>
    <xf numFmtId="0" fontId="138" fillId="7" borderId="1" applyNumberFormat="0" applyProtection="0">
      <alignment horizontal="left" vertical="top"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0" borderId="0"/>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38" fillId="63" borderId="23" applyNumberFormat="0">
      <protection locked="0"/>
    </xf>
    <xf numFmtId="0" fontId="15" fillId="0" borderId="0"/>
    <xf numFmtId="0" fontId="157" fillId="57" borderId="24" applyBorder="0"/>
    <xf numFmtId="0" fontId="157" fillId="57" borderId="24" applyBorder="0"/>
    <xf numFmtId="0" fontId="157" fillId="57" borderId="24" applyBorder="0"/>
    <xf numFmtId="0" fontId="157" fillId="57" borderId="24" applyBorder="0"/>
    <xf numFmtId="0" fontId="157" fillId="57" borderId="24" applyBorder="0"/>
    <xf numFmtId="0" fontId="157" fillId="57" borderId="24" applyBorder="0"/>
    <xf numFmtId="0" fontId="157" fillId="57" borderId="24" applyBorder="0"/>
    <xf numFmtId="0" fontId="157" fillId="57" borderId="24" applyBorder="0"/>
    <xf numFmtId="0" fontId="157" fillId="57" borderId="24" applyBorder="0"/>
    <xf numFmtId="0" fontId="157" fillId="57" borderId="24" applyBorder="0"/>
    <xf numFmtId="0" fontId="157" fillId="57" borderId="24" applyBorder="0"/>
    <xf numFmtId="0" fontId="157" fillId="57" borderId="24" applyBorder="0"/>
    <xf numFmtId="0" fontId="157" fillId="57" borderId="24" applyBorder="0"/>
    <xf numFmtId="0" fontId="157" fillId="57" borderId="24" applyBorder="0"/>
    <xf numFmtId="0" fontId="157" fillId="57" borderId="24" applyBorder="0"/>
    <xf numFmtId="0" fontId="157" fillId="57" borderId="24" applyBorder="0"/>
    <xf numFmtId="0" fontId="157" fillId="57" borderId="24" applyBorder="0"/>
    <xf numFmtId="0" fontId="157" fillId="57" borderId="24" applyBorder="0"/>
    <xf numFmtId="0" fontId="157" fillId="57" borderId="24" applyBorder="0"/>
    <xf numFmtId="0" fontId="157" fillId="57" borderId="24" applyBorder="0"/>
    <xf numFmtId="4" fontId="158" fillId="29" borderId="1" applyNumberFormat="0" applyProtection="0">
      <alignment vertical="center"/>
    </xf>
    <xf numFmtId="4" fontId="158" fillId="29" borderId="1" applyNumberFormat="0" applyProtection="0">
      <alignment vertical="center"/>
    </xf>
    <xf numFmtId="0" fontId="15" fillId="0" borderId="0"/>
    <xf numFmtId="4" fontId="158" fillId="29" borderId="1" applyNumberFormat="0" applyProtection="0">
      <alignment vertical="center"/>
    </xf>
    <xf numFmtId="4" fontId="158" fillId="29" borderId="1" applyNumberFormat="0" applyProtection="0">
      <alignment vertical="center"/>
    </xf>
    <xf numFmtId="4" fontId="158" fillId="29" borderId="1" applyNumberFormat="0" applyProtection="0">
      <alignment vertical="center"/>
    </xf>
    <xf numFmtId="4" fontId="158" fillId="29" borderId="1" applyNumberFormat="0" applyProtection="0">
      <alignment vertical="center"/>
    </xf>
    <xf numFmtId="4" fontId="158" fillId="29" borderId="1" applyNumberFormat="0" applyProtection="0">
      <alignment vertical="center"/>
    </xf>
    <xf numFmtId="4" fontId="158" fillId="29" borderId="1" applyNumberFormat="0" applyProtection="0">
      <alignment vertical="center"/>
    </xf>
    <xf numFmtId="4" fontId="158" fillId="29" borderId="1" applyNumberFormat="0" applyProtection="0">
      <alignment vertical="center"/>
    </xf>
    <xf numFmtId="4" fontId="158" fillId="29" borderId="1" applyNumberFormat="0" applyProtection="0">
      <alignment vertical="center"/>
    </xf>
    <xf numFmtId="4" fontId="158" fillId="29" borderId="1" applyNumberFormat="0" applyProtection="0">
      <alignment vertical="center"/>
    </xf>
    <xf numFmtId="4" fontId="158" fillId="29" borderId="1" applyNumberFormat="0" applyProtection="0">
      <alignment vertical="center"/>
    </xf>
    <xf numFmtId="4" fontId="158" fillId="29" borderId="1" applyNumberFormat="0" applyProtection="0">
      <alignment vertical="center"/>
    </xf>
    <xf numFmtId="4" fontId="158" fillId="29" borderId="1" applyNumberFormat="0" applyProtection="0">
      <alignment vertical="center"/>
    </xf>
    <xf numFmtId="4" fontId="158" fillId="29" borderId="1" applyNumberFormat="0" applyProtection="0">
      <alignment vertical="center"/>
    </xf>
    <xf numFmtId="4" fontId="158" fillId="29" borderId="1" applyNumberFormat="0" applyProtection="0">
      <alignment vertical="center"/>
    </xf>
    <xf numFmtId="4" fontId="158" fillId="29" borderId="1" applyNumberFormat="0" applyProtection="0">
      <alignment vertical="center"/>
    </xf>
    <xf numFmtId="4" fontId="158" fillId="29" borderId="1" applyNumberFormat="0" applyProtection="0">
      <alignment vertical="center"/>
    </xf>
    <xf numFmtId="4" fontId="158" fillId="29" borderId="1" applyNumberFormat="0" applyProtection="0">
      <alignment vertical="center"/>
    </xf>
    <xf numFmtId="4" fontId="154" fillId="20" borderId="6" applyNumberFormat="0" applyProtection="0">
      <alignment vertical="center"/>
    </xf>
    <xf numFmtId="4" fontId="154" fillId="20" borderId="6" applyNumberFormat="0" applyProtection="0">
      <alignment vertical="center"/>
    </xf>
    <xf numFmtId="4" fontId="154" fillId="20" borderId="6" applyNumberFormat="0" applyProtection="0">
      <alignment vertical="center"/>
    </xf>
    <xf numFmtId="4" fontId="154" fillId="20" borderId="6" applyNumberFormat="0" applyProtection="0">
      <alignment vertical="center"/>
    </xf>
    <xf numFmtId="4" fontId="154" fillId="20" borderId="6" applyNumberFormat="0" applyProtection="0">
      <alignment vertical="center"/>
    </xf>
    <xf numFmtId="4" fontId="154" fillId="20" borderId="6" applyNumberFormat="0" applyProtection="0">
      <alignment vertical="center"/>
    </xf>
    <xf numFmtId="4" fontId="154" fillId="20" borderId="6" applyNumberFormat="0" applyProtection="0">
      <alignment vertical="center"/>
    </xf>
    <xf numFmtId="4" fontId="154" fillId="20" borderId="6" applyNumberFormat="0" applyProtection="0">
      <alignment vertical="center"/>
    </xf>
    <xf numFmtId="4" fontId="154" fillId="20" borderId="6" applyNumberFormat="0" applyProtection="0">
      <alignment vertical="center"/>
    </xf>
    <xf numFmtId="4" fontId="154" fillId="20" borderId="6" applyNumberFormat="0" applyProtection="0">
      <alignment vertical="center"/>
    </xf>
    <xf numFmtId="4" fontId="154" fillId="20" borderId="6" applyNumberFormat="0" applyProtection="0">
      <alignment vertical="center"/>
    </xf>
    <xf numFmtId="4" fontId="154" fillId="20" borderId="6" applyNumberFormat="0" applyProtection="0">
      <alignment vertical="center"/>
    </xf>
    <xf numFmtId="4" fontId="154" fillId="20" borderId="6" applyNumberFormat="0" applyProtection="0">
      <alignment vertical="center"/>
    </xf>
    <xf numFmtId="0" fontId="15" fillId="0" borderId="0"/>
    <xf numFmtId="4" fontId="158" fillId="58" borderId="1" applyNumberFormat="0" applyProtection="0">
      <alignment horizontal="left" vertical="center" indent="1"/>
    </xf>
    <xf numFmtId="4" fontId="158" fillId="58" borderId="1" applyNumberFormat="0" applyProtection="0">
      <alignment horizontal="left" vertical="center" indent="1"/>
    </xf>
    <xf numFmtId="0" fontId="15" fillId="0" borderId="0"/>
    <xf numFmtId="4" fontId="158" fillId="58" borderId="1" applyNumberFormat="0" applyProtection="0">
      <alignment horizontal="left" vertical="center" indent="1"/>
    </xf>
    <xf numFmtId="4" fontId="158" fillId="58" borderId="1" applyNumberFormat="0" applyProtection="0">
      <alignment horizontal="left" vertical="center" indent="1"/>
    </xf>
    <xf numFmtId="4" fontId="158" fillId="58" borderId="1" applyNumberFormat="0" applyProtection="0">
      <alignment horizontal="left" vertical="center" indent="1"/>
    </xf>
    <xf numFmtId="4" fontId="158" fillId="58" borderId="1" applyNumberFormat="0" applyProtection="0">
      <alignment horizontal="left" vertical="center" indent="1"/>
    </xf>
    <xf numFmtId="4" fontId="158" fillId="58" borderId="1" applyNumberFormat="0" applyProtection="0">
      <alignment horizontal="left" vertical="center" indent="1"/>
    </xf>
    <xf numFmtId="4" fontId="158" fillId="58" borderId="1" applyNumberFormat="0" applyProtection="0">
      <alignment horizontal="left" vertical="center" indent="1"/>
    </xf>
    <xf numFmtId="4" fontId="158" fillId="58" borderId="1" applyNumberFormat="0" applyProtection="0">
      <alignment horizontal="left" vertical="center" indent="1"/>
    </xf>
    <xf numFmtId="4" fontId="158" fillId="58" borderId="1" applyNumberFormat="0" applyProtection="0">
      <alignment horizontal="left" vertical="center" indent="1"/>
    </xf>
    <xf numFmtId="4" fontId="158" fillId="58" borderId="1" applyNumberFormat="0" applyProtection="0">
      <alignment horizontal="left" vertical="center" indent="1"/>
    </xf>
    <xf numFmtId="4" fontId="158" fillId="58" borderId="1" applyNumberFormat="0" applyProtection="0">
      <alignment horizontal="left" vertical="center" indent="1"/>
    </xf>
    <xf numFmtId="4" fontId="158" fillId="58" borderId="1" applyNumberFormat="0" applyProtection="0">
      <alignment horizontal="left" vertical="center" indent="1"/>
    </xf>
    <xf numFmtId="4" fontId="158" fillId="58" borderId="1" applyNumberFormat="0" applyProtection="0">
      <alignment horizontal="left" vertical="center" indent="1"/>
    </xf>
    <xf numFmtId="4" fontId="158" fillId="58" borderId="1" applyNumberFormat="0" applyProtection="0">
      <alignment horizontal="left" vertical="center" indent="1"/>
    </xf>
    <xf numFmtId="4" fontId="158" fillId="58" borderId="1" applyNumberFormat="0" applyProtection="0">
      <alignment horizontal="left" vertical="center" indent="1"/>
    </xf>
    <xf numFmtId="4" fontId="158" fillId="58" borderId="1" applyNumberFormat="0" applyProtection="0">
      <alignment horizontal="left" vertical="center" indent="1"/>
    </xf>
    <xf numFmtId="4" fontId="158" fillId="58" borderId="1" applyNumberFormat="0" applyProtection="0">
      <alignment horizontal="left" vertical="center" indent="1"/>
    </xf>
    <xf numFmtId="4" fontId="158" fillId="58" borderId="1" applyNumberFormat="0" applyProtection="0">
      <alignment horizontal="left" vertical="center" indent="1"/>
    </xf>
    <xf numFmtId="0" fontId="158" fillId="29" borderId="1" applyNumberFormat="0" applyProtection="0">
      <alignment horizontal="left" vertical="top" indent="1"/>
    </xf>
    <xf numFmtId="0" fontId="158" fillId="29" borderId="1" applyNumberFormat="0" applyProtection="0">
      <alignment horizontal="left" vertical="top" indent="1"/>
    </xf>
    <xf numFmtId="0" fontId="15" fillId="0" borderId="0"/>
    <xf numFmtId="0" fontId="158" fillId="29" borderId="1" applyNumberFormat="0" applyProtection="0">
      <alignment horizontal="left" vertical="top" indent="1"/>
    </xf>
    <xf numFmtId="0" fontId="158" fillId="29" borderId="1" applyNumberFormat="0" applyProtection="0">
      <alignment horizontal="left" vertical="top" indent="1"/>
    </xf>
    <xf numFmtId="0" fontId="158" fillId="29" borderId="1" applyNumberFormat="0" applyProtection="0">
      <alignment horizontal="left" vertical="top" indent="1"/>
    </xf>
    <xf numFmtId="0" fontId="158" fillId="29" borderId="1" applyNumberFormat="0" applyProtection="0">
      <alignment horizontal="left" vertical="top" indent="1"/>
    </xf>
    <xf numFmtId="0" fontId="158" fillId="29" borderId="1" applyNumberFormat="0" applyProtection="0">
      <alignment horizontal="left" vertical="top" indent="1"/>
    </xf>
    <xf numFmtId="0" fontId="158" fillId="29" borderId="1" applyNumberFormat="0" applyProtection="0">
      <alignment horizontal="left" vertical="top" indent="1"/>
    </xf>
    <xf numFmtId="0" fontId="158" fillId="29" borderId="1" applyNumberFormat="0" applyProtection="0">
      <alignment horizontal="left" vertical="top" indent="1"/>
    </xf>
    <xf numFmtId="0" fontId="158" fillId="29" borderId="1" applyNumberFormat="0" applyProtection="0">
      <alignment horizontal="left" vertical="top" indent="1"/>
    </xf>
    <xf numFmtId="0" fontId="158" fillId="29" borderId="1" applyNumberFormat="0" applyProtection="0">
      <alignment horizontal="left" vertical="top" indent="1"/>
    </xf>
    <xf numFmtId="0" fontId="158" fillId="29" borderId="1" applyNumberFormat="0" applyProtection="0">
      <alignment horizontal="left" vertical="top" indent="1"/>
    </xf>
    <xf numFmtId="0" fontId="158" fillId="29" borderId="1" applyNumberFormat="0" applyProtection="0">
      <alignment horizontal="left" vertical="top" indent="1"/>
    </xf>
    <xf numFmtId="0" fontId="158" fillId="29" borderId="1" applyNumberFormat="0" applyProtection="0">
      <alignment horizontal="left" vertical="top" indent="1"/>
    </xf>
    <xf numFmtId="0" fontId="158" fillId="29" borderId="1" applyNumberFormat="0" applyProtection="0">
      <alignment horizontal="left" vertical="top" indent="1"/>
    </xf>
    <xf numFmtId="0" fontId="158" fillId="29" borderId="1" applyNumberFormat="0" applyProtection="0">
      <alignment horizontal="left" vertical="top" indent="1"/>
    </xf>
    <xf numFmtId="0" fontId="158" fillId="29" borderId="1" applyNumberFormat="0" applyProtection="0">
      <alignment horizontal="left" vertical="top" indent="1"/>
    </xf>
    <xf numFmtId="0" fontId="158" fillId="29" borderId="1" applyNumberFormat="0" applyProtection="0">
      <alignment horizontal="left" vertical="top" indent="1"/>
    </xf>
    <xf numFmtId="0" fontId="158" fillId="29" borderId="1" applyNumberFormat="0" applyProtection="0">
      <alignment horizontal="left" vertical="top" indent="1"/>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38" fillId="0" borderId="21" applyNumberFormat="0" applyProtection="0">
      <alignment horizontal="right" vertical="center"/>
    </xf>
    <xf numFmtId="4" fontId="138" fillId="0" borderId="21" applyNumberFormat="0" applyProtection="0">
      <alignment horizontal="right" vertical="center"/>
    </xf>
    <xf numFmtId="4" fontId="138" fillId="0" borderId="21" applyNumberFormat="0" applyProtection="0">
      <alignment horizontal="right" vertical="center"/>
    </xf>
    <xf numFmtId="0" fontId="15" fillId="0" borderId="0"/>
    <xf numFmtId="4" fontId="138" fillId="0" borderId="21" applyNumberFormat="0" applyProtection="0">
      <alignment horizontal="right" vertical="center"/>
    </xf>
    <xf numFmtId="4" fontId="138" fillId="0" borderId="21" applyNumberFormat="0" applyProtection="0">
      <alignment horizontal="right" vertical="center"/>
    </xf>
    <xf numFmtId="4" fontId="138" fillId="0" borderId="21" applyNumberFormat="0" applyProtection="0">
      <alignment horizontal="right" vertical="center"/>
    </xf>
    <xf numFmtId="4" fontId="138" fillId="0" borderId="21" applyNumberFormat="0" applyProtection="0">
      <alignment horizontal="right" vertical="center"/>
    </xf>
    <xf numFmtId="4" fontId="138" fillId="0" borderId="21" applyNumberFormat="0" applyProtection="0">
      <alignment horizontal="right" vertical="center"/>
    </xf>
    <xf numFmtId="4" fontId="138" fillId="0" borderId="21" applyNumberFormat="0" applyProtection="0">
      <alignment horizontal="right" vertical="center"/>
    </xf>
    <xf numFmtId="4" fontId="138" fillId="0" borderId="21" applyNumberFormat="0" applyProtection="0">
      <alignment horizontal="right" vertical="center"/>
    </xf>
    <xf numFmtId="4" fontId="138" fillId="0" borderId="21" applyNumberFormat="0" applyProtection="0">
      <alignment horizontal="right" vertical="center"/>
    </xf>
    <xf numFmtId="4" fontId="138" fillId="0" borderId="21" applyNumberFormat="0" applyProtection="0">
      <alignment horizontal="right" vertical="center"/>
    </xf>
    <xf numFmtId="4" fontId="138" fillId="0" borderId="21" applyNumberFormat="0" applyProtection="0">
      <alignment horizontal="right" vertical="center"/>
    </xf>
    <xf numFmtId="4" fontId="138" fillId="0" borderId="21" applyNumberFormat="0" applyProtection="0">
      <alignment horizontal="right" vertical="center"/>
    </xf>
    <xf numFmtId="4" fontId="138" fillId="0" borderId="21" applyNumberFormat="0" applyProtection="0">
      <alignment horizontal="right" vertical="center"/>
    </xf>
    <xf numFmtId="4" fontId="138" fillId="0" borderId="21" applyNumberFormat="0" applyProtection="0">
      <alignment horizontal="right" vertical="center"/>
    </xf>
    <xf numFmtId="4" fontId="138" fillId="0" borderId="21" applyNumberFormat="0" applyProtection="0">
      <alignment horizontal="right" vertical="center"/>
    </xf>
    <xf numFmtId="4" fontId="138" fillId="0" borderId="21" applyNumberFormat="0" applyProtection="0">
      <alignment horizontal="right" vertical="center"/>
    </xf>
    <xf numFmtId="4" fontId="138" fillId="0" borderId="21" applyNumberFormat="0" applyProtection="0">
      <alignment horizontal="right" vertical="center"/>
    </xf>
    <xf numFmtId="4" fontId="138" fillId="0" borderId="21"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18"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0" fontId="15" fillId="0" borderId="0"/>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4" fontId="24" fillId="64" borderId="20" applyNumberFormat="0" applyProtection="0">
      <alignment horizontal="right" vertical="center"/>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6" fillId="0" borderId="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6" fillId="0" borderId="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0" borderId="0"/>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 fillId="62" borderId="20" applyNumberFormat="0" applyProtection="0">
      <alignment horizontal="left" vertical="center" indent="1"/>
    </xf>
    <xf numFmtId="0" fontId="159" fillId="0" borderId="0"/>
    <xf numFmtId="0" fontId="15" fillId="0" borderId="0"/>
    <xf numFmtId="0" fontId="159" fillId="0" borderId="0"/>
    <xf numFmtId="0" fontId="138" fillId="65" borderId="25"/>
    <xf numFmtId="0" fontId="138" fillId="65" borderId="25"/>
    <xf numFmtId="0" fontId="138" fillId="65" borderId="25"/>
    <xf numFmtId="0" fontId="138" fillId="65" borderId="25"/>
    <xf numFmtId="0" fontId="138" fillId="65" borderId="25"/>
    <xf numFmtId="0" fontId="138" fillId="65" borderId="25"/>
    <xf numFmtId="0" fontId="138" fillId="65" borderId="25"/>
    <xf numFmtId="0" fontId="138" fillId="65" borderId="25"/>
    <xf numFmtId="0" fontId="138" fillId="65" borderId="25"/>
    <xf numFmtId="0" fontId="138" fillId="65" borderId="25"/>
    <xf numFmtId="0" fontId="138" fillId="65" borderId="25"/>
    <xf numFmtId="0" fontId="138" fillId="65" borderId="25"/>
    <xf numFmtId="0" fontId="138" fillId="65" borderId="25"/>
    <xf numFmtId="0" fontId="138" fillId="65" borderId="25"/>
    <xf numFmtId="4" fontId="160" fillId="63" borderId="21" applyNumberFormat="0" applyProtection="0">
      <alignment horizontal="right" vertical="center"/>
    </xf>
    <xf numFmtId="4" fontId="160" fillId="63" borderId="21" applyNumberFormat="0" applyProtection="0">
      <alignment horizontal="right" vertical="center"/>
    </xf>
    <xf numFmtId="0" fontId="15" fillId="0" borderId="0"/>
    <xf numFmtId="4" fontId="160" fillId="63" borderId="21" applyNumberFormat="0" applyProtection="0">
      <alignment horizontal="right" vertical="center"/>
    </xf>
    <xf numFmtId="4" fontId="160" fillId="63" borderId="21" applyNumberFormat="0" applyProtection="0">
      <alignment horizontal="right" vertical="center"/>
    </xf>
    <xf numFmtId="4" fontId="160" fillId="63" borderId="21" applyNumberFormat="0" applyProtection="0">
      <alignment horizontal="right" vertical="center"/>
    </xf>
    <xf numFmtId="4" fontId="160" fillId="63" borderId="21" applyNumberFormat="0" applyProtection="0">
      <alignment horizontal="right" vertical="center"/>
    </xf>
    <xf numFmtId="4" fontId="160" fillId="63" borderId="21" applyNumberFormat="0" applyProtection="0">
      <alignment horizontal="right" vertical="center"/>
    </xf>
    <xf numFmtId="4" fontId="160" fillId="63" borderId="21" applyNumberFormat="0" applyProtection="0">
      <alignment horizontal="right" vertical="center"/>
    </xf>
    <xf numFmtId="4" fontId="160" fillId="63" borderId="21" applyNumberFormat="0" applyProtection="0">
      <alignment horizontal="right" vertical="center"/>
    </xf>
    <xf numFmtId="4" fontId="160" fillId="63" borderId="21" applyNumberFormat="0" applyProtection="0">
      <alignment horizontal="right" vertical="center"/>
    </xf>
    <xf numFmtId="4" fontId="160" fillId="63" borderId="21" applyNumberFormat="0" applyProtection="0">
      <alignment horizontal="right" vertical="center"/>
    </xf>
    <xf numFmtId="4" fontId="160" fillId="63" borderId="21" applyNumberFormat="0" applyProtection="0">
      <alignment horizontal="right" vertical="center"/>
    </xf>
    <xf numFmtId="4" fontId="160" fillId="63" borderId="21" applyNumberFormat="0" applyProtection="0">
      <alignment horizontal="right" vertical="center"/>
    </xf>
    <xf numFmtId="4" fontId="160" fillId="63" borderId="21" applyNumberFormat="0" applyProtection="0">
      <alignment horizontal="right" vertical="center"/>
    </xf>
    <xf numFmtId="4" fontId="160" fillId="63" borderId="21" applyNumberFormat="0" applyProtection="0">
      <alignment horizontal="right" vertical="center"/>
    </xf>
    <xf numFmtId="4" fontId="160" fillId="63" borderId="21" applyNumberFormat="0" applyProtection="0">
      <alignment horizontal="right" vertical="center"/>
    </xf>
    <xf numFmtId="4" fontId="160" fillId="63" borderId="21" applyNumberFormat="0" applyProtection="0">
      <alignment horizontal="right" vertical="center"/>
    </xf>
    <xf numFmtId="4" fontId="160" fillId="63" borderId="21" applyNumberFormat="0" applyProtection="0">
      <alignment horizontal="right" vertical="center"/>
    </xf>
    <xf numFmtId="4" fontId="160" fillId="63" borderId="21" applyNumberFormat="0" applyProtection="0">
      <alignment horizontal="right" vertical="center"/>
    </xf>
    <xf numFmtId="0" fontId="161" fillId="0" borderId="0" applyNumberFormat="0" applyFill="0" applyBorder="0" applyAlignment="0" applyProtection="0"/>
    <xf numFmtId="0" fontId="162" fillId="31" borderId="0" applyNumberFormat="0" applyBorder="0" applyAlignment="0" applyProtection="0"/>
    <xf numFmtId="0" fontId="110" fillId="24" borderId="0" applyNumberFormat="0" applyBorder="0" applyAlignment="0" applyProtection="0"/>
    <xf numFmtId="0" fontId="163" fillId="0" borderId="0"/>
    <xf numFmtId="40" fontId="164" fillId="0" borderId="0" applyBorder="0">
      <alignment horizontal="right"/>
    </xf>
    <xf numFmtId="0" fontId="153" fillId="0" borderId="0" applyNumberFormat="0" applyFill="0" applyBorder="0" applyAlignment="0" applyProtection="0"/>
    <xf numFmtId="0" fontId="165" fillId="4" borderId="26" applyNumberFormat="0" applyAlignment="0" applyProtection="0"/>
    <xf numFmtId="0" fontId="165" fillId="30" borderId="26" applyNumberFormat="0" applyAlignment="0" applyProtection="0"/>
    <xf numFmtId="0" fontId="165" fillId="30" borderId="26" applyNumberFormat="0" applyAlignment="0" applyProtection="0"/>
    <xf numFmtId="0" fontId="165" fillId="30" borderId="26" applyNumberFormat="0" applyAlignment="0" applyProtection="0"/>
    <xf numFmtId="0" fontId="165" fillId="30" borderId="26" applyNumberFormat="0" applyAlignment="0" applyProtection="0"/>
    <xf numFmtId="0" fontId="165" fillId="30" borderId="26" applyNumberFormat="0" applyAlignment="0" applyProtection="0"/>
    <xf numFmtId="0" fontId="165" fillId="30" borderId="26" applyNumberFormat="0" applyAlignment="0" applyProtection="0"/>
    <xf numFmtId="0" fontId="165" fillId="30" borderId="26" applyNumberFormat="0" applyAlignment="0" applyProtection="0"/>
    <xf numFmtId="0" fontId="165" fillId="30" borderId="26" applyNumberFormat="0" applyAlignment="0" applyProtection="0"/>
    <xf numFmtId="0" fontId="165" fillId="30" borderId="26" applyNumberFormat="0" applyAlignment="0" applyProtection="0"/>
    <xf numFmtId="0" fontId="165" fillId="30" borderId="26" applyNumberFormat="0" applyAlignment="0" applyProtection="0"/>
    <xf numFmtId="0" fontId="165" fillId="30" borderId="26" applyNumberFormat="0" applyAlignment="0" applyProtection="0"/>
    <xf numFmtId="0" fontId="165" fillId="30" borderId="26" applyNumberFormat="0" applyAlignment="0" applyProtection="0"/>
    <xf numFmtId="0" fontId="165" fillId="30" borderId="26" applyNumberFormat="0" applyAlignment="0" applyProtection="0"/>
    <xf numFmtId="0" fontId="165" fillId="30" borderId="26" applyNumberFormat="0" applyAlignment="0" applyProtection="0"/>
    <xf numFmtId="0" fontId="165" fillId="30" borderId="26" applyNumberFormat="0" applyAlignment="0" applyProtection="0"/>
    <xf numFmtId="0" fontId="165" fillId="30" borderId="26" applyNumberFormat="0" applyAlignment="0" applyProtection="0"/>
    <xf numFmtId="0" fontId="165" fillId="30" borderId="26" applyNumberFormat="0" applyAlignment="0" applyProtection="0"/>
    <xf numFmtId="0" fontId="165" fillId="30" borderId="26" applyNumberFormat="0" applyAlignment="0" applyProtection="0"/>
    <xf numFmtId="0" fontId="165" fillId="30" borderId="26" applyNumberFormat="0" applyAlignment="0" applyProtection="0"/>
    <xf numFmtId="0" fontId="166" fillId="63" borderId="26" applyNumberFormat="0" applyAlignment="0" applyProtection="0"/>
    <xf numFmtId="0" fontId="167" fillId="58" borderId="26" applyNumberFormat="0" applyAlignment="0" applyProtection="0"/>
    <xf numFmtId="0" fontId="167" fillId="58" borderId="26" applyNumberFormat="0" applyAlignment="0" applyProtection="0"/>
    <xf numFmtId="0" fontId="167" fillId="58" borderId="26" applyNumberFormat="0" applyAlignment="0" applyProtection="0"/>
    <xf numFmtId="0" fontId="167" fillId="58" borderId="26" applyNumberFormat="0" applyAlignment="0" applyProtection="0"/>
    <xf numFmtId="0" fontId="167" fillId="58" borderId="26" applyNumberFormat="0" applyAlignment="0" applyProtection="0"/>
    <xf numFmtId="0" fontId="167" fillId="58" borderId="26" applyNumberFormat="0" applyAlignment="0" applyProtection="0"/>
    <xf numFmtId="0" fontId="167" fillId="58" borderId="26" applyNumberFormat="0" applyAlignment="0" applyProtection="0"/>
    <xf numFmtId="0" fontId="167" fillId="58" borderId="26" applyNumberFormat="0" applyAlignment="0" applyProtection="0"/>
    <xf numFmtId="0" fontId="167" fillId="58" borderId="26" applyNumberFormat="0" applyAlignment="0" applyProtection="0"/>
    <xf numFmtId="0" fontId="167" fillId="58" borderId="26" applyNumberFormat="0" applyAlignment="0" applyProtection="0"/>
    <xf numFmtId="0" fontId="167" fillId="58" borderId="26" applyNumberFormat="0" applyAlignment="0" applyProtection="0"/>
    <xf numFmtId="0" fontId="167" fillId="58" borderId="26" applyNumberFormat="0" applyAlignment="0" applyProtection="0"/>
    <xf numFmtId="0" fontId="167" fillId="58" borderId="26" applyNumberFormat="0" applyAlignment="0" applyProtection="0"/>
    <xf numFmtId="0" fontId="167" fillId="58" borderId="26" applyNumberFormat="0" applyAlignment="0" applyProtection="0"/>
    <xf numFmtId="0" fontId="167" fillId="58" borderId="26" applyNumberFormat="0" applyAlignment="0" applyProtection="0"/>
    <xf numFmtId="0" fontId="167" fillId="58" borderId="26" applyNumberFormat="0" applyAlignment="0" applyProtection="0"/>
    <xf numFmtId="0" fontId="167" fillId="58" borderId="26" applyNumberFormat="0" applyAlignment="0" applyProtection="0"/>
    <xf numFmtId="0" fontId="167" fillId="58" borderId="26" applyNumberFormat="0" applyAlignment="0" applyProtection="0"/>
    <xf numFmtId="0" fontId="167" fillId="58" borderId="26" applyNumberFormat="0" applyAlignment="0" applyProtection="0"/>
    <xf numFmtId="0" fontId="168" fillId="63" borderId="20" applyNumberFormat="0" applyAlignment="0" applyProtection="0"/>
    <xf numFmtId="0" fontId="168" fillId="58" borderId="20" applyNumberFormat="0" applyAlignment="0" applyProtection="0"/>
    <xf numFmtId="0" fontId="168" fillId="58" borderId="20" applyNumberFormat="0" applyAlignment="0" applyProtection="0"/>
    <xf numFmtId="0" fontId="168" fillId="58" borderId="20" applyNumberFormat="0" applyAlignment="0" applyProtection="0"/>
    <xf numFmtId="0" fontId="168" fillId="58" borderId="20" applyNumberFormat="0" applyAlignment="0" applyProtection="0"/>
    <xf numFmtId="0" fontId="168" fillId="58" borderId="20" applyNumberFormat="0" applyAlignment="0" applyProtection="0"/>
    <xf numFmtId="0" fontId="168" fillId="58" borderId="20" applyNumberFormat="0" applyAlignment="0" applyProtection="0"/>
    <xf numFmtId="0" fontId="168" fillId="58" borderId="20" applyNumberFormat="0" applyAlignment="0" applyProtection="0"/>
    <xf numFmtId="0" fontId="168" fillId="58" borderId="20" applyNumberFormat="0" applyAlignment="0" applyProtection="0"/>
    <xf numFmtId="0" fontId="168" fillId="58" borderId="20" applyNumberFormat="0" applyAlignment="0" applyProtection="0"/>
    <xf numFmtId="0" fontId="168" fillId="58" borderId="20" applyNumberFormat="0" applyAlignment="0" applyProtection="0"/>
    <xf numFmtId="0" fontId="168" fillId="58" borderId="20" applyNumberFormat="0" applyAlignment="0" applyProtection="0"/>
    <xf numFmtId="0" fontId="168" fillId="58" borderId="20" applyNumberFormat="0" applyAlignment="0" applyProtection="0"/>
    <xf numFmtId="0" fontId="168" fillId="58" borderId="20" applyNumberFormat="0" applyAlignment="0" applyProtection="0"/>
    <xf numFmtId="0" fontId="168" fillId="58" borderId="20" applyNumberFormat="0" applyAlignment="0" applyProtection="0"/>
    <xf numFmtId="0" fontId="168" fillId="58" borderId="20" applyNumberFormat="0" applyAlignment="0" applyProtection="0"/>
    <xf numFmtId="0" fontId="168" fillId="58" borderId="20" applyNumberFormat="0" applyAlignment="0" applyProtection="0"/>
    <xf numFmtId="0" fontId="168" fillId="58" borderId="20" applyNumberFormat="0" applyAlignment="0" applyProtection="0"/>
    <xf numFmtId="0" fontId="168" fillId="58" borderId="20" applyNumberFormat="0" applyAlignment="0" applyProtection="0"/>
    <xf numFmtId="0" fontId="168" fillId="58" borderId="20" applyNumberFormat="0" applyAlignment="0" applyProtection="0"/>
    <xf numFmtId="0" fontId="169" fillId="0" borderId="0" applyNumberFormat="0" applyFill="0" applyBorder="0" applyAlignment="0" applyProtection="0"/>
    <xf numFmtId="0" fontId="121" fillId="66" borderId="0" applyNumberFormat="0" applyBorder="0" applyAlignment="0" applyProtection="0"/>
    <xf numFmtId="0" fontId="121" fillId="13" borderId="0" applyNumberFormat="0" applyBorder="0" applyAlignment="0" applyProtection="0"/>
    <xf numFmtId="0" fontId="121" fillId="11" borderId="0" applyNumberFormat="0" applyBorder="0" applyAlignment="0" applyProtection="0"/>
    <xf numFmtId="0" fontId="121" fillId="57" borderId="0" applyNumberFormat="0" applyBorder="0" applyAlignment="0" applyProtection="0"/>
    <xf numFmtId="0" fontId="121" fillId="67" borderId="0" applyNumberFormat="0" applyBorder="0" applyAlignment="0" applyProtection="0"/>
    <xf numFmtId="0" fontId="121" fillId="10" borderId="0" applyNumberFormat="0" applyBorder="0" applyAlignment="0" applyProtection="0"/>
    <xf numFmtId="0" fontId="15" fillId="0" borderId="0"/>
    <xf numFmtId="0" fontId="2" fillId="0" borderId="0"/>
    <xf numFmtId="0" fontId="15" fillId="0" borderId="0"/>
  </cellStyleXfs>
  <cellXfs count="1806">
    <xf numFmtId="0" fontId="0" fillId="0" borderId="0" xfId="0"/>
    <xf numFmtId="169" fontId="88" fillId="22" borderId="0" xfId="3" applyNumberFormat="1" applyFont="1" applyFill="1" applyAlignment="1">
      <alignment horizontal="center" vertical="center"/>
    </xf>
    <xf numFmtId="3" fontId="54" fillId="0" borderId="0" xfId="82" applyNumberFormat="1" applyFont="1" applyAlignment="1">
      <alignment horizontal="right"/>
    </xf>
    <xf numFmtId="176" fontId="54" fillId="0" borderId="0" xfId="82" applyNumberFormat="1" applyFont="1" applyAlignment="1">
      <alignment horizontal="right"/>
    </xf>
    <xf numFmtId="3" fontId="54" fillId="0" borderId="0" xfId="83" applyNumberFormat="1" applyFont="1" applyAlignment="1">
      <alignment horizontal="left" indent="1"/>
    </xf>
    <xf numFmtId="0" fontId="54" fillId="0" borderId="0" xfId="83" applyFont="1" applyAlignment="1">
      <alignment horizontal="left" indent="1"/>
    </xf>
    <xf numFmtId="0" fontId="60" fillId="0" borderId="0" xfId="0" applyFont="1"/>
    <xf numFmtId="0" fontId="54" fillId="0" borderId="0" xfId="3" applyFont="1"/>
    <xf numFmtId="0" fontId="57" fillId="0" borderId="0" xfId="3" applyFont="1" applyAlignment="1">
      <alignment vertical="center"/>
    </xf>
    <xf numFmtId="0" fontId="60" fillId="0" borderId="0" xfId="3" applyFont="1"/>
    <xf numFmtId="0" fontId="60" fillId="0" borderId="0" xfId="3" applyFont="1" applyAlignment="1">
      <alignment horizontal="right"/>
    </xf>
    <xf numFmtId="0" fontId="59" fillId="0" borderId="0" xfId="3" applyFont="1" applyAlignment="1">
      <alignment horizontal="left"/>
    </xf>
    <xf numFmtId="0" fontId="90" fillId="0" borderId="0" xfId="3" applyFont="1"/>
    <xf numFmtId="0" fontId="57" fillId="0" borderId="0" xfId="3" applyFont="1" applyAlignment="1">
      <alignment horizontal="left" vertical="center"/>
    </xf>
    <xf numFmtId="3" fontId="54" fillId="0" borderId="0" xfId="0" applyNumberFormat="1" applyFont="1"/>
    <xf numFmtId="0" fontId="56" fillId="0" borderId="0" xfId="0" applyFont="1"/>
    <xf numFmtId="0" fontId="54" fillId="0" borderId="0" xfId="0" applyFont="1"/>
    <xf numFmtId="3" fontId="54" fillId="0" borderId="2" xfId="0" applyNumberFormat="1" applyFont="1" applyBorder="1"/>
    <xf numFmtId="169" fontId="54" fillId="0" borderId="0" xfId="0" applyNumberFormat="1" applyFont="1"/>
    <xf numFmtId="169" fontId="54" fillId="0" borderId="0" xfId="3" applyNumberFormat="1" applyFont="1"/>
    <xf numFmtId="168" fontId="54" fillId="0" borderId="0" xfId="3" applyNumberFormat="1" applyFont="1"/>
    <xf numFmtId="0" fontId="54" fillId="0" borderId="0" xfId="3" applyFont="1" applyAlignment="1">
      <alignment vertical="top" wrapText="1"/>
    </xf>
    <xf numFmtId="166" fontId="54" fillId="0" borderId="0" xfId="1" applyNumberFormat="1" applyFont="1" applyFill="1" applyBorder="1"/>
    <xf numFmtId="1" fontId="54" fillId="0" borderId="0" xfId="3" applyNumberFormat="1" applyFont="1"/>
    <xf numFmtId="9" fontId="54" fillId="0" borderId="0" xfId="1" applyFont="1" applyFill="1" applyBorder="1"/>
    <xf numFmtId="169" fontId="54" fillId="0" borderId="0" xfId="3" applyNumberFormat="1" applyFont="1" applyAlignment="1">
      <alignment horizontal="right" vertical="center"/>
    </xf>
    <xf numFmtId="169" fontId="54" fillId="0" borderId="0" xfId="3" applyNumberFormat="1" applyFont="1" applyAlignment="1">
      <alignment vertical="center"/>
    </xf>
    <xf numFmtId="169" fontId="54" fillId="0" borderId="0" xfId="3" applyNumberFormat="1" applyFont="1" applyAlignment="1">
      <alignment horizontal="right"/>
    </xf>
    <xf numFmtId="3" fontId="54" fillId="0" borderId="0" xfId="3" applyNumberFormat="1" applyFont="1"/>
    <xf numFmtId="0" fontId="29" fillId="0" borderId="0" xfId="3" applyFont="1"/>
    <xf numFmtId="4" fontId="29" fillId="0" borderId="0" xfId="3" applyNumberFormat="1" applyFont="1"/>
    <xf numFmtId="180" fontId="29" fillId="0" borderId="0" xfId="3" applyNumberFormat="1" applyFont="1"/>
    <xf numFmtId="169" fontId="29" fillId="0" borderId="0" xfId="3" applyNumberFormat="1" applyFont="1"/>
    <xf numFmtId="166" fontId="29" fillId="0" borderId="0" xfId="1" applyNumberFormat="1" applyFont="1" applyFill="1" applyBorder="1"/>
    <xf numFmtId="0" fontId="38" fillId="0" borderId="0" xfId="3" applyFont="1"/>
    <xf numFmtId="168" fontId="38" fillId="0" borderId="0" xfId="3" applyNumberFormat="1" applyFont="1"/>
    <xf numFmtId="0" fontId="40" fillId="0" borderId="0" xfId="3" applyFont="1"/>
    <xf numFmtId="169" fontId="38" fillId="0" borderId="0" xfId="3" applyNumberFormat="1" applyFont="1"/>
    <xf numFmtId="1" fontId="38" fillId="0" borderId="0" xfId="3" applyNumberFormat="1" applyFont="1"/>
    <xf numFmtId="166" fontId="38" fillId="0" borderId="0" xfId="1" applyNumberFormat="1" applyFont="1" applyFill="1" applyBorder="1"/>
    <xf numFmtId="9" fontId="38" fillId="0" borderId="0" xfId="1" applyFont="1" applyFill="1" applyBorder="1"/>
    <xf numFmtId="1" fontId="29" fillId="0" borderId="0" xfId="3" applyNumberFormat="1" applyFont="1"/>
    <xf numFmtId="1" fontId="40" fillId="0" borderId="0" xfId="3" applyNumberFormat="1" applyFont="1"/>
    <xf numFmtId="168" fontId="29" fillId="0" borderId="0" xfId="3" applyNumberFormat="1" applyFont="1"/>
    <xf numFmtId="167" fontId="29" fillId="0" borderId="0" xfId="3" applyNumberFormat="1" applyFont="1"/>
    <xf numFmtId="0" fontId="29" fillId="0" borderId="0" xfId="3" applyFont="1" applyAlignment="1">
      <alignment wrapText="1"/>
    </xf>
    <xf numFmtId="2" fontId="32" fillId="0" borderId="0" xfId="3" applyNumberFormat="1" applyFont="1"/>
    <xf numFmtId="2" fontId="32" fillId="0" borderId="0" xfId="1" applyNumberFormat="1" applyFont="1" applyFill="1" applyBorder="1" applyAlignment="1">
      <alignment horizontal="right"/>
    </xf>
    <xf numFmtId="3" fontId="41" fillId="0" borderId="0" xfId="0" applyNumberFormat="1" applyFont="1" applyAlignment="1">
      <alignment horizontal="right" vertical="center"/>
    </xf>
    <xf numFmtId="168" fontId="27" fillId="0" borderId="0" xfId="0" applyNumberFormat="1" applyFont="1" applyAlignment="1">
      <alignment horizontal="center" vertical="center"/>
    </xf>
    <xf numFmtId="169" fontId="32" fillId="0" borderId="0" xfId="3" applyNumberFormat="1" applyFont="1"/>
    <xf numFmtId="0" fontId="32" fillId="0" borderId="0" xfId="3" applyFont="1"/>
    <xf numFmtId="3" fontId="32" fillId="0" borderId="0" xfId="3" applyNumberFormat="1" applyFont="1" applyAlignment="1">
      <alignment horizontal="right"/>
    </xf>
    <xf numFmtId="168" fontId="32" fillId="0" borderId="0" xfId="3" applyNumberFormat="1" applyFont="1"/>
    <xf numFmtId="0" fontId="28" fillId="0" borderId="0" xfId="0" applyFont="1" applyAlignment="1">
      <alignment horizontal="center" vertical="center"/>
    </xf>
    <xf numFmtId="2" fontId="32" fillId="0" borderId="0" xfId="3" applyNumberFormat="1" applyFont="1" applyAlignment="1">
      <alignment horizontal="right"/>
    </xf>
    <xf numFmtId="0" fontId="32" fillId="0" borderId="0" xfId="3" applyFont="1" applyAlignment="1">
      <alignment horizontal="center" vertical="center"/>
    </xf>
    <xf numFmtId="4" fontId="41" fillId="0" borderId="0" xfId="3" applyNumberFormat="1" applyFont="1" applyAlignment="1">
      <alignment horizontal="center" vertical="center"/>
    </xf>
    <xf numFmtId="0" fontId="27" fillId="0" borderId="0" xfId="0" applyFont="1" applyAlignment="1">
      <alignment horizontal="center" vertical="center"/>
    </xf>
    <xf numFmtId="0" fontId="29" fillId="0" borderId="0" xfId="3" applyFont="1" applyAlignment="1">
      <alignment horizontal="center" vertical="center"/>
    </xf>
    <xf numFmtId="0" fontId="41" fillId="0" borderId="0" xfId="3" applyFont="1" applyAlignment="1">
      <alignment horizontal="center" vertical="center"/>
    </xf>
    <xf numFmtId="2" fontId="38" fillId="0" borderId="0" xfId="3" applyNumberFormat="1" applyFont="1" applyAlignment="1">
      <alignment horizontal="center"/>
    </xf>
    <xf numFmtId="1" fontId="38" fillId="0" borderId="0" xfId="3" applyNumberFormat="1" applyFont="1" applyAlignment="1">
      <alignment horizontal="right"/>
    </xf>
    <xf numFmtId="4" fontId="42" fillId="0" borderId="0" xfId="3" applyNumberFormat="1" applyFont="1" applyAlignment="1">
      <alignment horizontal="center" vertical="center"/>
    </xf>
    <xf numFmtId="4" fontId="32" fillId="0" borderId="0" xfId="3" applyNumberFormat="1" applyFont="1"/>
    <xf numFmtId="1" fontId="32" fillId="0" borderId="0" xfId="3" applyNumberFormat="1" applyFont="1"/>
    <xf numFmtId="172" fontId="32" fillId="0" borderId="0" xfId="3" applyNumberFormat="1" applyFont="1"/>
    <xf numFmtId="168" fontId="27" fillId="0" borderId="0" xfId="0" applyNumberFormat="1" applyFont="1" applyAlignment="1">
      <alignment horizontal="right" vertical="center"/>
    </xf>
    <xf numFmtId="169" fontId="54" fillId="0" borderId="0" xfId="15" applyNumberFormat="1" applyFont="1"/>
    <xf numFmtId="3" fontId="54" fillId="0" borderId="0" xfId="15" applyNumberFormat="1" applyFont="1"/>
    <xf numFmtId="4" fontId="54" fillId="0" borderId="0" xfId="15" applyNumberFormat="1" applyFont="1"/>
    <xf numFmtId="169" fontId="60" fillId="0" borderId="0" xfId="15" applyNumberFormat="1" applyFont="1"/>
    <xf numFmtId="0" fontId="60" fillId="0" borderId="0" xfId="15" applyFont="1"/>
    <xf numFmtId="0" fontId="54" fillId="0" borderId="0" xfId="15" applyFont="1"/>
    <xf numFmtId="0" fontId="71" fillId="0" borderId="0" xfId="15" applyFont="1" applyAlignment="1">
      <alignment horizontal="right"/>
    </xf>
    <xf numFmtId="1" fontId="58" fillId="0" borderId="0" xfId="15" applyNumberFormat="1" applyFont="1"/>
    <xf numFmtId="3" fontId="71" fillId="0" borderId="0" xfId="15" applyNumberFormat="1" applyFont="1"/>
    <xf numFmtId="3" fontId="58" fillId="0" borderId="0" xfId="15" applyNumberFormat="1" applyFont="1"/>
    <xf numFmtId="0" fontId="71" fillId="0" borderId="0" xfId="15" applyFont="1"/>
    <xf numFmtId="0" fontId="58" fillId="0" borderId="0" xfId="15" applyFont="1"/>
    <xf numFmtId="169" fontId="71" fillId="0" borderId="0" xfId="15" applyNumberFormat="1" applyFont="1"/>
    <xf numFmtId="0" fontId="54" fillId="0" borderId="0" xfId="15" applyFont="1" applyAlignment="1">
      <alignment wrapText="1"/>
    </xf>
    <xf numFmtId="0" fontId="54" fillId="0" borderId="0" xfId="15" applyFont="1" applyAlignment="1">
      <alignment horizontal="center"/>
    </xf>
    <xf numFmtId="2" fontId="54" fillId="0" borderId="0" xfId="15" applyNumberFormat="1" applyFont="1"/>
    <xf numFmtId="2" fontId="58" fillId="0" borderId="0" xfId="15" applyNumberFormat="1" applyFont="1"/>
    <xf numFmtId="2" fontId="58" fillId="0" borderId="0" xfId="15" applyNumberFormat="1" applyFont="1" applyAlignment="1">
      <alignment wrapText="1"/>
    </xf>
    <xf numFmtId="169" fontId="58" fillId="0" borderId="0" xfId="15" applyNumberFormat="1" applyFont="1" applyAlignment="1">
      <alignment horizontal="right"/>
    </xf>
    <xf numFmtId="2" fontId="58" fillId="0" borderId="0" xfId="15" applyNumberFormat="1" applyFont="1" applyAlignment="1">
      <alignment horizontal="left"/>
    </xf>
    <xf numFmtId="3" fontId="58" fillId="0" borderId="0" xfId="15" applyNumberFormat="1" applyFont="1" applyAlignment="1">
      <alignment horizontal="left"/>
    </xf>
    <xf numFmtId="0" fontId="58" fillId="0" borderId="0" xfId="15" applyFont="1" applyAlignment="1">
      <alignment vertical="top" wrapText="1"/>
    </xf>
    <xf numFmtId="0" fontId="58" fillId="0" borderId="0" xfId="15" applyFont="1" applyAlignment="1">
      <alignment horizontal="left" vertical="top" wrapText="1"/>
    </xf>
    <xf numFmtId="0" fontId="58" fillId="0" borderId="0" xfId="15" applyFont="1" applyAlignment="1">
      <alignment horizontal="right" vertical="top" wrapText="1"/>
    </xf>
    <xf numFmtId="0" fontId="54" fillId="0" borderId="0" xfId="15" applyFont="1" applyAlignment="1">
      <alignment vertical="top" wrapText="1"/>
    </xf>
    <xf numFmtId="0" fontId="60" fillId="0" borderId="0" xfId="15" applyFont="1" applyAlignment="1">
      <alignment horizontal="right"/>
    </xf>
    <xf numFmtId="0" fontId="54" fillId="0" borderId="0" xfId="15" applyFont="1" applyAlignment="1">
      <alignment horizontal="left"/>
    </xf>
    <xf numFmtId="0" fontId="60" fillId="0" borderId="0" xfId="15" applyFont="1" applyAlignment="1">
      <alignment horizontal="left"/>
    </xf>
    <xf numFmtId="0" fontId="69" fillId="0" borderId="0" xfId="15" applyFont="1" applyAlignment="1">
      <alignment horizontal="center" vertical="center"/>
    </xf>
    <xf numFmtId="0" fontId="55" fillId="0" borderId="0" xfId="15" applyFont="1" applyAlignment="1">
      <alignment horizontal="right"/>
    </xf>
    <xf numFmtId="0" fontId="65" fillId="0" borderId="0" xfId="15" applyFont="1" applyAlignment="1">
      <alignment vertical="center"/>
    </xf>
    <xf numFmtId="0" fontId="54" fillId="0" borderId="0" xfId="3" applyFont="1" applyAlignment="1">
      <alignment horizontal="right"/>
    </xf>
    <xf numFmtId="3" fontId="29" fillId="0" borderId="0" xfId="15" applyNumberFormat="1" applyFont="1"/>
    <xf numFmtId="4" fontId="29" fillId="0" borderId="0" xfId="15" applyNumberFormat="1" applyFont="1"/>
    <xf numFmtId="169" fontId="32" fillId="0" borderId="0" xfId="15" applyNumberFormat="1" applyFont="1"/>
    <xf numFmtId="0" fontId="32" fillId="0" borderId="0" xfId="15" applyFont="1"/>
    <xf numFmtId="169" fontId="29" fillId="0" borderId="0" xfId="15" applyNumberFormat="1" applyFont="1"/>
    <xf numFmtId="0" fontId="29" fillId="0" borderId="0" xfId="15" applyFont="1"/>
    <xf numFmtId="0" fontId="54" fillId="0" borderId="0" xfId="15" applyFont="1" applyAlignment="1">
      <alignment horizontal="right"/>
    </xf>
    <xf numFmtId="3" fontId="54" fillId="0" borderId="0" xfId="15" applyNumberFormat="1" applyFont="1" applyAlignment="1">
      <alignment horizontal="right"/>
    </xf>
    <xf numFmtId="168" fontId="58" fillId="0" borderId="0" xfId="3" applyNumberFormat="1" applyFont="1"/>
    <xf numFmtId="1" fontId="58" fillId="0" borderId="0" xfId="3" applyNumberFormat="1" applyFont="1"/>
    <xf numFmtId="0" fontId="73" fillId="0" borderId="0" xfId="15" applyFont="1" applyAlignment="1">
      <alignment horizontal="right"/>
    </xf>
    <xf numFmtId="1" fontId="55" fillId="0" borderId="0" xfId="15" applyNumberFormat="1" applyFont="1"/>
    <xf numFmtId="3" fontId="73" fillId="0" borderId="0" xfId="15" applyNumberFormat="1" applyFont="1"/>
    <xf numFmtId="3" fontId="55" fillId="0" borderId="0" xfId="15" applyNumberFormat="1" applyFont="1"/>
    <xf numFmtId="0" fontId="92" fillId="0" borderId="0" xfId="15" applyFont="1" applyAlignment="1">
      <alignment horizontal="left" vertical="top" wrapText="1"/>
    </xf>
    <xf numFmtId="0" fontId="43" fillId="0" borderId="0" xfId="15" applyFont="1" applyAlignment="1">
      <alignment horizontal="center" vertical="center"/>
    </xf>
    <xf numFmtId="1" fontId="60" fillId="0" borderId="0" xfId="15" applyNumberFormat="1" applyFont="1"/>
    <xf numFmtId="3" fontId="60" fillId="0" borderId="0" xfId="15" applyNumberFormat="1" applyFont="1"/>
    <xf numFmtId="169" fontId="60" fillId="0" borderId="0" xfId="15" applyNumberFormat="1" applyFont="1" applyAlignment="1">
      <alignment horizontal="right"/>
    </xf>
    <xf numFmtId="1" fontId="54" fillId="0" borderId="0" xfId="15" applyNumberFormat="1" applyFont="1"/>
    <xf numFmtId="4" fontId="60" fillId="0" borderId="0" xfId="15" applyNumberFormat="1" applyFont="1"/>
    <xf numFmtId="168" fontId="54" fillId="0" borderId="0" xfId="15" applyNumberFormat="1" applyFont="1"/>
    <xf numFmtId="169" fontId="58" fillId="0" borderId="0" xfId="15" applyNumberFormat="1" applyFont="1"/>
    <xf numFmtId="166" fontId="29" fillId="0" borderId="0" xfId="3" applyNumberFormat="1" applyFont="1"/>
    <xf numFmtId="2" fontId="29" fillId="0" borderId="0" xfId="3" applyNumberFormat="1" applyFont="1"/>
    <xf numFmtId="169" fontId="29" fillId="0" borderId="0" xfId="3" applyNumberFormat="1" applyFont="1" applyAlignment="1">
      <alignment horizontal="right" vertical="center"/>
    </xf>
    <xf numFmtId="169" fontId="34" fillId="0" borderId="0" xfId="3" applyNumberFormat="1" applyFont="1" applyAlignment="1">
      <alignment horizontal="right" vertical="center"/>
    </xf>
    <xf numFmtId="169" fontId="38" fillId="0" borderId="0" xfId="3" applyNumberFormat="1" applyFont="1" applyAlignment="1">
      <alignment horizontal="right" vertical="center"/>
    </xf>
    <xf numFmtId="166" fontId="29" fillId="0" borderId="0" xfId="1" applyNumberFormat="1" applyFont="1" applyFill="1" applyBorder="1" applyAlignment="1">
      <alignment horizontal="right" vertical="center"/>
    </xf>
    <xf numFmtId="178" fontId="29" fillId="0" borderId="0" xfId="3" applyNumberFormat="1" applyFont="1"/>
    <xf numFmtId="169" fontId="29" fillId="0" borderId="0" xfId="3" applyNumberFormat="1" applyFont="1" applyAlignment="1">
      <alignment vertical="center"/>
    </xf>
    <xf numFmtId="1" fontId="74" fillId="0" borderId="0" xfId="3" applyNumberFormat="1" applyFont="1" applyAlignment="1">
      <alignment vertical="center" wrapText="1"/>
    </xf>
    <xf numFmtId="0" fontId="35" fillId="0" borderId="0" xfId="0" applyFont="1" applyAlignment="1">
      <alignment horizontal="center" wrapText="1"/>
    </xf>
    <xf numFmtId="0" fontId="38" fillId="0" borderId="0" xfId="0" applyFont="1" applyAlignment="1">
      <alignment horizontal="center" wrapText="1"/>
    </xf>
    <xf numFmtId="1" fontId="38" fillId="0" borderId="0" xfId="0" applyNumberFormat="1" applyFont="1" applyAlignment="1">
      <alignment horizontal="center" wrapText="1"/>
    </xf>
    <xf numFmtId="0" fontId="34" fillId="0" borderId="0" xfId="3" applyFont="1" applyAlignment="1">
      <alignment horizontal="center" wrapText="1"/>
    </xf>
    <xf numFmtId="0" fontId="29" fillId="0" borderId="0" xfId="0" applyFont="1" applyAlignment="1">
      <alignment horizontal="center" wrapText="1"/>
    </xf>
    <xf numFmtId="0" fontId="44" fillId="0" borderId="0" xfId="3" applyFont="1"/>
    <xf numFmtId="0" fontId="51" fillId="0" borderId="0" xfId="3" applyFont="1" applyAlignment="1">
      <alignment horizontal="right"/>
    </xf>
    <xf numFmtId="0" fontId="30" fillId="0" borderId="0" xfId="3" applyFont="1" applyAlignment="1">
      <alignment vertical="top" wrapText="1"/>
    </xf>
    <xf numFmtId="166" fontId="54" fillId="0" borderId="0" xfId="1" applyNumberFormat="1" applyFont="1" applyFill="1" applyBorder="1" applyAlignment="1">
      <alignment horizontal="right" vertical="center"/>
    </xf>
    <xf numFmtId="169" fontId="64" fillId="0" borderId="0" xfId="3" applyNumberFormat="1" applyFont="1" applyAlignment="1">
      <alignment vertical="center"/>
    </xf>
    <xf numFmtId="169" fontId="64" fillId="0" borderId="0" xfId="3" applyNumberFormat="1" applyFont="1" applyAlignment="1">
      <alignment horizontal="right" vertical="center"/>
    </xf>
    <xf numFmtId="169" fontId="58" fillId="0" borderId="0" xfId="3" applyNumberFormat="1" applyFont="1" applyAlignment="1">
      <alignment horizontal="right" vertical="center"/>
    </xf>
    <xf numFmtId="166" fontId="58" fillId="0" borderId="0" xfId="1" applyNumberFormat="1" applyFont="1" applyFill="1" applyBorder="1" applyAlignment="1">
      <alignment horizontal="right" vertical="center"/>
    </xf>
    <xf numFmtId="3" fontId="58" fillId="0" borderId="0" xfId="3" applyNumberFormat="1" applyFont="1"/>
    <xf numFmtId="3" fontId="38" fillId="0" borderId="0" xfId="3" applyNumberFormat="1" applyFont="1"/>
    <xf numFmtId="9" fontId="58" fillId="0" borderId="0" xfId="1" applyFont="1" applyFill="1" applyBorder="1" applyAlignment="1">
      <alignment horizontal="right" vertical="center"/>
    </xf>
    <xf numFmtId="0" fontId="58" fillId="0" borderId="0" xfId="3" applyFont="1"/>
    <xf numFmtId="0" fontId="74" fillId="0" borderId="0" xfId="3" applyFont="1" applyAlignment="1">
      <alignment vertical="center"/>
    </xf>
    <xf numFmtId="0" fontId="54" fillId="0" borderId="0" xfId="3" applyFont="1" applyAlignment="1">
      <alignment vertical="top"/>
    </xf>
    <xf numFmtId="0" fontId="60" fillId="0" borderId="0" xfId="3" applyFont="1" applyAlignment="1">
      <alignment vertical="top" wrapText="1"/>
    </xf>
    <xf numFmtId="0" fontId="54" fillId="0" borderId="0" xfId="3" applyFont="1" applyAlignment="1">
      <alignment vertical="center" wrapText="1"/>
    </xf>
    <xf numFmtId="0" fontId="58" fillId="0" borderId="0" xfId="3" applyFont="1" applyAlignment="1">
      <alignment vertical="center" wrapText="1"/>
    </xf>
    <xf numFmtId="1" fontId="54" fillId="0" borderId="0" xfId="3" applyNumberFormat="1" applyFont="1" applyAlignment="1">
      <alignment horizontal="center" wrapText="1"/>
    </xf>
    <xf numFmtId="1" fontId="64" fillId="0" borderId="0" xfId="3" applyNumberFormat="1" applyFont="1" applyAlignment="1">
      <alignment horizontal="center" wrapText="1"/>
    </xf>
    <xf numFmtId="0" fontId="77" fillId="0" borderId="0" xfId="0" applyFont="1" applyAlignment="1">
      <alignment horizontal="center" wrapText="1"/>
    </xf>
    <xf numFmtId="0" fontId="58" fillId="0" borderId="0" xfId="0" applyFont="1" applyAlignment="1">
      <alignment horizontal="center" wrapText="1"/>
    </xf>
    <xf numFmtId="0" fontId="58" fillId="0" borderId="0" xfId="3" applyFont="1" applyAlignment="1">
      <alignment horizontal="center" wrapText="1"/>
    </xf>
    <xf numFmtId="0" fontId="65" fillId="0" borderId="0" xfId="3" applyFont="1" applyAlignment="1">
      <alignment vertical="center"/>
    </xf>
    <xf numFmtId="0" fontId="54" fillId="0" borderId="0" xfId="3" applyFont="1" applyAlignment="1">
      <alignment vertical="center"/>
    </xf>
    <xf numFmtId="0" fontId="58" fillId="0" borderId="0" xfId="3" applyFont="1" applyAlignment="1">
      <alignment horizontal="right"/>
    </xf>
    <xf numFmtId="169" fontId="58" fillId="0" borderId="0" xfId="3" applyNumberFormat="1" applyFont="1" applyAlignment="1">
      <alignment horizontal="left"/>
    </xf>
    <xf numFmtId="0" fontId="74" fillId="0" borderId="0" xfId="3" applyFont="1" applyAlignment="1">
      <alignment vertical="center" wrapText="1"/>
    </xf>
    <xf numFmtId="0" fontId="54" fillId="0" borderId="0" xfId="3" applyFont="1" applyAlignment="1">
      <alignment horizontal="left" vertical="center"/>
    </xf>
    <xf numFmtId="169" fontId="54" fillId="0" borderId="0" xfId="1" applyNumberFormat="1" applyFont="1" applyFill="1" applyBorder="1" applyAlignment="1">
      <alignment horizontal="right"/>
    </xf>
    <xf numFmtId="168" fontId="54" fillId="0" borderId="0" xfId="3" applyNumberFormat="1" applyFont="1" applyAlignment="1">
      <alignment horizontal="center"/>
    </xf>
    <xf numFmtId="169" fontId="60" fillId="0" borderId="0" xfId="3" applyNumberFormat="1" applyFont="1"/>
    <xf numFmtId="169" fontId="54" fillId="0" borderId="0" xfId="3" applyNumberFormat="1" applyFont="1" applyAlignment="1">
      <alignment horizontal="center"/>
    </xf>
    <xf numFmtId="166" fontId="54" fillId="0" borderId="0" xfId="1" applyNumberFormat="1" applyFont="1" applyFill="1" applyBorder="1" applyAlignment="1">
      <alignment horizontal="center"/>
    </xf>
    <xf numFmtId="168" fontId="60" fillId="0" borderId="0" xfId="3" applyNumberFormat="1" applyFont="1"/>
    <xf numFmtId="0" fontId="54" fillId="0" borderId="0" xfId="3" applyFont="1" applyAlignment="1">
      <alignment horizontal="center"/>
    </xf>
    <xf numFmtId="1" fontId="54" fillId="0" borderId="0" xfId="3" applyNumberFormat="1" applyFont="1" applyAlignment="1">
      <alignment horizontal="right"/>
    </xf>
    <xf numFmtId="168" fontId="54" fillId="0" borderId="0" xfId="1" applyNumberFormat="1" applyFont="1" applyFill="1" applyBorder="1" applyAlignment="1">
      <alignment horizontal="right"/>
    </xf>
    <xf numFmtId="169" fontId="58" fillId="0" borderId="0" xfId="3" applyNumberFormat="1" applyFont="1" applyAlignment="1">
      <alignment horizontal="right"/>
    </xf>
    <xf numFmtId="0" fontId="54" fillId="0" borderId="0" xfId="3" applyFont="1" applyAlignment="1">
      <alignment horizontal="center" vertical="center" wrapText="1"/>
    </xf>
    <xf numFmtId="167" fontId="54" fillId="0" borderId="0" xfId="3" applyNumberFormat="1" applyFont="1" applyAlignment="1">
      <alignment horizontal="center"/>
    </xf>
    <xf numFmtId="166" fontId="58" fillId="0" borderId="0" xfId="3" applyNumberFormat="1" applyFont="1"/>
    <xf numFmtId="166" fontId="60" fillId="0" borderId="0" xfId="3" applyNumberFormat="1" applyFont="1"/>
    <xf numFmtId="0" fontId="54" fillId="0" borderId="0" xfId="3" applyFont="1" applyAlignment="1">
      <alignment horizontal="center" vertical="center"/>
    </xf>
    <xf numFmtId="167" fontId="54" fillId="0" borderId="0" xfId="19" applyNumberFormat="1" applyFont="1" applyAlignment="1">
      <alignment horizontal="right"/>
    </xf>
    <xf numFmtId="170" fontId="38" fillId="0" borderId="0" xfId="3" applyNumberFormat="1" applyFont="1"/>
    <xf numFmtId="167" fontId="38" fillId="0" borderId="0" xfId="3" applyNumberFormat="1" applyFont="1"/>
    <xf numFmtId="0" fontId="29" fillId="0" borderId="0" xfId="19" applyFont="1"/>
    <xf numFmtId="167" fontId="29" fillId="0" borderId="0" xfId="19" applyNumberFormat="1" applyFont="1"/>
    <xf numFmtId="168" fontId="29" fillId="0" borderId="0" xfId="19" applyNumberFormat="1" applyFont="1"/>
    <xf numFmtId="0" fontId="29" fillId="0" borderId="0" xfId="19" applyFont="1" applyAlignment="1">
      <alignment horizontal="right"/>
    </xf>
    <xf numFmtId="167" fontId="29" fillId="0" borderId="0" xfId="19" applyNumberFormat="1" applyFont="1" applyAlignment="1">
      <alignment horizontal="right"/>
    </xf>
    <xf numFmtId="168" fontId="29" fillId="0" borderId="0" xfId="19" applyNumberFormat="1" applyFont="1" applyAlignment="1">
      <alignment horizontal="center"/>
    </xf>
    <xf numFmtId="0" fontId="40" fillId="0" borderId="0" xfId="19" applyFont="1" applyAlignment="1">
      <alignment horizontal="right"/>
    </xf>
    <xf numFmtId="0" fontId="29" fillId="0" borderId="0" xfId="19" applyFont="1" applyAlignment="1">
      <alignment horizontal="right" vertical="center" wrapText="1"/>
    </xf>
    <xf numFmtId="168" fontId="29" fillId="0" borderId="0" xfId="19" applyNumberFormat="1" applyFont="1" applyAlignment="1">
      <alignment horizontal="right"/>
    </xf>
    <xf numFmtId="0" fontId="174" fillId="0" borderId="0" xfId="3" applyFont="1"/>
    <xf numFmtId="167" fontId="54" fillId="0" borderId="0" xfId="19" applyNumberFormat="1" applyFont="1" applyAlignment="1">
      <alignment horizontal="center"/>
    </xf>
    <xf numFmtId="0" fontId="54" fillId="0" borderId="0" xfId="19" applyFont="1" applyAlignment="1">
      <alignment horizontal="right"/>
    </xf>
    <xf numFmtId="0" fontId="58" fillId="0" borderId="0" xfId="19" applyFont="1" applyAlignment="1">
      <alignment horizontal="right"/>
    </xf>
    <xf numFmtId="170" fontId="29" fillId="0" borderId="0" xfId="19" applyNumberFormat="1" applyFont="1"/>
    <xf numFmtId="1" fontId="58" fillId="0" borderId="0" xfId="19" applyNumberFormat="1" applyFont="1" applyAlignment="1">
      <alignment horizontal="right"/>
    </xf>
    <xf numFmtId="167" fontId="58" fillId="0" borderId="0" xfId="19" applyNumberFormat="1" applyFont="1" applyAlignment="1">
      <alignment horizontal="right"/>
    </xf>
    <xf numFmtId="0" fontId="29" fillId="0" borderId="0" xfId="19" applyFont="1" applyAlignment="1">
      <alignment horizontal="left"/>
    </xf>
    <xf numFmtId="167" fontId="29" fillId="0" borderId="0" xfId="19" applyNumberFormat="1" applyFont="1" applyAlignment="1">
      <alignment horizontal="center"/>
    </xf>
    <xf numFmtId="1" fontId="38" fillId="0" borderId="0" xfId="19" applyNumberFormat="1" applyFont="1" applyAlignment="1">
      <alignment horizontal="right"/>
    </xf>
    <xf numFmtId="167" fontId="38" fillId="0" borderId="0" xfId="19" applyNumberFormat="1" applyFont="1" applyAlignment="1">
      <alignment horizontal="right"/>
    </xf>
    <xf numFmtId="0" fontId="54" fillId="0" borderId="0" xfId="19" applyFont="1" applyAlignment="1">
      <alignment horizontal="center" vertical="center"/>
    </xf>
    <xf numFmtId="168" fontId="54" fillId="0" borderId="0" xfId="19" applyNumberFormat="1" applyFont="1" applyAlignment="1">
      <alignment horizontal="right"/>
    </xf>
    <xf numFmtId="2" fontId="29" fillId="0" borderId="0" xfId="19" applyNumberFormat="1" applyFont="1"/>
    <xf numFmtId="167" fontId="29" fillId="0" borderId="0" xfId="19" applyNumberFormat="1" applyFont="1" applyAlignment="1">
      <alignment horizontal="right" vertical="center" wrapText="1"/>
    </xf>
    <xf numFmtId="0" fontId="30" fillId="0" borderId="0" xfId="19" applyFont="1" applyAlignment="1">
      <alignment vertical="center"/>
    </xf>
    <xf numFmtId="171" fontId="38" fillId="0" borderId="0" xfId="3" applyNumberFormat="1" applyFont="1"/>
    <xf numFmtId="171" fontId="38" fillId="0" borderId="0" xfId="1" applyNumberFormat="1" applyFont="1" applyFill="1"/>
    <xf numFmtId="0" fontId="29" fillId="0" borderId="0" xfId="3" applyFont="1" applyAlignment="1">
      <alignment horizontal="right"/>
    </xf>
    <xf numFmtId="168" fontId="29" fillId="0" borderId="0" xfId="3" applyNumberFormat="1" applyFont="1" applyAlignment="1">
      <alignment horizontal="right"/>
    </xf>
    <xf numFmtId="16" fontId="32" fillId="0" borderId="0" xfId="3" applyNumberFormat="1" applyFont="1"/>
    <xf numFmtId="20" fontId="54" fillId="0" borderId="0" xfId="3" applyNumberFormat="1" applyFont="1" applyAlignment="1">
      <alignment horizontal="right" vertical="center"/>
    </xf>
    <xf numFmtId="169" fontId="69" fillId="0" borderId="0" xfId="3" applyNumberFormat="1" applyFont="1" applyAlignment="1">
      <alignment horizontal="right" vertical="center"/>
    </xf>
    <xf numFmtId="0" fontId="77" fillId="0" borderId="0" xfId="56" applyFont="1"/>
    <xf numFmtId="20" fontId="54" fillId="0" borderId="0" xfId="3" applyNumberFormat="1" applyFont="1" applyAlignment="1">
      <alignment horizontal="center" vertical="center"/>
    </xf>
    <xf numFmtId="168" fontId="77" fillId="0" borderId="0" xfId="56" applyNumberFormat="1" applyFont="1" applyAlignment="1">
      <alignment horizontal="center"/>
    </xf>
    <xf numFmtId="173" fontId="77" fillId="0" borderId="0" xfId="56" applyNumberFormat="1" applyFont="1"/>
    <xf numFmtId="169" fontId="77" fillId="0" borderId="0" xfId="56" applyNumberFormat="1" applyFont="1"/>
    <xf numFmtId="175" fontId="77" fillId="0" borderId="0" xfId="56" applyNumberFormat="1" applyFont="1"/>
    <xf numFmtId="169" fontId="58" fillId="0" borderId="0" xfId="56" applyNumberFormat="1" applyFont="1"/>
    <xf numFmtId="0" fontId="58" fillId="0" borderId="0" xfId="56" applyFont="1"/>
    <xf numFmtId="0" fontId="86" fillId="0" borderId="0" xfId="3" applyFont="1" applyAlignment="1">
      <alignment vertical="center"/>
    </xf>
    <xf numFmtId="0" fontId="59" fillId="0" borderId="0" xfId="3" applyFont="1"/>
    <xf numFmtId="0" fontId="83" fillId="0" borderId="0" xfId="56" applyFont="1"/>
    <xf numFmtId="0" fontId="78" fillId="0" borderId="0" xfId="56" applyFont="1"/>
    <xf numFmtId="0" fontId="84" fillId="0" borderId="0" xfId="56" applyFont="1"/>
    <xf numFmtId="0" fontId="65" fillId="0" borderId="0" xfId="3" applyFont="1"/>
    <xf numFmtId="0" fontId="82" fillId="0" borderId="0" xfId="56" applyFont="1"/>
    <xf numFmtId="0" fontId="55" fillId="0" borderId="0" xfId="56" applyFont="1" applyAlignment="1">
      <alignment horizontal="center"/>
    </xf>
    <xf numFmtId="0" fontId="75" fillId="0" borderId="0" xfId="3" applyFont="1" applyAlignment="1">
      <alignment horizontal="center"/>
    </xf>
    <xf numFmtId="0" fontId="85" fillId="0" borderId="0" xfId="3" applyFont="1" applyAlignment="1">
      <alignment vertical="center"/>
    </xf>
    <xf numFmtId="0" fontId="63" fillId="0" borderId="0" xfId="3" applyFont="1"/>
    <xf numFmtId="0" fontId="29" fillId="0" borderId="0" xfId="0" applyFont="1"/>
    <xf numFmtId="168" fontId="29" fillId="0" borderId="0" xfId="0" applyNumberFormat="1" applyFont="1"/>
    <xf numFmtId="169" fontId="29" fillId="0" borderId="0" xfId="0" applyNumberFormat="1" applyFont="1"/>
    <xf numFmtId="0" fontId="80" fillId="0" borderId="0" xfId="0" applyFont="1" applyAlignment="1">
      <alignment vertical="center"/>
    </xf>
    <xf numFmtId="169" fontId="59" fillId="0" borderId="0" xfId="3" applyNumberFormat="1" applyFont="1" applyAlignment="1">
      <alignment horizontal="center"/>
    </xf>
    <xf numFmtId="0" fontId="60" fillId="0" borderId="0" xfId="3" applyFont="1" applyAlignment="1">
      <alignment horizontal="center"/>
    </xf>
    <xf numFmtId="169" fontId="54" fillId="0" borderId="0" xfId="3" applyNumberFormat="1" applyFont="1" applyAlignment="1">
      <alignment horizontal="center" wrapText="1"/>
    </xf>
    <xf numFmtId="169" fontId="54" fillId="0" borderId="0" xfId="3" applyNumberFormat="1" applyFont="1" applyAlignment="1">
      <alignment horizontal="center" vertical="center" wrapText="1"/>
    </xf>
    <xf numFmtId="16" fontId="54" fillId="0" borderId="0" xfId="3" applyNumberFormat="1" applyFont="1" applyAlignment="1">
      <alignment horizontal="center" wrapText="1"/>
    </xf>
    <xf numFmtId="2" fontId="60" fillId="0" borderId="0" xfId="3" applyNumberFormat="1" applyFont="1"/>
    <xf numFmtId="169" fontId="88" fillId="0" borderId="0" xfId="3" applyNumberFormat="1" applyFont="1" applyAlignment="1">
      <alignment horizontal="center" vertical="center" wrapText="1"/>
    </xf>
    <xf numFmtId="3" fontId="60" fillId="0" borderId="0" xfId="3" applyNumberFormat="1" applyFont="1"/>
    <xf numFmtId="169" fontId="72" fillId="0" borderId="0" xfId="3" applyNumberFormat="1" applyFont="1" applyAlignment="1">
      <alignment horizontal="left" vertical="top" wrapText="1"/>
    </xf>
    <xf numFmtId="169" fontId="54" fillId="0" borderId="0" xfId="3" applyNumberFormat="1" applyFont="1" applyAlignment="1">
      <alignment wrapText="1"/>
    </xf>
    <xf numFmtId="169" fontId="62" fillId="0" borderId="0" xfId="3" applyNumberFormat="1" applyFont="1" applyAlignment="1">
      <alignment horizontal="right" vertical="center" wrapText="1"/>
    </xf>
    <xf numFmtId="0" fontId="54" fillId="0" borderId="0" xfId="3" applyFont="1" applyAlignment="1">
      <alignment wrapText="1"/>
    </xf>
    <xf numFmtId="169" fontId="71" fillId="0" borderId="0" xfId="3" applyNumberFormat="1" applyFont="1" applyAlignment="1">
      <alignment horizontal="center" vertical="center"/>
    </xf>
    <xf numFmtId="169" fontId="87" fillId="0" borderId="0" xfId="3" applyNumberFormat="1" applyFont="1" applyAlignment="1">
      <alignment horizontal="center" wrapText="1"/>
    </xf>
    <xf numFmtId="16" fontId="54" fillId="0" borderId="0" xfId="3" applyNumberFormat="1" applyFont="1" applyAlignment="1">
      <alignment horizontal="right" vertical="center" wrapText="1"/>
    </xf>
    <xf numFmtId="16" fontId="54" fillId="0" borderId="0" xfId="3" applyNumberFormat="1" applyFont="1" applyAlignment="1">
      <alignment horizontal="left" wrapText="1"/>
    </xf>
    <xf numFmtId="0" fontId="54" fillId="0" borderId="0" xfId="3" applyFont="1" applyAlignment="1">
      <alignment horizontal="left"/>
    </xf>
    <xf numFmtId="0" fontId="63" fillId="0" borderId="0" xfId="3" applyFont="1" applyAlignment="1">
      <alignment horizontal="center" wrapText="1"/>
    </xf>
    <xf numFmtId="0" fontId="63" fillId="0" borderId="0" xfId="3" applyFont="1" applyAlignment="1">
      <alignment horizontal="center"/>
    </xf>
    <xf numFmtId="169" fontId="63" fillId="0" borderId="0" xfId="3" applyNumberFormat="1" applyFont="1" applyAlignment="1">
      <alignment horizontal="center" wrapText="1"/>
    </xf>
    <xf numFmtId="3" fontId="54" fillId="0" borderId="0" xfId="3" applyNumberFormat="1" applyFont="1" applyAlignment="1">
      <alignment horizontal="right" vertical="center"/>
    </xf>
    <xf numFmtId="3" fontId="60" fillId="0" borderId="0" xfId="3" applyNumberFormat="1" applyFont="1" applyAlignment="1">
      <alignment horizontal="right" vertical="center"/>
    </xf>
    <xf numFmtId="3" fontId="54" fillId="0" borderId="0" xfId="5" applyNumberFormat="1" applyFont="1" applyFill="1" applyBorder="1" applyAlignment="1">
      <alignment horizontal="right" vertical="center"/>
    </xf>
    <xf numFmtId="0" fontId="77" fillId="0" borderId="0" xfId="94" applyFont="1"/>
    <xf numFmtId="172" fontId="77" fillId="0" borderId="0" xfId="94" applyNumberFormat="1" applyFont="1"/>
    <xf numFmtId="169" fontId="77" fillId="0" borderId="0" xfId="94" applyNumberFormat="1" applyFont="1"/>
    <xf numFmtId="172" fontId="54" fillId="0" borderId="0" xfId="3" applyNumberFormat="1" applyFont="1" applyAlignment="1">
      <alignment vertical="top" wrapText="1"/>
    </xf>
    <xf numFmtId="172" fontId="91" fillId="0" borderId="0" xfId="94" applyNumberFormat="1" applyFont="1"/>
    <xf numFmtId="14" fontId="77" fillId="0" borderId="0" xfId="94" applyNumberFormat="1" applyFont="1" applyAlignment="1">
      <alignment wrapText="1"/>
    </xf>
    <xf numFmtId="0" fontId="87" fillId="0" borderId="0" xfId="94" applyFont="1" applyAlignment="1">
      <alignment horizontal="center"/>
    </xf>
    <xf numFmtId="14" fontId="60" fillId="0" borderId="0" xfId="3" applyNumberFormat="1" applyFont="1" applyAlignment="1">
      <alignment horizontal="center" vertical="center" textRotation="90" wrapText="1"/>
    </xf>
    <xf numFmtId="0" fontId="54" fillId="0" borderId="0" xfId="3" applyFont="1" applyAlignment="1">
      <alignment horizontal="center" textRotation="90" wrapText="1"/>
    </xf>
    <xf numFmtId="0" fontId="58" fillId="0" borderId="0" xfId="94" applyFont="1"/>
    <xf numFmtId="14" fontId="58" fillId="0" borderId="0" xfId="94" applyNumberFormat="1" applyFont="1" applyAlignment="1">
      <alignment wrapText="1"/>
    </xf>
    <xf numFmtId="14" fontId="58" fillId="0" borderId="0" xfId="94" applyNumberFormat="1" applyFont="1"/>
    <xf numFmtId="0" fontId="90" fillId="0" borderId="0" xfId="94" applyFont="1" applyAlignment="1">
      <alignment vertical="center"/>
    </xf>
    <xf numFmtId="174" fontId="58" fillId="0" borderId="0" xfId="94" applyNumberFormat="1" applyFont="1"/>
    <xf numFmtId="169" fontId="58" fillId="0" borderId="0" xfId="94" applyNumberFormat="1" applyFont="1"/>
    <xf numFmtId="172" fontId="58" fillId="0" borderId="0" xfId="94" applyNumberFormat="1" applyFont="1"/>
    <xf numFmtId="20" fontId="58" fillId="0" borderId="0" xfId="94" applyNumberFormat="1" applyFont="1"/>
    <xf numFmtId="173" fontId="77" fillId="0" borderId="0" xfId="94" applyNumberFormat="1" applyFont="1"/>
    <xf numFmtId="0" fontId="58" fillId="0" borderId="0" xfId="94" applyFont="1" applyAlignment="1">
      <alignment vertical="center"/>
    </xf>
    <xf numFmtId="166" fontId="58" fillId="0" borderId="0" xfId="1" applyNumberFormat="1" applyFont="1" applyFill="1"/>
    <xf numFmtId="166" fontId="58" fillId="0" borderId="0" xfId="94" applyNumberFormat="1" applyFont="1"/>
    <xf numFmtId="0" fontId="91" fillId="0" borderId="0" xfId="3" applyFont="1"/>
    <xf numFmtId="169" fontId="58" fillId="0" borderId="0" xfId="3" applyNumberFormat="1" applyFont="1"/>
    <xf numFmtId="1" fontId="58" fillId="0" borderId="0" xfId="3" applyNumberFormat="1" applyFont="1" applyAlignment="1">
      <alignment horizontal="right" wrapText="1"/>
    </xf>
    <xf numFmtId="1" fontId="58" fillId="0" borderId="0" xfId="1" applyNumberFormat="1" applyFont="1" applyFill="1" applyBorder="1"/>
    <xf numFmtId="1" fontId="54" fillId="0" borderId="0" xfId="1" applyNumberFormat="1" applyFont="1" applyFill="1" applyBorder="1"/>
    <xf numFmtId="0" fontId="60" fillId="0" borderId="0" xfId="3" applyFont="1" applyAlignment="1">
      <alignment horizontal="center" vertical="center" wrapText="1"/>
    </xf>
    <xf numFmtId="0" fontId="54" fillId="0" borderId="0" xfId="3" applyFont="1" applyAlignment="1">
      <alignment horizontal="center" wrapText="1"/>
    </xf>
    <xf numFmtId="2" fontId="54" fillId="0" borderId="0" xfId="3" applyNumberFormat="1" applyFont="1"/>
    <xf numFmtId="3" fontId="67" fillId="0" borderId="0" xfId="3" applyNumberFormat="1" applyFont="1" applyAlignment="1">
      <alignment horizontal="right" vertical="center"/>
    </xf>
    <xf numFmtId="3" fontId="54" fillId="0" borderId="0" xfId="3" applyNumberFormat="1" applyFont="1" applyAlignment="1">
      <alignment vertical="center"/>
    </xf>
    <xf numFmtId="4" fontId="54" fillId="0" borderId="0" xfId="3" applyNumberFormat="1" applyFont="1"/>
    <xf numFmtId="3" fontId="54" fillId="0" borderId="0" xfId="3" applyNumberFormat="1" applyFont="1" applyAlignment="1">
      <alignment horizontal="right"/>
    </xf>
    <xf numFmtId="3" fontId="54" fillId="0" borderId="0" xfId="1" applyNumberFormat="1" applyFont="1" applyFill="1" applyBorder="1"/>
    <xf numFmtId="179" fontId="54" fillId="0" borderId="0" xfId="3" applyNumberFormat="1" applyFont="1"/>
    <xf numFmtId="172" fontId="54" fillId="0" borderId="0" xfId="3" applyNumberFormat="1" applyFont="1" applyAlignment="1">
      <alignment horizontal="right"/>
    </xf>
    <xf numFmtId="3" fontId="60" fillId="0" borderId="0" xfId="0" applyNumberFormat="1" applyFont="1"/>
    <xf numFmtId="1" fontId="54" fillId="0" borderId="0" xfId="0" applyNumberFormat="1" applyFont="1" applyAlignment="1">
      <alignment vertical="center" wrapText="1"/>
    </xf>
    <xf numFmtId="166" fontId="60" fillId="0" borderId="0" xfId="0" applyNumberFormat="1" applyFont="1"/>
    <xf numFmtId="0" fontId="54" fillId="0" borderId="0" xfId="0" applyFont="1" applyAlignment="1">
      <alignment vertical="center" wrapText="1"/>
    </xf>
    <xf numFmtId="3" fontId="54" fillId="0" borderId="0" xfId="0" applyNumberFormat="1" applyFont="1" applyAlignment="1">
      <alignment horizontal="right" vertical="center" wrapText="1"/>
    </xf>
    <xf numFmtId="4" fontId="60" fillId="0" borderId="0" xfId="0" applyNumberFormat="1" applyFont="1"/>
    <xf numFmtId="169" fontId="60" fillId="0" borderId="0" xfId="0" applyNumberFormat="1" applyFont="1"/>
    <xf numFmtId="1" fontId="60" fillId="0" borderId="0" xfId="0" applyNumberFormat="1" applyFont="1"/>
    <xf numFmtId="0" fontId="54" fillId="0" borderId="0" xfId="0" applyFont="1" applyAlignment="1">
      <alignment vertical="center"/>
    </xf>
    <xf numFmtId="0" fontId="54" fillId="0" borderId="0" xfId="0" applyFont="1" applyAlignment="1">
      <alignment horizontal="right" vertical="center"/>
    </xf>
    <xf numFmtId="3" fontId="54" fillId="0" borderId="0" xfId="0" applyNumberFormat="1" applyFont="1" applyAlignment="1">
      <alignment horizontal="right" vertical="center"/>
    </xf>
    <xf numFmtId="0" fontId="102" fillId="0" borderId="0" xfId="0" applyFont="1"/>
    <xf numFmtId="0" fontId="60" fillId="0" borderId="0" xfId="0" applyFont="1" applyAlignment="1">
      <alignment vertical="center"/>
    </xf>
    <xf numFmtId="175" fontId="60" fillId="0" borderId="0" xfId="0" applyNumberFormat="1" applyFont="1"/>
    <xf numFmtId="0" fontId="54" fillId="0" borderId="0" xfId="0" applyFont="1" applyAlignment="1">
      <alignment horizontal="center" vertical="center" wrapText="1"/>
    </xf>
    <xf numFmtId="0" fontId="60" fillId="0" borderId="0" xfId="3" applyFont="1" applyAlignment="1">
      <alignment vertical="center"/>
    </xf>
    <xf numFmtId="0" fontId="54" fillId="0" borderId="0" xfId="0" applyFont="1" applyAlignment="1">
      <alignment horizontal="center"/>
    </xf>
    <xf numFmtId="0" fontId="54" fillId="0" borderId="0" xfId="0" applyFont="1" applyAlignment="1">
      <alignment horizontal="right"/>
    </xf>
    <xf numFmtId="168" fontId="54" fillId="0" borderId="0" xfId="0" applyNumberFormat="1" applyFont="1" applyAlignment="1">
      <alignment horizontal="right"/>
    </xf>
    <xf numFmtId="168" fontId="60" fillId="0" borderId="0" xfId="0" applyNumberFormat="1" applyFont="1"/>
    <xf numFmtId="3" fontId="54" fillId="0" borderId="0" xfId="1" applyNumberFormat="1" applyFont="1" applyFill="1"/>
    <xf numFmtId="169" fontId="54" fillId="0" borderId="0" xfId="0" applyNumberFormat="1" applyFont="1" applyAlignment="1">
      <alignment horizontal="right"/>
    </xf>
    <xf numFmtId="9" fontId="60" fillId="0" borderId="0" xfId="0" applyNumberFormat="1" applyFont="1"/>
    <xf numFmtId="0" fontId="92" fillId="0" borderId="0" xfId="0" applyFont="1"/>
    <xf numFmtId="3" fontId="54" fillId="0" borderId="0" xfId="0" applyNumberFormat="1" applyFont="1" applyAlignment="1">
      <alignment vertical="center"/>
    </xf>
    <xf numFmtId="0" fontId="54" fillId="0" borderId="0" xfId="0" applyFont="1" applyAlignment="1">
      <alignment wrapText="1"/>
    </xf>
    <xf numFmtId="3" fontId="58" fillId="0" borderId="0" xfId="0" applyNumberFormat="1" applyFont="1" applyAlignment="1">
      <alignment horizontal="right" vertical="center" wrapText="1"/>
    </xf>
    <xf numFmtId="0" fontId="4" fillId="0" borderId="0" xfId="93" applyFont="1"/>
    <xf numFmtId="0" fontId="95" fillId="0" borderId="0" xfId="93" applyFont="1" applyAlignment="1">
      <alignment horizontal="left" vertical="top" wrapText="1"/>
    </xf>
    <xf numFmtId="49" fontId="83" fillId="0" borderId="0" xfId="93" applyNumberFormat="1" applyFont="1" applyAlignment="1">
      <alignment vertical="center" wrapText="1"/>
    </xf>
    <xf numFmtId="0" fontId="103" fillId="0" borderId="0" xfId="93" applyFont="1" applyAlignment="1">
      <alignment horizontal="center" wrapText="1"/>
    </xf>
    <xf numFmtId="0" fontId="77" fillId="0" borderId="0" xfId="93" applyFont="1" applyAlignment="1">
      <alignment vertical="top" wrapText="1"/>
    </xf>
    <xf numFmtId="49" fontId="77" fillId="0" borderId="0" xfId="93" applyNumberFormat="1" applyFont="1" applyAlignment="1">
      <alignment horizontal="right" vertical="center"/>
    </xf>
    <xf numFmtId="0" fontId="103" fillId="0" borderId="0" xfId="93" applyFont="1" applyAlignment="1">
      <alignment horizontal="center"/>
    </xf>
    <xf numFmtId="3" fontId="77" fillId="0" borderId="0" xfId="93" applyNumberFormat="1" applyFont="1" applyAlignment="1">
      <alignment vertical="top" wrapText="1"/>
    </xf>
    <xf numFmtId="3" fontId="54" fillId="0" borderId="0" xfId="93" applyNumberFormat="1" applyFont="1"/>
    <xf numFmtId="49" fontId="69" fillId="0" borderId="0" xfId="93" applyNumberFormat="1" applyFont="1" applyAlignment="1">
      <alignment horizontal="left" vertical="center"/>
    </xf>
    <xf numFmtId="3" fontId="77" fillId="0" borderId="0" xfId="93" applyNumberFormat="1" applyFont="1" applyAlignment="1">
      <alignment horizontal="right"/>
    </xf>
    <xf numFmtId="3" fontId="77" fillId="0" borderId="0" xfId="93" applyNumberFormat="1" applyFont="1" applyAlignment="1">
      <alignment horizontal="right" wrapText="1"/>
    </xf>
    <xf numFmtId="1" fontId="54" fillId="0" borderId="0" xfId="90" applyFont="1" applyAlignment="1" applyProtection="1">
      <alignment horizontal="right" vertical="center" wrapText="1"/>
    </xf>
    <xf numFmtId="3" fontId="77" fillId="0" borderId="0" xfId="93" applyNumberFormat="1" applyFont="1"/>
    <xf numFmtId="1" fontId="62" fillId="0" borderId="0" xfId="90" applyFont="1" applyAlignment="1" applyProtection="1">
      <alignment horizontal="left" vertical="center"/>
    </xf>
    <xf numFmtId="1" fontId="54" fillId="0" borderId="0" xfId="89" applyFont="1" applyAlignment="1" applyProtection="1">
      <alignment horizontal="right"/>
    </xf>
    <xf numFmtId="1" fontId="63" fillId="0" borderId="0" xfId="90" applyFont="1" applyAlignment="1" applyProtection="1">
      <alignment horizontal="left"/>
    </xf>
    <xf numFmtId="1" fontId="54" fillId="0" borderId="0" xfId="90" applyFont="1" applyAlignment="1" applyProtection="1">
      <alignment horizontal="left" vertical="center" wrapText="1"/>
    </xf>
    <xf numFmtId="0" fontId="54" fillId="0" borderId="0" xfId="92" applyFont="1" applyAlignment="1">
      <alignment horizontal="left" vertical="center" wrapText="1"/>
    </xf>
    <xf numFmtId="0" fontId="54" fillId="0" borderId="0" xfId="91" applyFont="1" applyAlignment="1" applyProtection="1">
      <alignment vertical="center" wrapText="1"/>
      <protection locked="0"/>
    </xf>
    <xf numFmtId="169" fontId="77" fillId="0" borderId="0" xfId="93" applyNumberFormat="1" applyFont="1"/>
    <xf numFmtId="0" fontId="67" fillId="0" borderId="0" xfId="91" applyFont="1" applyAlignment="1">
      <alignment horizontal="center" vertical="center"/>
    </xf>
    <xf numFmtId="3" fontId="103" fillId="0" borderId="0" xfId="93" applyNumberFormat="1" applyFont="1" applyAlignment="1">
      <alignment horizontal="center" wrapText="1"/>
    </xf>
    <xf numFmtId="0" fontId="54" fillId="0" borderId="0" xfId="91" applyFont="1" applyAlignment="1">
      <alignment horizontal="center"/>
    </xf>
    <xf numFmtId="3" fontId="103" fillId="0" borderId="0" xfId="93" applyNumberFormat="1" applyFont="1" applyAlignment="1">
      <alignment horizontal="center"/>
    </xf>
    <xf numFmtId="0" fontId="54" fillId="0" borderId="0" xfId="91" applyFont="1" applyAlignment="1">
      <alignment horizontal="right" vertical="center" wrapText="1"/>
    </xf>
    <xf numFmtId="0" fontId="77" fillId="0" borderId="0" xfId="93" applyFont="1"/>
    <xf numFmtId="0" fontId="90" fillId="0" borderId="0" xfId="0" applyFont="1"/>
    <xf numFmtId="0" fontId="98" fillId="0" borderId="0" xfId="0" applyFont="1" applyAlignment="1">
      <alignment vertical="center"/>
    </xf>
    <xf numFmtId="0" fontId="69" fillId="0" borderId="0" xfId="0" applyFont="1" applyAlignment="1">
      <alignment vertical="center"/>
    </xf>
    <xf numFmtId="2" fontId="60" fillId="0" borderId="0" xfId="0" applyNumberFormat="1" applyFont="1"/>
    <xf numFmtId="1" fontId="58" fillId="0" borderId="0" xfId="0" applyNumberFormat="1" applyFont="1" applyAlignment="1">
      <alignment horizontal="center" vertical="center" wrapText="1"/>
    </xf>
    <xf numFmtId="0" fontId="100" fillId="0" borderId="0" xfId="0" applyFont="1" applyAlignment="1">
      <alignment horizontal="center" vertical="center" wrapText="1"/>
    </xf>
    <xf numFmtId="166" fontId="100" fillId="0" borderId="0" xfId="1" applyNumberFormat="1" applyFont="1" applyFill="1" applyBorder="1" applyAlignment="1">
      <alignment horizontal="right" vertical="center"/>
    </xf>
    <xf numFmtId="0" fontId="54" fillId="0" borderId="0" xfId="0" applyFont="1" applyAlignment="1">
      <alignment horizontal="left" vertical="center"/>
    </xf>
    <xf numFmtId="0" fontId="102" fillId="0" borderId="0" xfId="0" applyFont="1" applyAlignment="1">
      <alignment vertical="center"/>
    </xf>
    <xf numFmtId="169" fontId="54" fillId="0" borderId="0" xfId="0" applyNumberFormat="1" applyFont="1" applyAlignment="1">
      <alignment horizontal="right" vertical="center"/>
    </xf>
    <xf numFmtId="169" fontId="54" fillId="0" borderId="0" xfId="1" applyNumberFormat="1" applyFont="1" applyFill="1" applyBorder="1" applyAlignment="1">
      <alignment horizontal="right" vertical="center"/>
    </xf>
    <xf numFmtId="169" fontId="100" fillId="0" borderId="0" xfId="1" applyNumberFormat="1" applyFont="1" applyFill="1" applyBorder="1" applyAlignment="1">
      <alignment horizontal="right" vertical="center"/>
    </xf>
    <xf numFmtId="1" fontId="54" fillId="0" borderId="0" xfId="0" applyNumberFormat="1" applyFont="1" applyAlignment="1">
      <alignment horizontal="left" wrapText="1"/>
    </xf>
    <xf numFmtId="0" fontId="74" fillId="0" borderId="0" xfId="0" applyFont="1" applyAlignment="1">
      <alignment wrapText="1"/>
    </xf>
    <xf numFmtId="178" fontId="54" fillId="0" borderId="0" xfId="3" applyNumberFormat="1" applyFont="1"/>
    <xf numFmtId="169" fontId="107" fillId="0" borderId="0" xfId="57" applyNumberFormat="1" applyFont="1"/>
    <xf numFmtId="0" fontId="54" fillId="0" borderId="0" xfId="57" applyFont="1"/>
    <xf numFmtId="168" fontId="54" fillId="0" borderId="0" xfId="57" applyNumberFormat="1" applyFont="1"/>
    <xf numFmtId="0" fontId="92" fillId="0" borderId="0" xfId="57" applyFont="1"/>
    <xf numFmtId="0" fontId="54" fillId="0" borderId="0" xfId="57" applyFont="1" applyAlignment="1">
      <alignment horizontal="right"/>
    </xf>
    <xf numFmtId="3" fontId="54" fillId="0" borderId="0" xfId="57" applyNumberFormat="1" applyFont="1"/>
    <xf numFmtId="169" fontId="54" fillId="0" borderId="0" xfId="57" applyNumberFormat="1" applyFont="1"/>
    <xf numFmtId="0" fontId="54" fillId="0" borderId="0" xfId="57" applyFont="1" applyAlignment="1">
      <alignment horizontal="left"/>
    </xf>
    <xf numFmtId="0" fontId="66" fillId="0" borderId="0" xfId="57" applyFont="1"/>
    <xf numFmtId="0" fontId="29" fillId="0" borderId="0" xfId="57" applyFont="1"/>
    <xf numFmtId="0" fontId="54" fillId="0" borderId="0" xfId="57" applyFont="1" applyAlignment="1">
      <alignment vertical="center"/>
    </xf>
    <xf numFmtId="0" fontId="69" fillId="0" borderId="0" xfId="57" applyFont="1" applyAlignment="1">
      <alignment vertical="center"/>
    </xf>
    <xf numFmtId="0" fontId="54" fillId="0" borderId="0" xfId="57" applyFont="1" applyAlignment="1">
      <alignment horizontal="center"/>
    </xf>
    <xf numFmtId="0" fontId="79" fillId="0" borderId="0" xfId="57" applyFont="1" applyAlignment="1">
      <alignment vertical="center"/>
    </xf>
    <xf numFmtId="0" fontId="62" fillId="0" borderId="0" xfId="57" applyFont="1" applyAlignment="1">
      <alignment vertical="center"/>
    </xf>
    <xf numFmtId="0" fontId="63" fillId="0" borderId="0" xfId="57" applyFont="1" applyAlignment="1">
      <alignment vertical="center"/>
    </xf>
    <xf numFmtId="0" fontId="56" fillId="0" borderId="0" xfId="57" applyFont="1" applyAlignment="1">
      <alignment horizontal="right"/>
    </xf>
    <xf numFmtId="0" fontId="94" fillId="0" borderId="0" xfId="57" applyFont="1" applyAlignment="1">
      <alignment horizontal="right"/>
    </xf>
    <xf numFmtId="0" fontId="107" fillId="0" borderId="0" xfId="57" applyFont="1"/>
    <xf numFmtId="169" fontId="29" fillId="0" borderId="0" xfId="57" applyNumberFormat="1" applyFont="1"/>
    <xf numFmtId="169" fontId="54" fillId="0" borderId="0" xfId="3" applyNumberFormat="1" applyFont="1" applyAlignment="1">
      <alignment horizontal="center" vertical="center"/>
    </xf>
    <xf numFmtId="0" fontId="58" fillId="0" borderId="0" xfId="3" applyFont="1" applyAlignment="1">
      <alignment horizontal="right" vertical="center"/>
    </xf>
    <xf numFmtId="1" fontId="58" fillId="0" borderId="0" xfId="3" applyNumberFormat="1" applyFont="1" applyAlignment="1">
      <alignment horizontal="right" vertical="center"/>
    </xf>
    <xf numFmtId="168" fontId="58" fillId="0" borderId="0" xfId="3" applyNumberFormat="1" applyFont="1" applyAlignment="1">
      <alignment horizontal="right" vertical="center"/>
    </xf>
    <xf numFmtId="168" fontId="54" fillId="0" borderId="0" xfId="3" applyNumberFormat="1" applyFont="1" applyAlignment="1">
      <alignment vertical="center"/>
    </xf>
    <xf numFmtId="168" fontId="54" fillId="0" borderId="0" xfId="3" applyNumberFormat="1" applyFont="1" applyAlignment="1">
      <alignment horizontal="right"/>
    </xf>
    <xf numFmtId="0" fontId="109" fillId="0" borderId="0" xfId="3" applyFont="1" applyAlignment="1">
      <alignment horizontal="right"/>
    </xf>
    <xf numFmtId="168" fontId="58" fillId="0" borderId="0" xfId="3" applyNumberFormat="1" applyFont="1" applyAlignment="1">
      <alignment horizontal="right"/>
    </xf>
    <xf numFmtId="3" fontId="71" fillId="0" borderId="0" xfId="3" applyNumberFormat="1" applyFont="1"/>
    <xf numFmtId="166" fontId="32" fillId="0" borderId="0" xfId="1" applyNumberFormat="1" applyFont="1" applyFill="1" applyAlignment="1">
      <alignment horizontal="right"/>
    </xf>
    <xf numFmtId="169" fontId="72" fillId="0" borderId="0" xfId="15" applyNumberFormat="1" applyFont="1"/>
    <xf numFmtId="0" fontId="72" fillId="0" borderId="0" xfId="15" applyFont="1"/>
    <xf numFmtId="167" fontId="38" fillId="0" borderId="0" xfId="19" applyNumberFormat="1" applyFont="1"/>
    <xf numFmtId="0" fontId="38" fillId="0" borderId="0" xfId="19" applyFont="1"/>
    <xf numFmtId="0" fontId="71" fillId="0" borderId="0" xfId="3" applyFont="1"/>
    <xf numFmtId="0" fontId="54" fillId="3" borderId="0" xfId="0" applyFont="1" applyFill="1"/>
    <xf numFmtId="0" fontId="56" fillId="3" borderId="0" xfId="0" applyFont="1" applyFill="1"/>
    <xf numFmtId="1" fontId="60" fillId="0" borderId="0" xfId="89" applyFont="1" applyAlignment="1" applyProtection="1"/>
    <xf numFmtId="0" fontId="95" fillId="3" borderId="0" xfId="93" applyFont="1" applyFill="1" applyAlignment="1">
      <alignment horizontal="left" vertical="top" wrapText="1"/>
    </xf>
    <xf numFmtId="49" fontId="60" fillId="3" borderId="0" xfId="93" applyNumberFormat="1" applyFont="1" applyFill="1" applyAlignment="1">
      <alignment vertical="center" wrapText="1"/>
    </xf>
    <xf numFmtId="3" fontId="77" fillId="3" borderId="0" xfId="93" applyNumberFormat="1" applyFont="1" applyFill="1" applyAlignment="1">
      <alignment horizontal="right" wrapText="1"/>
    </xf>
    <xf numFmtId="3" fontId="77" fillId="3" borderId="0" xfId="93" applyNumberFormat="1" applyFont="1" applyFill="1"/>
    <xf numFmtId="0" fontId="60" fillId="0" borderId="0" xfId="1533" applyFont="1"/>
    <xf numFmtId="0" fontId="112" fillId="0" borderId="0" xfId="1533" applyFont="1" applyAlignment="1">
      <alignment horizontal="center" vertical="center"/>
    </xf>
    <xf numFmtId="49" fontId="177" fillId="0" borderId="0" xfId="1534" applyNumberFormat="1" applyFont="1" applyAlignment="1">
      <alignment vertical="top" wrapText="1"/>
    </xf>
    <xf numFmtId="49" fontId="113" fillId="0" borderId="0" xfId="1533" applyNumberFormat="1" applyFont="1" applyAlignment="1">
      <alignment vertical="center"/>
    </xf>
    <xf numFmtId="0" fontId="114" fillId="0" borderId="0" xfId="1533" applyFont="1"/>
    <xf numFmtId="0" fontId="74" fillId="0" borderId="0" xfId="1533" applyFont="1"/>
    <xf numFmtId="0" fontId="60" fillId="0" borderId="0" xfId="1533" applyFont="1" applyAlignment="1">
      <alignment horizontal="left" vertical="center"/>
    </xf>
    <xf numFmtId="0" fontId="74" fillId="0" borderId="0" xfId="1533" applyFont="1" applyAlignment="1">
      <alignment horizontal="center"/>
    </xf>
    <xf numFmtId="0" fontId="60" fillId="0" borderId="0" xfId="1533" applyFont="1" applyAlignment="1">
      <alignment horizontal="right" vertical="center"/>
    </xf>
    <xf numFmtId="0" fontId="60" fillId="0" borderId="0" xfId="1533" applyFont="1" applyAlignment="1">
      <alignment horizontal="left" vertical="center" indent="1"/>
    </xf>
    <xf numFmtId="0" fontId="115" fillId="0" borderId="0" xfId="1533" applyFont="1"/>
    <xf numFmtId="0" fontId="115" fillId="0" borderId="0" xfId="1533" applyFont="1" applyAlignment="1">
      <alignment horizontal="right" vertical="center"/>
    </xf>
    <xf numFmtId="0" fontId="115" fillId="0" borderId="0" xfId="1533" applyFont="1" applyAlignment="1">
      <alignment horizontal="left" vertical="center" indent="1"/>
    </xf>
    <xf numFmtId="49" fontId="112" fillId="0" borderId="0" xfId="1533" applyNumberFormat="1" applyFont="1" applyAlignment="1">
      <alignment vertical="center"/>
    </xf>
    <xf numFmtId="0" fontId="91" fillId="0" borderId="0" xfId="0" applyFont="1"/>
    <xf numFmtId="168" fontId="91" fillId="0" borderId="0" xfId="0" applyNumberFormat="1" applyFont="1"/>
    <xf numFmtId="169" fontId="91" fillId="0" borderId="0" xfId="0" applyNumberFormat="1" applyFont="1"/>
    <xf numFmtId="168" fontId="38" fillId="0" borderId="0" xfId="19" applyNumberFormat="1" applyFont="1"/>
    <xf numFmtId="0" fontId="58" fillId="0" borderId="0" xfId="0" applyFont="1"/>
    <xf numFmtId="0" fontId="38" fillId="0" borderId="0" xfId="0" applyFont="1"/>
    <xf numFmtId="168" fontId="38" fillId="0" borderId="0" xfId="0" applyNumberFormat="1" applyFont="1"/>
    <xf numFmtId="173" fontId="58" fillId="0" borderId="0" xfId="94" applyNumberFormat="1" applyFont="1"/>
    <xf numFmtId="0" fontId="58" fillId="0" borderId="0" xfId="3" applyFont="1" applyAlignment="1">
      <alignment vertical="top" wrapText="1"/>
    </xf>
    <xf numFmtId="169" fontId="69" fillId="0" borderId="0" xfId="15" applyNumberFormat="1" applyFont="1" applyAlignment="1">
      <alignment horizontal="center" vertical="center"/>
    </xf>
    <xf numFmtId="3" fontId="58" fillId="0" borderId="0" xfId="0" applyNumberFormat="1" applyFont="1"/>
    <xf numFmtId="170" fontId="58" fillId="0" borderId="0" xfId="0" applyNumberFormat="1" applyFont="1"/>
    <xf numFmtId="168" fontId="58" fillId="0" borderId="0" xfId="0" applyNumberFormat="1" applyFont="1"/>
    <xf numFmtId="2" fontId="58" fillId="0" borderId="0" xfId="0" applyNumberFormat="1" applyFont="1"/>
    <xf numFmtId="169" fontId="58" fillId="0" borderId="0" xfId="0" applyNumberFormat="1" applyFont="1"/>
    <xf numFmtId="0" fontId="178" fillId="0" borderId="0" xfId="3" applyFont="1" applyAlignment="1">
      <alignment vertical="center"/>
    </xf>
    <xf numFmtId="0" fontId="172" fillId="0" borderId="0" xfId="93" applyFont="1"/>
    <xf numFmtId="3" fontId="172" fillId="0" borderId="0" xfId="93" applyNumberFormat="1" applyFont="1"/>
    <xf numFmtId="0" fontId="58" fillId="0" borderId="0" xfId="93" applyFont="1"/>
    <xf numFmtId="1" fontId="58" fillId="0" borderId="0" xfId="93" applyNumberFormat="1" applyFont="1" applyAlignment="1">
      <alignment horizontal="right"/>
    </xf>
    <xf numFmtId="3" fontId="58" fillId="0" borderId="0" xfId="93" applyNumberFormat="1" applyFont="1"/>
    <xf numFmtId="1" fontId="58" fillId="0" borderId="0" xfId="93" applyNumberFormat="1" applyFont="1"/>
    <xf numFmtId="0" fontId="176" fillId="0" borderId="0" xfId="1534" applyFont="1" applyAlignment="1">
      <alignment horizontal="left" vertical="center" wrapText="1"/>
    </xf>
    <xf numFmtId="0" fontId="54" fillId="0" borderId="0" xfId="0" applyFont="1" applyAlignment="1">
      <alignment horizontal="center" wrapText="1"/>
    </xf>
    <xf numFmtId="0" fontId="112" fillId="0" borderId="0" xfId="1533" applyFont="1" applyAlignment="1">
      <alignment horizontal="left" vertical="center"/>
    </xf>
    <xf numFmtId="0" fontId="181" fillId="0" borderId="0" xfId="3" applyFont="1" applyAlignment="1">
      <alignment horizontal="right"/>
    </xf>
    <xf numFmtId="0" fontId="180" fillId="0" borderId="0" xfId="0" applyFont="1"/>
    <xf numFmtId="0" fontId="114" fillId="0" borderId="0" xfId="15" applyFont="1"/>
    <xf numFmtId="0" fontId="183" fillId="0" borderId="0" xfId="15" applyFont="1" applyAlignment="1">
      <alignment vertical="center"/>
    </xf>
    <xf numFmtId="0" fontId="184" fillId="0" borderId="0" xfId="3" applyFont="1"/>
    <xf numFmtId="0" fontId="183" fillId="0" borderId="0" xfId="19" applyFont="1" applyAlignment="1">
      <alignment vertical="center"/>
    </xf>
    <xf numFmtId="0" fontId="182" fillId="0" borderId="0" xfId="3" applyFont="1" applyAlignment="1">
      <alignment horizontal="right"/>
    </xf>
    <xf numFmtId="0" fontId="184" fillId="0" borderId="0" xfId="19" applyFont="1"/>
    <xf numFmtId="169" fontId="77" fillId="0" borderId="0" xfId="56" applyNumberFormat="1" applyFont="1" applyAlignment="1">
      <alignment horizontal="center" wrapText="1"/>
    </xf>
    <xf numFmtId="0" fontId="54" fillId="0" borderId="0" xfId="94" applyFont="1" applyAlignment="1">
      <alignment horizontal="center" vertical="center"/>
    </xf>
    <xf numFmtId="0" fontId="31" fillId="0" borderId="0" xfId="3" applyFont="1" applyAlignment="1">
      <alignment horizontal="left" vertical="top" wrapText="1"/>
    </xf>
    <xf numFmtId="0" fontId="67" fillId="3" borderId="13" xfId="3" applyFont="1" applyFill="1" applyBorder="1" applyAlignment="1">
      <alignment horizontal="right" vertical="top" wrapText="1"/>
    </xf>
    <xf numFmtId="0" fontId="59" fillId="0" borderId="0" xfId="0" applyFont="1" applyAlignment="1">
      <alignment horizontal="center"/>
    </xf>
    <xf numFmtId="0" fontId="54" fillId="3" borderId="13" xfId="0" applyFont="1" applyFill="1" applyBorder="1"/>
    <xf numFmtId="0" fontId="54" fillId="3" borderId="13" xfId="0" applyFont="1" applyFill="1" applyBorder="1" applyAlignment="1">
      <alignment horizontal="center"/>
    </xf>
    <xf numFmtId="0" fontId="54" fillId="0" borderId="2" xfId="0" applyFont="1" applyBorder="1"/>
    <xf numFmtId="169" fontId="54" fillId="0" borderId="2" xfId="0" applyNumberFormat="1" applyFont="1" applyBorder="1"/>
    <xf numFmtId="0" fontId="54" fillId="0" borderId="0" xfId="15" applyFont="1" applyAlignment="1">
      <alignment vertical="center"/>
    </xf>
    <xf numFmtId="0" fontId="54" fillId="0" borderId="0" xfId="15" applyFont="1" applyAlignment="1">
      <alignment horizontal="center" vertical="center"/>
    </xf>
    <xf numFmtId="169" fontId="88" fillId="69" borderId="0" xfId="3" applyNumberFormat="1" applyFont="1" applyFill="1" applyAlignment="1">
      <alignment horizontal="center" vertical="center" wrapText="1"/>
    </xf>
    <xf numFmtId="169" fontId="88" fillId="70" borderId="0" xfId="3" applyNumberFormat="1" applyFont="1" applyFill="1" applyAlignment="1">
      <alignment horizontal="center" vertical="center" wrapText="1"/>
    </xf>
    <xf numFmtId="169" fontId="88" fillId="71" borderId="0" xfId="3" applyNumberFormat="1" applyFont="1" applyFill="1" applyAlignment="1">
      <alignment horizontal="center" vertical="center" wrapText="1"/>
    </xf>
    <xf numFmtId="169" fontId="88" fillId="72" borderId="0" xfId="3" applyNumberFormat="1" applyFont="1" applyFill="1" applyAlignment="1">
      <alignment horizontal="center" vertical="center" wrapText="1"/>
    </xf>
    <xf numFmtId="168" fontId="88" fillId="72" borderId="0" xfId="3" applyNumberFormat="1" applyFont="1" applyFill="1" applyAlignment="1">
      <alignment horizontal="center" vertical="center"/>
    </xf>
    <xf numFmtId="169" fontId="71" fillId="71" borderId="0" xfId="3" applyNumberFormat="1" applyFont="1" applyFill="1" applyAlignment="1">
      <alignment horizontal="center" vertical="center"/>
    </xf>
    <xf numFmtId="169" fontId="72" fillId="73" borderId="0" xfId="3" applyNumberFormat="1" applyFont="1" applyFill="1" applyAlignment="1">
      <alignment horizontal="center" vertical="center" wrapText="1"/>
    </xf>
    <xf numFmtId="168" fontId="88" fillId="74" borderId="0" xfId="3" applyNumberFormat="1" applyFont="1" applyFill="1" applyAlignment="1">
      <alignment horizontal="center" vertical="center"/>
    </xf>
    <xf numFmtId="169" fontId="88" fillId="74" borderId="5" xfId="3" applyNumberFormat="1" applyFont="1" applyFill="1" applyBorder="1" applyAlignment="1">
      <alignment horizontal="center" vertical="center" wrapText="1"/>
    </xf>
    <xf numFmtId="169" fontId="88" fillId="74" borderId="0" xfId="3" applyNumberFormat="1" applyFont="1" applyFill="1" applyAlignment="1">
      <alignment horizontal="center" vertical="center" wrapText="1"/>
    </xf>
    <xf numFmtId="169" fontId="57" fillId="68" borderId="0" xfId="3" applyNumberFormat="1" applyFont="1" applyFill="1" applyAlignment="1">
      <alignment horizontal="center" vertical="center" wrapText="1"/>
    </xf>
    <xf numFmtId="16" fontId="187" fillId="0" borderId="0" xfId="3" applyNumberFormat="1" applyFont="1" applyAlignment="1">
      <alignment horizontal="right" vertical="center" wrapText="1"/>
    </xf>
    <xf numFmtId="169" fontId="182" fillId="0" borderId="0" xfId="3" applyNumberFormat="1" applyFont="1" applyAlignment="1">
      <alignment horizontal="center" wrapText="1"/>
    </xf>
    <xf numFmtId="0" fontId="67" fillId="0" borderId="0" xfId="3" applyFont="1" applyAlignment="1">
      <alignment vertical="top" wrapText="1"/>
    </xf>
    <xf numFmtId="0" fontId="68" fillId="0" borderId="0" xfId="3" applyFont="1" applyAlignment="1">
      <alignment horizontal="left" vertical="top" wrapText="1"/>
    </xf>
    <xf numFmtId="0" fontId="80" fillId="0" borderId="0" xfId="0" applyFont="1" applyAlignment="1">
      <alignment horizontal="left" vertical="center" wrapText="1"/>
    </xf>
    <xf numFmtId="3" fontId="54" fillId="3" borderId="0" xfId="0" applyNumberFormat="1" applyFont="1" applyFill="1" applyAlignment="1">
      <alignment horizontal="right" vertical="center"/>
    </xf>
    <xf numFmtId="0" fontId="54" fillId="3" borderId="0" xfId="0" applyFont="1" applyFill="1" applyAlignment="1">
      <alignment horizontal="right" vertical="center"/>
    </xf>
    <xf numFmtId="0" fontId="54" fillId="3" borderId="0" xfId="0" applyFont="1" applyFill="1" applyAlignment="1">
      <alignment vertical="center" wrapText="1"/>
    </xf>
    <xf numFmtId="3" fontId="76" fillId="3" borderId="0" xfId="0" applyNumberFormat="1" applyFont="1" applyFill="1" applyAlignment="1">
      <alignment horizontal="right" vertical="center"/>
    </xf>
    <xf numFmtId="3" fontId="76" fillId="3" borderId="0" xfId="0" applyNumberFormat="1" applyFont="1" applyFill="1" applyAlignment="1">
      <alignment vertical="center"/>
    </xf>
    <xf numFmtId="3" fontId="76" fillId="3" borderId="0" xfId="0" applyNumberFormat="1" applyFont="1" applyFill="1" applyAlignment="1">
      <alignment vertical="center" wrapText="1"/>
    </xf>
    <xf numFmtId="0" fontId="54" fillId="3" borderId="0" xfId="0" applyFont="1" applyFill="1" applyAlignment="1">
      <alignment vertical="center"/>
    </xf>
    <xf numFmtId="0" fontId="100" fillId="3" borderId="0" xfId="0" applyFont="1" applyFill="1" applyAlignment="1">
      <alignment vertical="center" wrapText="1"/>
    </xf>
    <xf numFmtId="3" fontId="98" fillId="3" borderId="0" xfId="0" applyNumberFormat="1" applyFont="1" applyFill="1" applyAlignment="1">
      <alignment vertical="center" wrapText="1"/>
    </xf>
    <xf numFmtId="3" fontId="98" fillId="3" borderId="0" xfId="0" applyNumberFormat="1" applyFont="1" applyFill="1" applyAlignment="1">
      <alignment vertical="center"/>
    </xf>
    <xf numFmtId="0" fontId="101" fillId="3" borderId="0" xfId="0" applyFont="1" applyFill="1" applyAlignment="1">
      <alignment vertical="center"/>
    </xf>
    <xf numFmtId="0" fontId="67" fillId="3" borderId="13" xfId="3" applyFont="1" applyFill="1" applyBorder="1" applyAlignment="1">
      <alignment horizontal="right" textRotation="90" wrapText="1"/>
    </xf>
    <xf numFmtId="3" fontId="54" fillId="0" borderId="29" xfId="0" applyNumberFormat="1" applyFont="1" applyBorder="1" applyAlignment="1">
      <alignment horizontal="right" vertical="center" wrapText="1"/>
    </xf>
    <xf numFmtId="0" fontId="54" fillId="0" borderId="0" xfId="0" applyFont="1" applyAlignment="1">
      <alignment horizontal="left" vertical="center" wrapText="1"/>
    </xf>
    <xf numFmtId="0" fontId="77" fillId="0" borderId="0" xfId="93" applyFont="1" applyAlignment="1">
      <alignment horizontal="center"/>
    </xf>
    <xf numFmtId="0" fontId="114" fillId="0" borderId="0" xfId="0" applyFont="1"/>
    <xf numFmtId="0" fontId="74" fillId="3" borderId="0" xfId="0" applyFont="1" applyFill="1" applyAlignment="1">
      <alignment horizontal="right"/>
    </xf>
    <xf numFmtId="0" fontId="67" fillId="0" borderId="0" xfId="3" applyFont="1" applyAlignment="1">
      <alignment horizontal="left" vertical="top" wrapText="1"/>
    </xf>
    <xf numFmtId="0" fontId="171" fillId="3" borderId="0" xfId="3" applyFont="1" applyFill="1"/>
    <xf numFmtId="0" fontId="180" fillId="0" borderId="0" xfId="57" applyFont="1"/>
    <xf numFmtId="0" fontId="85" fillId="0" borderId="0" xfId="57" applyFont="1" applyAlignment="1">
      <alignment horizontal="left" vertical="center" wrapText="1"/>
    </xf>
    <xf numFmtId="0" fontId="85" fillId="0" borderId="0" xfId="57" applyFont="1" applyAlignment="1">
      <alignment vertical="center"/>
    </xf>
    <xf numFmtId="0" fontId="108" fillId="0" borderId="0" xfId="57" applyFont="1" applyAlignment="1">
      <alignment horizontal="left" vertical="center" wrapText="1"/>
    </xf>
    <xf numFmtId="167" fontId="54" fillId="3" borderId="29" xfId="19" applyNumberFormat="1" applyFont="1" applyFill="1" applyBorder="1" applyAlignment="1">
      <alignment horizontal="right"/>
    </xf>
    <xf numFmtId="167" fontId="54" fillId="0" borderId="2" xfId="19" applyNumberFormat="1" applyFont="1" applyBorder="1" applyAlignment="1">
      <alignment horizontal="right"/>
    </xf>
    <xf numFmtId="0" fontId="67" fillId="3" borderId="0" xfId="19" applyFont="1" applyFill="1" applyAlignment="1">
      <alignment horizontal="right"/>
    </xf>
    <xf numFmtId="2" fontId="91" fillId="0" borderId="0" xfId="0" applyNumberFormat="1" applyFont="1"/>
    <xf numFmtId="0" fontId="67" fillId="3" borderId="13" xfId="0" applyFont="1" applyFill="1" applyBorder="1" applyAlignment="1">
      <alignment horizontal="right"/>
    </xf>
    <xf numFmtId="0" fontId="80" fillId="0" borderId="0" xfId="3" applyFont="1" applyAlignment="1">
      <alignment horizontal="left" vertical="center"/>
    </xf>
    <xf numFmtId="167" fontId="54" fillId="0" borderId="29" xfId="19" applyNumberFormat="1" applyFont="1" applyBorder="1" applyAlignment="1">
      <alignment horizontal="right"/>
    </xf>
    <xf numFmtId="0" fontId="67" fillId="3" borderId="2" xfId="19" applyFont="1" applyFill="1" applyBorder="1"/>
    <xf numFmtId="0" fontId="67" fillId="3" borderId="2" xfId="3" applyFont="1" applyFill="1" applyBorder="1" applyAlignment="1">
      <alignment horizontal="right" textRotation="90" wrapText="1"/>
    </xf>
    <xf numFmtId="2" fontId="29" fillId="0" borderId="0" xfId="0" applyNumberFormat="1" applyFont="1"/>
    <xf numFmtId="174" fontId="38" fillId="0" borderId="0" xfId="0" applyNumberFormat="1" applyFont="1"/>
    <xf numFmtId="169" fontId="38" fillId="0" borderId="0" xfId="0" applyNumberFormat="1" applyFont="1"/>
    <xf numFmtId="14" fontId="67" fillId="3" borderId="13" xfId="3" applyNumberFormat="1" applyFont="1" applyFill="1" applyBorder="1" applyAlignment="1">
      <alignment horizontal="right" textRotation="90" wrapText="1"/>
    </xf>
    <xf numFmtId="0" fontId="85" fillId="0" borderId="0" xfId="3" applyFont="1" applyAlignment="1">
      <alignment horizontal="left" vertical="center"/>
    </xf>
    <xf numFmtId="0" fontId="96" fillId="0" borderId="0" xfId="3" applyFont="1" applyAlignment="1">
      <alignment horizontal="right" vertical="center"/>
    </xf>
    <xf numFmtId="0" fontId="54" fillId="0" borderId="29" xfId="0" applyFont="1" applyBorder="1" applyAlignment="1">
      <alignment horizontal="left" vertical="center" wrapText="1"/>
    </xf>
    <xf numFmtId="0" fontId="54" fillId="0" borderId="2" xfId="0" applyFont="1" applyBorder="1" applyAlignment="1">
      <alignment horizontal="left" vertical="center" wrapText="1"/>
    </xf>
    <xf numFmtId="3" fontId="54" fillId="0" borderId="2" xfId="0" applyNumberFormat="1" applyFont="1" applyBorder="1" applyAlignment="1">
      <alignment vertical="center" wrapText="1"/>
    </xf>
    <xf numFmtId="0" fontId="85" fillId="0" borderId="0" xfId="0" applyFont="1" applyAlignment="1">
      <alignment horizontal="left" vertical="center" wrapText="1"/>
    </xf>
    <xf numFmtId="0" fontId="63" fillId="0" borderId="0" xfId="3" applyFont="1" applyAlignment="1">
      <alignment horizontal="right" vertical="center"/>
    </xf>
    <xf numFmtId="0" fontId="67" fillId="3" borderId="13" xfId="3" applyFont="1" applyFill="1" applyBorder="1" applyAlignment="1">
      <alignment horizontal="left" textRotation="90"/>
    </xf>
    <xf numFmtId="0" fontId="54" fillId="0" borderId="29" xfId="3" applyFont="1" applyBorder="1"/>
    <xf numFmtId="3" fontId="67" fillId="0" borderId="29" xfId="0" applyNumberFormat="1" applyFont="1" applyBorder="1" applyAlignment="1">
      <alignment horizontal="right" vertical="center" wrapText="1"/>
    </xf>
    <xf numFmtId="3" fontId="67" fillId="0" borderId="0" xfId="0" applyNumberFormat="1" applyFont="1" applyAlignment="1">
      <alignment horizontal="right" vertical="center" wrapText="1"/>
    </xf>
    <xf numFmtId="3" fontId="67" fillId="0" borderId="0" xfId="0" applyNumberFormat="1" applyFont="1" applyAlignment="1">
      <alignment vertical="center"/>
    </xf>
    <xf numFmtId="3" fontId="67" fillId="0" borderId="2" xfId="0" applyNumberFormat="1" applyFont="1" applyBorder="1" applyAlignment="1">
      <alignment vertical="center" wrapText="1"/>
    </xf>
    <xf numFmtId="0" fontId="67" fillId="3" borderId="2" xfId="3" applyFont="1" applyFill="1" applyBorder="1" applyAlignment="1">
      <alignment textRotation="90"/>
    </xf>
    <xf numFmtId="14" fontId="67" fillId="3" borderId="0" xfId="3" applyNumberFormat="1" applyFont="1" applyFill="1" applyAlignment="1">
      <alignment horizontal="left" textRotation="90" wrapText="1"/>
    </xf>
    <xf numFmtId="49" fontId="59" fillId="0" borderId="29" xfId="3" applyNumberFormat="1" applyFont="1" applyBorder="1" applyAlignment="1">
      <alignment horizontal="right"/>
    </xf>
    <xf numFmtId="0" fontId="60" fillId="0" borderId="29" xfId="3" applyFont="1" applyBorder="1"/>
    <xf numFmtId="49" fontId="54" fillId="0" borderId="29" xfId="3" applyNumberFormat="1" applyFont="1" applyBorder="1"/>
    <xf numFmtId="3" fontId="54" fillId="0" borderId="2" xfId="0" applyNumberFormat="1" applyFont="1" applyBorder="1" applyAlignment="1">
      <alignment horizontal="right" vertical="center" wrapText="1"/>
    </xf>
    <xf numFmtId="3" fontId="67" fillId="0" borderId="2" xfId="0" applyNumberFormat="1" applyFont="1" applyBorder="1" applyAlignment="1">
      <alignment horizontal="right" vertical="center" wrapText="1"/>
    </xf>
    <xf numFmtId="3" fontId="54" fillId="0" borderId="29" xfId="0" applyNumberFormat="1" applyFont="1" applyBorder="1" applyAlignment="1">
      <alignment vertical="center" wrapText="1"/>
    </xf>
    <xf numFmtId="3" fontId="67" fillId="0" borderId="29" xfId="0" applyNumberFormat="1" applyFont="1" applyBorder="1" applyAlignment="1">
      <alignment vertical="center" wrapText="1"/>
    </xf>
    <xf numFmtId="0" fontId="112" fillId="0" borderId="0" xfId="57" applyFont="1"/>
    <xf numFmtId="0" fontId="192" fillId="0" borderId="0" xfId="57" applyFont="1"/>
    <xf numFmtId="0" fontId="60" fillId="0" borderId="0" xfId="57" applyFont="1" applyAlignment="1">
      <alignment vertical="center"/>
    </xf>
    <xf numFmtId="0" fontId="2" fillId="0" borderId="0" xfId="93" applyFont="1"/>
    <xf numFmtId="3" fontId="2" fillId="0" borderId="0" xfId="93" applyNumberFormat="1" applyFont="1"/>
    <xf numFmtId="1" fontId="2" fillId="0" borderId="0" xfId="93" applyNumberFormat="1" applyFont="1"/>
    <xf numFmtId="166" fontId="192" fillId="0" borderId="0" xfId="1" applyNumberFormat="1" applyFont="1" applyFill="1" applyBorder="1" applyAlignment="1"/>
    <xf numFmtId="0" fontId="192" fillId="3" borderId="13" xfId="0" applyFont="1" applyFill="1" applyBorder="1"/>
    <xf numFmtId="0" fontId="192" fillId="0" borderId="0" xfId="57" applyFont="1" applyAlignment="1">
      <alignment vertical="center"/>
    </xf>
    <xf numFmtId="3" fontId="192" fillId="0" borderId="0" xfId="3" applyNumberFormat="1" applyFont="1"/>
    <xf numFmtId="3" fontId="112" fillId="0" borderId="0" xfId="3" applyNumberFormat="1" applyFont="1"/>
    <xf numFmtId="0" fontId="192" fillId="0" borderId="0" xfId="3" applyFont="1"/>
    <xf numFmtId="3" fontId="192" fillId="0" borderId="0" xfId="3" applyNumberFormat="1" applyFont="1" applyAlignment="1">
      <alignment vertical="center"/>
    </xf>
    <xf numFmtId="0" fontId="192" fillId="0" borderId="0" xfId="0" applyFont="1" applyAlignment="1">
      <alignment wrapText="1"/>
    </xf>
    <xf numFmtId="0" fontId="85" fillId="0" borderId="0" xfId="0" applyFont="1" applyAlignment="1">
      <alignment vertical="center" wrapText="1"/>
    </xf>
    <xf numFmtId="3" fontId="58" fillId="0" borderId="0" xfId="1" applyNumberFormat="1" applyFont="1" applyFill="1" applyBorder="1"/>
    <xf numFmtId="0" fontId="194" fillId="0" borderId="0" xfId="3" applyFont="1"/>
    <xf numFmtId="0" fontId="194" fillId="0" borderId="0" xfId="3" applyFont="1" applyAlignment="1">
      <alignment horizontal="left"/>
    </xf>
    <xf numFmtId="0" fontId="170" fillId="0" borderId="0" xfId="3" applyFont="1" applyAlignment="1">
      <alignment vertical="top" wrapText="1"/>
    </xf>
    <xf numFmtId="0" fontId="53" fillId="0" borderId="0" xfId="3" applyFont="1" applyAlignment="1">
      <alignment vertical="top" wrapText="1"/>
    </xf>
    <xf numFmtId="0" fontId="199" fillId="0" borderId="0" xfId="3" applyFont="1"/>
    <xf numFmtId="0" fontId="199" fillId="0" borderId="0" xfId="3" applyFont="1" applyAlignment="1">
      <alignment horizontal="left"/>
    </xf>
    <xf numFmtId="0" fontId="199" fillId="0" borderId="0" xfId="0" applyFont="1"/>
    <xf numFmtId="0" fontId="200" fillId="0" borderId="0" xfId="0" applyFont="1"/>
    <xf numFmtId="0" fontId="200" fillId="0" borderId="0" xfId="0" applyFont="1" applyAlignment="1">
      <alignment horizontal="right"/>
    </xf>
    <xf numFmtId="0" fontId="201" fillId="0" borderId="0" xfId="0" applyFont="1"/>
    <xf numFmtId="0" fontId="197" fillId="0" borderId="0" xfId="0" applyFont="1" applyAlignment="1">
      <alignment horizontal="left" vertical="center"/>
    </xf>
    <xf numFmtId="0" fontId="199" fillId="0" borderId="0" xfId="15" applyFont="1"/>
    <xf numFmtId="0" fontId="203" fillId="0" borderId="0" xfId="15" applyFont="1"/>
    <xf numFmtId="0" fontId="200" fillId="0" borderId="0" xfId="15" applyFont="1"/>
    <xf numFmtId="0" fontId="204" fillId="0" borderId="0" xfId="15" applyFont="1" applyAlignment="1">
      <alignment horizontal="left" vertical="center"/>
    </xf>
    <xf numFmtId="0" fontId="202" fillId="0" borderId="0" xfId="3" applyFont="1" applyAlignment="1">
      <alignment horizontal="right"/>
    </xf>
    <xf numFmtId="0" fontId="200" fillId="0" borderId="0" xfId="15" applyFont="1" applyAlignment="1">
      <alignment horizontal="center" vertical="center"/>
    </xf>
    <xf numFmtId="0" fontId="205" fillId="0" borderId="0" xfId="3" applyFont="1" applyAlignment="1">
      <alignment horizontal="left" vertical="center"/>
    </xf>
    <xf numFmtId="0" fontId="180" fillId="0" borderId="0" xfId="3" applyFont="1" applyAlignment="1">
      <alignment vertical="center"/>
    </xf>
    <xf numFmtId="0" fontId="201" fillId="0" borderId="0" xfId="19" applyFont="1" applyAlignment="1">
      <alignment vertical="center"/>
    </xf>
    <xf numFmtId="0" fontId="207" fillId="0" borderId="0" xfId="3" applyFont="1"/>
    <xf numFmtId="0" fontId="201" fillId="0" borderId="0" xfId="3" applyFont="1" applyAlignment="1">
      <alignment vertical="center"/>
    </xf>
    <xf numFmtId="0" fontId="200" fillId="0" borderId="0" xfId="3" applyFont="1"/>
    <xf numFmtId="0" fontId="194" fillId="0" borderId="0" xfId="57" applyFont="1"/>
    <xf numFmtId="0" fontId="201" fillId="0" borderId="0" xfId="15" applyFont="1" applyAlignment="1">
      <alignment vertical="center"/>
    </xf>
    <xf numFmtId="0" fontId="202" fillId="0" borderId="0" xfId="15" applyFont="1" applyAlignment="1">
      <alignment horizontal="right"/>
    </xf>
    <xf numFmtId="0" fontId="186" fillId="0" borderId="0" xfId="3" applyFont="1" applyAlignment="1">
      <alignment vertical="center"/>
    </xf>
    <xf numFmtId="0" fontId="67" fillId="0" borderId="0" xfId="0" applyFont="1" applyAlignment="1">
      <alignment horizontal="left"/>
    </xf>
    <xf numFmtId="3" fontId="67" fillId="0" borderId="0" xfId="0" applyNumberFormat="1" applyFont="1" applyAlignment="1">
      <alignment horizontal="right"/>
    </xf>
    <xf numFmtId="0" fontId="208" fillId="0" borderId="0" xfId="3" applyFont="1" applyAlignment="1">
      <alignment horizontal="center" vertical="center"/>
    </xf>
    <xf numFmtId="0" fontId="209" fillId="0" borderId="0" xfId="3" applyFont="1"/>
    <xf numFmtId="0" fontId="67" fillId="3" borderId="0" xfId="3" applyFont="1" applyFill="1" applyAlignment="1">
      <alignment horizontal="center" vertical="center"/>
    </xf>
    <xf numFmtId="0" fontId="54" fillId="3" borderId="0" xfId="3" applyFont="1" applyFill="1" applyAlignment="1">
      <alignment horizontal="right"/>
    </xf>
    <xf numFmtId="169" fontId="54" fillId="3" borderId="0" xfId="3" applyNumberFormat="1" applyFont="1" applyFill="1" applyAlignment="1">
      <alignment horizontal="right"/>
    </xf>
    <xf numFmtId="169" fontId="54" fillId="3" borderId="0" xfId="3" applyNumberFormat="1" applyFont="1" applyFill="1" applyAlignment="1">
      <alignment horizontal="right" vertical="center"/>
    </xf>
    <xf numFmtId="0" fontId="196" fillId="3" borderId="13" xfId="0" applyFont="1" applyFill="1" applyBorder="1"/>
    <xf numFmtId="0" fontId="196" fillId="0" borderId="0" xfId="3" applyFont="1"/>
    <xf numFmtId="169" fontId="209" fillId="0" borderId="0" xfId="3" applyNumberFormat="1" applyFont="1"/>
    <xf numFmtId="169" fontId="196" fillId="0" borderId="0" xfId="3" applyNumberFormat="1" applyFont="1" applyAlignment="1">
      <alignment horizontal="center"/>
    </xf>
    <xf numFmtId="0" fontId="112" fillId="0" borderId="0" xfId="94" applyFont="1" applyAlignment="1">
      <alignment vertical="center"/>
    </xf>
    <xf numFmtId="166" fontId="112" fillId="0" borderId="0" xfId="1" applyNumberFormat="1" applyFont="1" applyFill="1" applyBorder="1" applyAlignment="1"/>
    <xf numFmtId="0" fontId="77" fillId="0" borderId="0" xfId="93" applyFont="1" applyAlignment="1">
      <alignment horizontal="left"/>
    </xf>
    <xf numFmtId="169" fontId="77" fillId="0" borderId="0" xfId="93" applyNumberFormat="1" applyFont="1" applyAlignment="1">
      <alignment horizontal="left"/>
    </xf>
    <xf numFmtId="0" fontId="1" fillId="0" borderId="0" xfId="93" applyFont="1" applyAlignment="1">
      <alignment horizontal="left"/>
    </xf>
    <xf numFmtId="0" fontId="112" fillId="0" borderId="0" xfId="3" applyFont="1"/>
    <xf numFmtId="3" fontId="112" fillId="0" borderId="0" xfId="3" applyNumberFormat="1" applyFont="1" applyAlignment="1">
      <alignment vertical="center"/>
    </xf>
    <xf numFmtId="0" fontId="112" fillId="0" borderId="0" xfId="57" applyFont="1" applyAlignment="1">
      <alignment vertical="center"/>
    </xf>
    <xf numFmtId="0" fontId="54" fillId="0" borderId="0" xfId="15" applyFont="1" applyAlignment="1">
      <alignment horizontal="left" vertical="top" wrapText="1"/>
    </xf>
    <xf numFmtId="0" fontId="54" fillId="0" borderId="0" xfId="0" applyFont="1" applyAlignment="1">
      <alignment horizontal="center" vertical="top" wrapText="1"/>
    </xf>
    <xf numFmtId="0" fontId="67" fillId="3" borderId="29" xfId="0" applyFont="1" applyFill="1" applyBorder="1" applyAlignment="1">
      <alignment horizontal="right"/>
    </xf>
    <xf numFmtId="3" fontId="32" fillId="0" borderId="0" xfId="15" applyNumberFormat="1" applyFont="1"/>
    <xf numFmtId="0" fontId="75" fillId="3" borderId="0" xfId="19" applyFont="1" applyFill="1" applyAlignment="1">
      <alignment horizontal="center"/>
    </xf>
    <xf numFmtId="1" fontId="77" fillId="0" borderId="0" xfId="56" applyNumberFormat="1" applyFont="1"/>
    <xf numFmtId="167" fontId="77" fillId="0" borderId="0" xfId="56" applyNumberFormat="1" applyFont="1"/>
    <xf numFmtId="168" fontId="77" fillId="0" borderId="0" xfId="56" applyNumberFormat="1" applyFont="1"/>
    <xf numFmtId="3" fontId="71" fillId="0" borderId="0" xfId="3" applyNumberFormat="1" applyFont="1" applyAlignment="1">
      <alignment horizontal="right" vertical="center"/>
    </xf>
    <xf numFmtId="174" fontId="77" fillId="0" borderId="0" xfId="94" applyNumberFormat="1" applyFont="1"/>
    <xf numFmtId="0" fontId="54" fillId="0" borderId="0" xfId="0" applyFont="1" applyAlignment="1">
      <alignment vertical="top" wrapText="1"/>
    </xf>
    <xf numFmtId="3" fontId="54" fillId="0" borderId="29" xfId="0" applyNumberFormat="1" applyFont="1" applyBorder="1" applyAlignment="1">
      <alignment horizontal="right" vertical="top"/>
    </xf>
    <xf numFmtId="3" fontId="54" fillId="0" borderId="0" xfId="0" applyNumberFormat="1" applyFont="1" applyAlignment="1">
      <alignment horizontal="right" vertical="top"/>
    </xf>
    <xf numFmtId="3" fontId="54" fillId="0" borderId="2" xfId="0" applyNumberFormat="1" applyFont="1" applyBorder="1" applyAlignment="1">
      <alignment horizontal="right" vertical="top"/>
    </xf>
    <xf numFmtId="0" fontId="67" fillId="0" borderId="29" xfId="0" applyFont="1" applyBorder="1" applyAlignment="1">
      <alignment horizontal="left" vertical="top"/>
    </xf>
    <xf numFmtId="3" fontId="67" fillId="0" borderId="29" xfId="0" applyNumberFormat="1" applyFont="1" applyBorder="1" applyAlignment="1">
      <alignment horizontal="right" vertical="top"/>
    </xf>
    <xf numFmtId="3" fontId="67" fillId="0" borderId="0" xfId="0" applyNumberFormat="1" applyFont="1" applyAlignment="1">
      <alignment horizontal="right" vertical="top"/>
    </xf>
    <xf numFmtId="3" fontId="67" fillId="0" borderId="2" xfId="0" applyNumberFormat="1" applyFont="1" applyBorder="1" applyAlignment="1">
      <alignment horizontal="right" vertical="top"/>
    </xf>
    <xf numFmtId="3" fontId="67" fillId="0" borderId="13" xfId="0" applyNumberFormat="1" applyFont="1" applyBorder="1" applyAlignment="1">
      <alignment horizontal="right" vertical="top"/>
    </xf>
    <xf numFmtId="3" fontId="54" fillId="0" borderId="13" xfId="0" applyNumberFormat="1" applyFont="1" applyBorder="1" applyAlignment="1">
      <alignment horizontal="right" vertical="top"/>
    </xf>
    <xf numFmtId="0" fontId="54" fillId="3" borderId="29" xfId="3" applyFont="1" applyFill="1" applyBorder="1" applyAlignment="1">
      <alignment horizontal="left" vertical="top"/>
    </xf>
    <xf numFmtId="169" fontId="54" fillId="3" borderId="29" xfId="3" applyNumberFormat="1" applyFont="1" applyFill="1" applyBorder="1" applyAlignment="1">
      <alignment horizontal="right" vertical="top"/>
    </xf>
    <xf numFmtId="169" fontId="54" fillId="3" borderId="29" xfId="3" applyNumberFormat="1" applyFont="1" applyFill="1" applyBorder="1" applyAlignment="1">
      <alignment vertical="top"/>
    </xf>
    <xf numFmtId="0" fontId="54" fillId="3" borderId="0" xfId="3" applyFont="1" applyFill="1" applyAlignment="1">
      <alignment horizontal="left" vertical="top"/>
    </xf>
    <xf numFmtId="169" fontId="54" fillId="3" borderId="0" xfId="3" applyNumberFormat="1" applyFont="1" applyFill="1" applyAlignment="1">
      <alignment horizontal="right" vertical="top"/>
    </xf>
    <xf numFmtId="169" fontId="54" fillId="3" borderId="0" xfId="3" applyNumberFormat="1" applyFont="1" applyFill="1" applyAlignment="1">
      <alignment vertical="top"/>
    </xf>
    <xf numFmtId="0" fontId="54" fillId="3" borderId="2" xfId="3" applyFont="1" applyFill="1" applyBorder="1" applyAlignment="1">
      <alignment horizontal="left" vertical="top"/>
    </xf>
    <xf numFmtId="169" fontId="54" fillId="3" borderId="2" xfId="3" applyNumberFormat="1" applyFont="1" applyFill="1" applyBorder="1" applyAlignment="1">
      <alignment horizontal="right" vertical="top"/>
    </xf>
    <xf numFmtId="169" fontId="54" fillId="3" borderId="2" xfId="3" applyNumberFormat="1" applyFont="1" applyFill="1" applyBorder="1" applyAlignment="1">
      <alignment vertical="top"/>
    </xf>
    <xf numFmtId="0" fontId="54" fillId="3" borderId="13" xfId="3" applyFont="1" applyFill="1" applyBorder="1" applyAlignment="1">
      <alignment horizontal="left" vertical="top"/>
    </xf>
    <xf numFmtId="169" fontId="54" fillId="3" borderId="13" xfId="3" applyNumberFormat="1" applyFont="1" applyFill="1" applyBorder="1" applyAlignment="1">
      <alignment horizontal="right" vertical="top"/>
    </xf>
    <xf numFmtId="0" fontId="54" fillId="0" borderId="29" xfId="3" applyFont="1" applyBorder="1" applyAlignment="1">
      <alignment horizontal="left" vertical="top"/>
    </xf>
    <xf numFmtId="169" fontId="54" fillId="0" borderId="29" xfId="3" applyNumberFormat="1" applyFont="1" applyBorder="1" applyAlignment="1">
      <alignment horizontal="right" vertical="top"/>
    </xf>
    <xf numFmtId="169" fontId="54" fillId="0" borderId="29" xfId="3" applyNumberFormat="1" applyFont="1" applyBorder="1" applyAlignment="1">
      <alignment vertical="top"/>
    </xf>
    <xf numFmtId="0" fontId="54" fillId="0" borderId="0" xfId="3" applyFont="1" applyAlignment="1">
      <alignment horizontal="left" vertical="top"/>
    </xf>
    <xf numFmtId="169" fontId="54" fillId="0" borderId="0" xfId="3" applyNumberFormat="1" applyFont="1" applyAlignment="1">
      <alignment horizontal="right" vertical="top"/>
    </xf>
    <xf numFmtId="169" fontId="54" fillId="0" borderId="0" xfId="3" applyNumberFormat="1" applyFont="1" applyAlignment="1">
      <alignment vertical="top"/>
    </xf>
    <xf numFmtId="0" fontId="54" fillId="0" borderId="2" xfId="3" applyFont="1" applyBorder="1" applyAlignment="1">
      <alignment horizontal="left" vertical="top"/>
    </xf>
    <xf numFmtId="169" fontId="54" fillId="0" borderId="2" xfId="3" applyNumberFormat="1" applyFont="1" applyBorder="1" applyAlignment="1">
      <alignment horizontal="right" vertical="top"/>
    </xf>
    <xf numFmtId="169" fontId="54" fillId="0" borderId="2" xfId="3" applyNumberFormat="1" applyFont="1" applyBorder="1" applyAlignment="1">
      <alignment vertical="top"/>
    </xf>
    <xf numFmtId="0" fontId="32" fillId="0" borderId="0" xfId="3" applyFont="1" applyAlignment="1">
      <alignment vertical="top"/>
    </xf>
    <xf numFmtId="0" fontId="36" fillId="0" borderId="0" xfId="3" applyFont="1" applyAlignment="1">
      <alignment horizontal="center" vertical="top"/>
    </xf>
    <xf numFmtId="0" fontId="37" fillId="0" borderId="0" xfId="3" applyFont="1" applyAlignment="1">
      <alignment vertical="top"/>
    </xf>
    <xf numFmtId="0" fontId="67" fillId="3" borderId="13" xfId="3" applyFont="1" applyFill="1" applyBorder="1" applyAlignment="1">
      <alignment horizontal="right" vertical="top"/>
    </xf>
    <xf numFmtId="0" fontId="54" fillId="3" borderId="2" xfId="3" applyFont="1" applyFill="1" applyBorder="1" applyAlignment="1">
      <alignment horizontal="right" vertical="top"/>
    </xf>
    <xf numFmtId="0" fontId="74" fillId="3" borderId="0" xfId="15" applyFont="1" applyFill="1" applyAlignment="1">
      <alignment horizontal="left" vertical="top"/>
    </xf>
    <xf numFmtId="0" fontId="54" fillId="3" borderId="29" xfId="15" applyFont="1" applyFill="1" applyBorder="1" applyAlignment="1">
      <alignment horizontal="left" vertical="top"/>
    </xf>
    <xf numFmtId="0" fontId="54" fillId="3" borderId="29" xfId="15" applyFont="1" applyFill="1" applyBorder="1" applyAlignment="1">
      <alignment horizontal="right" vertical="top"/>
    </xf>
    <xf numFmtId="169" fontId="54" fillId="3" borderId="29" xfId="15" applyNumberFormat="1" applyFont="1" applyFill="1" applyBorder="1" applyAlignment="1">
      <alignment vertical="top"/>
    </xf>
    <xf numFmtId="169" fontId="54" fillId="3" borderId="29" xfId="15" applyNumberFormat="1" applyFont="1" applyFill="1" applyBorder="1" applyAlignment="1">
      <alignment horizontal="right" vertical="top"/>
    </xf>
    <xf numFmtId="166" fontId="54" fillId="3" borderId="29" xfId="1" applyNumberFormat="1" applyFont="1" applyFill="1" applyBorder="1" applyAlignment="1">
      <alignment horizontal="right" vertical="top"/>
    </xf>
    <xf numFmtId="166" fontId="54" fillId="3" borderId="29" xfId="1" applyNumberFormat="1" applyFont="1" applyFill="1" applyBorder="1" applyAlignment="1">
      <alignment vertical="top"/>
    </xf>
    <xf numFmtId="166" fontId="54" fillId="3" borderId="13" xfId="1" applyNumberFormat="1" applyFont="1" applyFill="1" applyBorder="1" applyAlignment="1">
      <alignment horizontal="right" vertical="top"/>
    </xf>
    <xf numFmtId="0" fontId="54" fillId="3" borderId="2" xfId="15" applyFont="1" applyFill="1" applyBorder="1" applyAlignment="1">
      <alignment horizontal="left" vertical="top"/>
    </xf>
    <xf numFmtId="0" fontId="54" fillId="3" borderId="2" xfId="15" applyFont="1" applyFill="1" applyBorder="1" applyAlignment="1">
      <alignment horizontal="right" vertical="top"/>
    </xf>
    <xf numFmtId="169" fontId="54" fillId="3" borderId="2" xfId="15" applyNumberFormat="1" applyFont="1" applyFill="1" applyBorder="1" applyAlignment="1">
      <alignment vertical="top"/>
    </xf>
    <xf numFmtId="166" fontId="54" fillId="3" borderId="2" xfId="1" applyNumberFormat="1" applyFont="1" applyFill="1" applyBorder="1" applyAlignment="1">
      <alignment horizontal="right" vertical="top"/>
    </xf>
    <xf numFmtId="166" fontId="54" fillId="3" borderId="2" xfId="1" applyNumberFormat="1" applyFont="1" applyFill="1" applyBorder="1" applyAlignment="1">
      <alignment vertical="top"/>
    </xf>
    <xf numFmtId="0" fontId="67" fillId="3" borderId="13" xfId="15" applyFont="1" applyFill="1" applyBorder="1" applyAlignment="1">
      <alignment horizontal="right" vertical="top" wrapText="1"/>
    </xf>
    <xf numFmtId="0" fontId="54" fillId="3" borderId="0" xfId="15" applyFont="1" applyFill="1" applyAlignment="1">
      <alignment horizontal="left" vertical="top" wrapText="1"/>
    </xf>
    <xf numFmtId="169" fontId="54" fillId="3" borderId="0" xfId="15" applyNumberFormat="1" applyFont="1" applyFill="1" applyAlignment="1">
      <alignment horizontal="right" vertical="top"/>
    </xf>
    <xf numFmtId="169" fontId="54" fillId="3" borderId="0" xfId="15" applyNumberFormat="1" applyFont="1" applyFill="1" applyAlignment="1">
      <alignment vertical="top"/>
    </xf>
    <xf numFmtId="0" fontId="54" fillId="3" borderId="29" xfId="15" applyFont="1" applyFill="1" applyBorder="1" applyAlignment="1">
      <alignment horizontal="left" vertical="top" wrapText="1"/>
    </xf>
    <xf numFmtId="0" fontId="54" fillId="3" borderId="2" xfId="15" applyFont="1" applyFill="1" applyBorder="1" applyAlignment="1">
      <alignment horizontal="left" vertical="top" wrapText="1"/>
    </xf>
    <xf numFmtId="169" fontId="54" fillId="3" borderId="2" xfId="15" applyNumberFormat="1" applyFont="1" applyFill="1" applyBorder="1" applyAlignment="1">
      <alignment horizontal="right" vertical="top"/>
    </xf>
    <xf numFmtId="0" fontId="54" fillId="3" borderId="29" xfId="0" applyFont="1" applyFill="1" applyBorder="1" applyAlignment="1">
      <alignment vertical="top"/>
    </xf>
    <xf numFmtId="0" fontId="54" fillId="3" borderId="2" xfId="0" applyFont="1" applyFill="1" applyBorder="1" applyAlignment="1">
      <alignment vertical="top"/>
    </xf>
    <xf numFmtId="0" fontId="67" fillId="3" borderId="13" xfId="0" applyFont="1" applyFill="1" applyBorder="1" applyAlignment="1">
      <alignment horizontal="right" vertical="top"/>
    </xf>
    <xf numFmtId="0" fontId="54" fillId="3" borderId="29" xfId="19" applyFont="1" applyFill="1" applyBorder="1" applyAlignment="1">
      <alignment horizontal="left" vertical="top"/>
    </xf>
    <xf numFmtId="169" fontId="54" fillId="3" borderId="29" xfId="0" applyNumberFormat="1" applyFont="1" applyFill="1" applyBorder="1" applyAlignment="1">
      <alignment vertical="top"/>
    </xf>
    <xf numFmtId="169" fontId="54" fillId="3" borderId="29" xfId="0" applyNumberFormat="1" applyFont="1" applyFill="1" applyBorder="1" applyAlignment="1">
      <alignment horizontal="right" vertical="top"/>
    </xf>
    <xf numFmtId="0" fontId="54" fillId="3" borderId="0" xfId="19" applyFont="1" applyFill="1" applyAlignment="1">
      <alignment horizontal="left" vertical="top"/>
    </xf>
    <xf numFmtId="169" fontId="54" fillId="3" borderId="0" xfId="0" applyNumberFormat="1" applyFont="1" applyFill="1" applyAlignment="1">
      <alignment vertical="top"/>
    </xf>
    <xf numFmtId="166" fontId="54" fillId="3" borderId="0" xfId="1" applyNumberFormat="1" applyFont="1" applyFill="1" applyBorder="1" applyAlignment="1">
      <alignment horizontal="right" vertical="top"/>
    </xf>
    <xf numFmtId="166" fontId="58" fillId="3" borderId="0" xfId="1" applyNumberFormat="1" applyFont="1" applyFill="1" applyBorder="1" applyAlignment="1">
      <alignment horizontal="right" vertical="top"/>
    </xf>
    <xf numFmtId="0" fontId="54" fillId="3" borderId="2" xfId="19" applyFont="1" applyFill="1" applyBorder="1" applyAlignment="1">
      <alignment horizontal="left" vertical="top"/>
    </xf>
    <xf numFmtId="166" fontId="58" fillId="3" borderId="29" xfId="1" applyNumberFormat="1" applyFont="1" applyFill="1" applyBorder="1" applyAlignment="1">
      <alignment horizontal="right" vertical="top"/>
    </xf>
    <xf numFmtId="172" fontId="54" fillId="3" borderId="29" xfId="15" applyNumberFormat="1" applyFont="1" applyFill="1" applyBorder="1" applyAlignment="1">
      <alignment horizontal="right" vertical="top"/>
    </xf>
    <xf numFmtId="172" fontId="54" fillId="3" borderId="0" xfId="15" applyNumberFormat="1" applyFont="1" applyFill="1" applyAlignment="1">
      <alignment horizontal="right" vertical="top"/>
    </xf>
    <xf numFmtId="172" fontId="54" fillId="3" borderId="2" xfId="15" applyNumberFormat="1" applyFont="1" applyFill="1" applyBorder="1" applyAlignment="1">
      <alignment horizontal="right" vertical="top"/>
    </xf>
    <xf numFmtId="0" fontId="54" fillId="3" borderId="29" xfId="15" applyFont="1" applyFill="1" applyBorder="1" applyAlignment="1">
      <alignment horizontal="right" vertical="top" wrapText="1"/>
    </xf>
    <xf numFmtId="0" fontId="54" fillId="3" borderId="0" xfId="15" applyFont="1" applyFill="1" applyAlignment="1">
      <alignment horizontal="right" vertical="top" wrapText="1"/>
    </xf>
    <xf numFmtId="0" fontId="54" fillId="3" borderId="2" xfId="15" applyFont="1" applyFill="1" applyBorder="1" applyAlignment="1">
      <alignment horizontal="right" vertical="top" wrapText="1"/>
    </xf>
    <xf numFmtId="166" fontId="54" fillId="0" borderId="0" xfId="1" applyNumberFormat="1" applyFont="1" applyFill="1" applyBorder="1" applyAlignment="1">
      <alignment horizontal="right" vertical="top"/>
    </xf>
    <xf numFmtId="166" fontId="54" fillId="0" borderId="29" xfId="1" applyNumberFormat="1" applyFont="1" applyFill="1" applyBorder="1" applyAlignment="1">
      <alignment horizontal="right" vertical="top"/>
    </xf>
    <xf numFmtId="166" fontId="54" fillId="0" borderId="2" xfId="1" applyNumberFormat="1" applyFont="1" applyFill="1" applyBorder="1" applyAlignment="1">
      <alignment horizontal="right" vertical="top"/>
    </xf>
    <xf numFmtId="0" fontId="78" fillId="3" borderId="13" xfId="0" applyFont="1" applyFill="1" applyBorder="1" applyAlignment="1">
      <alignment horizontal="right" vertical="top" wrapText="1"/>
    </xf>
    <xf numFmtId="0" fontId="54" fillId="3" borderId="13" xfId="0" applyFont="1" applyFill="1" applyBorder="1" applyAlignment="1">
      <alignment horizontal="right" vertical="top" wrapText="1"/>
    </xf>
    <xf numFmtId="169" fontId="54" fillId="0" borderId="2" xfId="1" applyNumberFormat="1" applyFont="1" applyFill="1" applyBorder="1" applyAlignment="1">
      <alignment horizontal="right" vertical="top"/>
    </xf>
    <xf numFmtId="0" fontId="67" fillId="3" borderId="0" xfId="19" applyFont="1" applyFill="1" applyAlignment="1">
      <alignment horizontal="left" vertical="top" wrapText="1"/>
    </xf>
    <xf numFmtId="0" fontId="67" fillId="3" borderId="0" xfId="19" applyFont="1" applyFill="1" applyAlignment="1">
      <alignment horizontal="right" vertical="top"/>
    </xf>
    <xf numFmtId="0" fontId="54" fillId="3" borderId="29" xfId="19" applyFont="1" applyFill="1" applyBorder="1" applyAlignment="1">
      <alignment horizontal="left" vertical="top" wrapText="1"/>
    </xf>
    <xf numFmtId="167" fontId="54" fillId="3" borderId="29" xfId="19" applyNumberFormat="1" applyFont="1" applyFill="1" applyBorder="1" applyAlignment="1">
      <alignment horizontal="right" vertical="top"/>
    </xf>
    <xf numFmtId="168" fontId="54" fillId="3" borderId="29" xfId="19" applyNumberFormat="1" applyFont="1" applyFill="1" applyBorder="1" applyAlignment="1">
      <alignment horizontal="right" vertical="top"/>
    </xf>
    <xf numFmtId="0" fontId="54" fillId="3" borderId="0" xfId="19" applyFont="1" applyFill="1" applyAlignment="1">
      <alignment horizontal="left" vertical="top" wrapText="1"/>
    </xf>
    <xf numFmtId="167" fontId="54" fillId="3" borderId="0" xfId="19" applyNumberFormat="1" applyFont="1" applyFill="1" applyAlignment="1">
      <alignment horizontal="right" vertical="top"/>
    </xf>
    <xf numFmtId="168" fontId="54" fillId="3" borderId="0" xfId="19" applyNumberFormat="1" applyFont="1" applyFill="1" applyAlignment="1">
      <alignment horizontal="right" vertical="top"/>
    </xf>
    <xf numFmtId="0" fontId="54" fillId="3" borderId="2" xfId="19" applyFont="1" applyFill="1" applyBorder="1" applyAlignment="1">
      <alignment horizontal="left" vertical="top" wrapText="1"/>
    </xf>
    <xf numFmtId="167" fontId="54" fillId="3" borderId="2" xfId="19" applyNumberFormat="1" applyFont="1" applyFill="1" applyBorder="1" applyAlignment="1">
      <alignment horizontal="right" vertical="top"/>
    </xf>
    <xf numFmtId="168" fontId="54" fillId="3" borderId="2" xfId="19" applyNumberFormat="1" applyFont="1" applyFill="1" applyBorder="1" applyAlignment="1">
      <alignment horizontal="right" vertical="top"/>
    </xf>
    <xf numFmtId="168" fontId="54" fillId="3" borderId="13" xfId="3" applyNumberFormat="1" applyFont="1" applyFill="1" applyBorder="1" applyAlignment="1">
      <alignment vertical="top"/>
    </xf>
    <xf numFmtId="0" fontId="32" fillId="0" borderId="0" xfId="3" applyFont="1" applyAlignment="1">
      <alignment horizontal="right" vertical="top"/>
    </xf>
    <xf numFmtId="168" fontId="39" fillId="0" borderId="0" xfId="3" applyNumberFormat="1" applyFont="1" applyAlignment="1">
      <alignment horizontal="right" vertical="top"/>
    </xf>
    <xf numFmtId="168" fontId="29" fillId="0" borderId="0" xfId="3" applyNumberFormat="1" applyFont="1" applyAlignment="1">
      <alignment horizontal="right" vertical="top"/>
    </xf>
    <xf numFmtId="0" fontId="29" fillId="0" borderId="0" xfId="3" applyFont="1" applyAlignment="1">
      <alignment horizontal="right" vertical="top"/>
    </xf>
    <xf numFmtId="0" fontId="67" fillId="3" borderId="13" xfId="0" applyFont="1" applyFill="1" applyBorder="1" applyAlignment="1">
      <alignment vertical="top"/>
    </xf>
    <xf numFmtId="169" fontId="54" fillId="0" borderId="29" xfId="0" applyNumberFormat="1" applyFont="1" applyBorder="1" applyAlignment="1">
      <alignment vertical="top"/>
    </xf>
    <xf numFmtId="169" fontId="54" fillId="0" borderId="2" xfId="0" applyNumberFormat="1" applyFont="1" applyBorder="1" applyAlignment="1">
      <alignment vertical="top"/>
    </xf>
    <xf numFmtId="169" fontId="54" fillId="0" borderId="13" xfId="0" applyNumberFormat="1" applyFont="1" applyBorder="1" applyAlignment="1">
      <alignment vertical="top"/>
    </xf>
    <xf numFmtId="14" fontId="54" fillId="0" borderId="0" xfId="3" applyNumberFormat="1" applyFont="1" applyAlignment="1">
      <alignment horizontal="center" vertical="top" wrapText="1"/>
    </xf>
    <xf numFmtId="14" fontId="54" fillId="0" borderId="0" xfId="3" applyNumberFormat="1" applyFont="1" applyAlignment="1">
      <alignment horizontal="center" vertical="top" textRotation="90" wrapText="1"/>
    </xf>
    <xf numFmtId="169" fontId="58" fillId="76" borderId="0" xfId="3" applyNumberFormat="1" applyFont="1" applyFill="1" applyAlignment="1">
      <alignment horizontal="right" vertical="top"/>
    </xf>
    <xf numFmtId="169" fontId="58" fillId="75" borderId="0" xfId="3" applyNumberFormat="1" applyFont="1" applyFill="1" applyAlignment="1">
      <alignment horizontal="right" vertical="top"/>
    </xf>
    <xf numFmtId="169" fontId="67" fillId="3" borderId="2" xfId="3" applyNumberFormat="1" applyFont="1" applyFill="1" applyBorder="1" applyAlignment="1">
      <alignment horizontal="right" vertical="top"/>
    </xf>
    <xf numFmtId="0" fontId="77" fillId="3" borderId="0" xfId="94" applyFont="1" applyFill="1" applyAlignment="1">
      <alignment vertical="top"/>
    </xf>
    <xf numFmtId="20" fontId="54" fillId="3" borderId="0" xfId="3" applyNumberFormat="1" applyFont="1" applyFill="1" applyAlignment="1">
      <alignment horizontal="right" vertical="top"/>
    </xf>
    <xf numFmtId="169" fontId="69" fillId="3" borderId="0" xfId="3" applyNumberFormat="1" applyFont="1" applyFill="1" applyAlignment="1">
      <alignment horizontal="right" vertical="top"/>
    </xf>
    <xf numFmtId="169" fontId="67" fillId="3" borderId="29" xfId="3" applyNumberFormat="1" applyFont="1" applyFill="1" applyBorder="1" applyAlignment="1">
      <alignment horizontal="right" vertical="top"/>
    </xf>
    <xf numFmtId="0" fontId="77" fillId="0" borderId="0" xfId="94" applyFont="1" applyAlignment="1">
      <alignment vertical="top"/>
    </xf>
    <xf numFmtId="3" fontId="54" fillId="0" borderId="29" xfId="3" applyNumberFormat="1" applyFont="1" applyBorder="1" applyAlignment="1">
      <alignment horizontal="right" vertical="top"/>
    </xf>
    <xf numFmtId="172" fontId="54" fillId="0" borderId="29" xfId="3" applyNumberFormat="1" applyFont="1" applyBorder="1" applyAlignment="1">
      <alignment horizontal="right" vertical="top"/>
    </xf>
    <xf numFmtId="172" fontId="54" fillId="0" borderId="29" xfId="3" applyNumberFormat="1" applyFont="1" applyBorder="1" applyAlignment="1">
      <alignment vertical="top"/>
    </xf>
    <xf numFmtId="3" fontId="54" fillId="0" borderId="0" xfId="3" applyNumberFormat="1" applyFont="1" applyAlignment="1">
      <alignment horizontal="right" vertical="top"/>
    </xf>
    <xf numFmtId="172" fontId="54" fillId="0" borderId="0" xfId="3" applyNumberFormat="1" applyFont="1" applyAlignment="1">
      <alignment horizontal="right" vertical="top"/>
    </xf>
    <xf numFmtId="172" fontId="54" fillId="0" borderId="0" xfId="3" applyNumberFormat="1" applyFont="1" applyAlignment="1">
      <alignment vertical="top"/>
    </xf>
    <xf numFmtId="3" fontId="54" fillId="0" borderId="2" xfId="3" applyNumberFormat="1" applyFont="1" applyBorder="1" applyAlignment="1">
      <alignment horizontal="right" vertical="top"/>
    </xf>
    <xf numFmtId="172" fontId="54" fillId="0" borderId="2" xfId="3" applyNumberFormat="1" applyFont="1" applyBorder="1" applyAlignment="1">
      <alignment horizontal="right" vertical="top"/>
    </xf>
    <xf numFmtId="172" fontId="54" fillId="0" borderId="2" xfId="3" applyNumberFormat="1" applyFont="1" applyBorder="1" applyAlignment="1">
      <alignment vertical="top"/>
    </xf>
    <xf numFmtId="3" fontId="54" fillId="3" borderId="13" xfId="3" applyNumberFormat="1" applyFont="1" applyFill="1" applyBorder="1" applyAlignment="1">
      <alignment horizontal="right" vertical="top"/>
    </xf>
    <xf numFmtId="172" fontId="54" fillId="3" borderId="13" xfId="3" applyNumberFormat="1" applyFont="1" applyFill="1" applyBorder="1" applyAlignment="1">
      <alignment horizontal="right" vertical="top"/>
    </xf>
    <xf numFmtId="172" fontId="54" fillId="3" borderId="13" xfId="3" applyNumberFormat="1" applyFont="1" applyFill="1" applyBorder="1" applyAlignment="1">
      <alignment vertical="top"/>
    </xf>
    <xf numFmtId="0" fontId="58" fillId="0" borderId="0" xfId="3" applyFont="1" applyAlignment="1">
      <alignment horizontal="center" vertical="top"/>
    </xf>
    <xf numFmtId="172" fontId="69" fillId="0" borderId="0" xfId="3" applyNumberFormat="1" applyFont="1" applyAlignment="1">
      <alignment horizontal="right" vertical="top"/>
    </xf>
    <xf numFmtId="172" fontId="63" fillId="0" borderId="0" xfId="3" applyNumberFormat="1" applyFont="1" applyAlignment="1">
      <alignment vertical="top"/>
    </xf>
    <xf numFmtId="168" fontId="54" fillId="0" borderId="29" xfId="3" applyNumberFormat="1" applyFont="1" applyBorder="1" applyAlignment="1">
      <alignment horizontal="right" vertical="top"/>
    </xf>
    <xf numFmtId="168" fontId="54" fillId="0" borderId="2" xfId="3" applyNumberFormat="1" applyFont="1" applyBorder="1" applyAlignment="1">
      <alignment horizontal="right" vertical="top"/>
    </xf>
    <xf numFmtId="168" fontId="54" fillId="0" borderId="0" xfId="3" applyNumberFormat="1" applyFont="1" applyAlignment="1">
      <alignment horizontal="right" vertical="top"/>
    </xf>
    <xf numFmtId="3" fontId="54" fillId="3" borderId="29" xfId="3" applyNumberFormat="1" applyFont="1" applyFill="1" applyBorder="1" applyAlignment="1">
      <alignment horizontal="right" vertical="top"/>
    </xf>
    <xf numFmtId="3" fontId="54" fillId="3" borderId="29" xfId="3" applyNumberFormat="1" applyFont="1" applyFill="1" applyBorder="1" applyAlignment="1">
      <alignment vertical="top"/>
    </xf>
    <xf numFmtId="166" fontId="54" fillId="3" borderId="29" xfId="3" applyNumberFormat="1" applyFont="1" applyFill="1" applyBorder="1" applyAlignment="1">
      <alignment horizontal="right" vertical="top"/>
    </xf>
    <xf numFmtId="3" fontId="54" fillId="3" borderId="0" xfId="3" applyNumberFormat="1" applyFont="1" applyFill="1" applyAlignment="1">
      <alignment horizontal="right" vertical="top"/>
    </xf>
    <xf numFmtId="3" fontId="54" fillId="3" borderId="0" xfId="3" applyNumberFormat="1" applyFont="1" applyFill="1" applyAlignment="1">
      <alignment vertical="top"/>
    </xf>
    <xf numFmtId="166" fontId="54" fillId="3" borderId="0" xfId="3" applyNumberFormat="1" applyFont="1" applyFill="1" applyAlignment="1">
      <alignment horizontal="right" vertical="top"/>
    </xf>
    <xf numFmtId="3" fontId="54" fillId="3" borderId="2" xfId="3" applyNumberFormat="1" applyFont="1" applyFill="1" applyBorder="1" applyAlignment="1">
      <alignment horizontal="right" vertical="top"/>
    </xf>
    <xf numFmtId="3" fontId="54" fillId="3" borderId="2" xfId="3" applyNumberFormat="1" applyFont="1" applyFill="1" applyBorder="1" applyAlignment="1">
      <alignment vertical="top"/>
    </xf>
    <xf numFmtId="166" fontId="54" fillId="3" borderId="2" xfId="3" applyNumberFormat="1" applyFont="1" applyFill="1" applyBorder="1" applyAlignment="1">
      <alignment horizontal="right" vertical="top"/>
    </xf>
    <xf numFmtId="3" fontId="54" fillId="3" borderId="13" xfId="3" applyNumberFormat="1" applyFont="1" applyFill="1" applyBorder="1" applyAlignment="1">
      <alignment vertical="top"/>
    </xf>
    <xf numFmtId="166" fontId="54" fillId="3" borderId="13" xfId="3" applyNumberFormat="1" applyFont="1" applyFill="1" applyBorder="1" applyAlignment="1">
      <alignment horizontal="right" vertical="top"/>
    </xf>
    <xf numFmtId="0" fontId="54" fillId="0" borderId="0" xfId="3" applyFont="1" applyAlignment="1">
      <alignment horizontal="center" vertical="top"/>
    </xf>
    <xf numFmtId="3" fontId="54" fillId="0" borderId="0" xfId="3" applyNumberFormat="1" applyFont="1" applyAlignment="1">
      <alignment vertical="top"/>
    </xf>
    <xf numFmtId="166" fontId="54" fillId="0" borderId="0" xfId="3" applyNumberFormat="1" applyFont="1" applyAlignment="1">
      <alignment horizontal="center" vertical="top"/>
    </xf>
    <xf numFmtId="3" fontId="54" fillId="0" borderId="29" xfId="3" applyNumberFormat="1" applyFont="1" applyBorder="1" applyAlignment="1">
      <alignment vertical="top"/>
    </xf>
    <xf numFmtId="166" fontId="54" fillId="0" borderId="29" xfId="3" applyNumberFormat="1" applyFont="1" applyBorder="1" applyAlignment="1">
      <alignment horizontal="right" vertical="top"/>
    </xf>
    <xf numFmtId="3" fontId="54" fillId="0" borderId="2" xfId="3" applyNumberFormat="1" applyFont="1" applyBorder="1" applyAlignment="1">
      <alignment vertical="top"/>
    </xf>
    <xf numFmtId="166" fontId="54" fillId="0" borderId="2" xfId="3" applyNumberFormat="1" applyFont="1" applyBorder="1" applyAlignment="1">
      <alignment horizontal="right" vertical="top"/>
    </xf>
    <xf numFmtId="166" fontId="54" fillId="0" borderId="0" xfId="3" applyNumberFormat="1" applyFont="1" applyAlignment="1">
      <alignment horizontal="right" vertical="top"/>
    </xf>
    <xf numFmtId="3" fontId="69" fillId="0" borderId="0" xfId="3" applyNumberFormat="1" applyFont="1" applyAlignment="1">
      <alignment horizontal="right" vertical="top"/>
    </xf>
    <xf numFmtId="3" fontId="63" fillId="0" borderId="0" xfId="3" applyNumberFormat="1" applyFont="1" applyAlignment="1">
      <alignment vertical="top"/>
    </xf>
    <xf numFmtId="172" fontId="54" fillId="3" borderId="29" xfId="3" applyNumberFormat="1" applyFont="1" applyFill="1" applyBorder="1" applyAlignment="1">
      <alignment horizontal="right" vertical="top"/>
    </xf>
    <xf numFmtId="172" fontId="54" fillId="3" borderId="29" xfId="3" applyNumberFormat="1" applyFont="1" applyFill="1" applyBorder="1" applyAlignment="1">
      <alignment vertical="top"/>
    </xf>
    <xf numFmtId="172" fontId="54" fillId="3" borderId="0" xfId="3" applyNumberFormat="1" applyFont="1" applyFill="1" applyAlignment="1">
      <alignment horizontal="right" vertical="top"/>
    </xf>
    <xf numFmtId="172" fontId="54" fillId="3" borderId="0" xfId="3" applyNumberFormat="1" applyFont="1" applyFill="1" applyAlignment="1">
      <alignment vertical="top"/>
    </xf>
    <xf numFmtId="172" fontId="54" fillId="3" borderId="2" xfId="3" applyNumberFormat="1" applyFont="1" applyFill="1" applyBorder="1" applyAlignment="1">
      <alignment horizontal="right" vertical="top"/>
    </xf>
    <xf numFmtId="172" fontId="54" fillId="3" borderId="2" xfId="3" applyNumberFormat="1" applyFont="1" applyFill="1" applyBorder="1" applyAlignment="1">
      <alignment vertical="top"/>
    </xf>
    <xf numFmtId="0" fontId="54" fillId="0" borderId="0" xfId="3" applyFont="1" applyAlignment="1">
      <alignment horizontal="right" vertical="top"/>
    </xf>
    <xf numFmtId="0" fontId="58" fillId="0" borderId="0" xfId="3" applyFont="1" applyAlignment="1">
      <alignment horizontal="right" vertical="top"/>
    </xf>
    <xf numFmtId="169" fontId="56" fillId="0" borderId="0" xfId="3" applyNumberFormat="1" applyFont="1" applyAlignment="1">
      <alignment horizontal="right" vertical="top"/>
    </xf>
    <xf numFmtId="169" fontId="94" fillId="0" borderId="0" xfId="3" applyNumberFormat="1" applyFont="1" applyAlignment="1">
      <alignment horizontal="right" vertical="top"/>
    </xf>
    <xf numFmtId="166" fontId="58" fillId="0" borderId="0" xfId="3" applyNumberFormat="1" applyFont="1" applyAlignment="1">
      <alignment horizontal="right" vertical="top"/>
    </xf>
    <xf numFmtId="1" fontId="67" fillId="3" borderId="13" xfId="0" applyNumberFormat="1" applyFont="1" applyFill="1" applyBorder="1" applyAlignment="1">
      <alignment horizontal="right" vertical="top" wrapText="1"/>
    </xf>
    <xf numFmtId="3" fontId="67" fillId="0" borderId="0" xfId="3" applyNumberFormat="1" applyFont="1" applyAlignment="1">
      <alignment vertical="top"/>
    </xf>
    <xf numFmtId="3" fontId="67" fillId="0" borderId="29" xfId="3" applyNumberFormat="1" applyFont="1" applyBorder="1" applyAlignment="1">
      <alignment vertical="top"/>
    </xf>
    <xf numFmtId="3" fontId="67" fillId="0" borderId="2" xfId="3" applyNumberFormat="1" applyFont="1" applyBorder="1" applyAlignment="1">
      <alignment vertical="top"/>
    </xf>
    <xf numFmtId="3" fontId="67" fillId="0" borderId="29" xfId="3" applyNumberFormat="1" applyFont="1" applyBorder="1" applyAlignment="1">
      <alignment horizontal="right" vertical="top"/>
    </xf>
    <xf numFmtId="3" fontId="67" fillId="0" borderId="0" xfId="3" applyNumberFormat="1" applyFont="1" applyAlignment="1">
      <alignment horizontal="right" vertical="top"/>
    </xf>
    <xf numFmtId="3" fontId="67" fillId="0" borderId="2" xfId="3" applyNumberFormat="1" applyFont="1" applyBorder="1" applyAlignment="1">
      <alignment horizontal="right" vertical="top"/>
    </xf>
    <xf numFmtId="3" fontId="54" fillId="3" borderId="13" xfId="0" applyNumberFormat="1" applyFont="1" applyFill="1" applyBorder="1" applyAlignment="1">
      <alignment horizontal="right" vertical="top" wrapText="1"/>
    </xf>
    <xf numFmtId="0" fontId="67" fillId="0" borderId="0" xfId="3" applyFont="1" applyAlignment="1">
      <alignment vertical="top"/>
    </xf>
    <xf numFmtId="0" fontId="76" fillId="0" borderId="0" xfId="3" applyFont="1" applyAlignment="1">
      <alignment vertical="top"/>
    </xf>
    <xf numFmtId="169" fontId="67" fillId="0" borderId="0" xfId="3" applyNumberFormat="1" applyFont="1" applyAlignment="1">
      <alignment vertical="top"/>
    </xf>
    <xf numFmtId="169" fontId="58" fillId="0" borderId="0" xfId="3" applyNumberFormat="1" applyFont="1" applyAlignment="1">
      <alignment vertical="top"/>
    </xf>
    <xf numFmtId="1" fontId="58" fillId="0" borderId="0" xfId="3" applyNumberFormat="1" applyFont="1" applyAlignment="1">
      <alignment horizontal="right" vertical="top" wrapText="1"/>
    </xf>
    <xf numFmtId="0" fontId="58" fillId="0" borderId="0" xfId="3" applyFont="1" applyAlignment="1">
      <alignment vertical="top"/>
    </xf>
    <xf numFmtId="3" fontId="54" fillId="3" borderId="0" xfId="0" applyNumberFormat="1" applyFont="1" applyFill="1" applyAlignment="1">
      <alignment horizontal="right" vertical="top" wrapText="1"/>
    </xf>
    <xf numFmtId="166" fontId="54" fillId="3" borderId="0" xfId="1" applyNumberFormat="1" applyFont="1" applyFill="1" applyBorder="1" applyAlignment="1">
      <alignment horizontal="right" vertical="top" wrapText="1"/>
    </xf>
    <xf numFmtId="3" fontId="54" fillId="3" borderId="13" xfId="1" applyNumberFormat="1" applyFont="1" applyFill="1" applyBorder="1" applyAlignment="1">
      <alignment horizontal="right" vertical="top" wrapText="1"/>
    </xf>
    <xf numFmtId="1" fontId="54" fillId="0" borderId="0" xfId="0" applyNumberFormat="1" applyFont="1" applyAlignment="1">
      <alignment vertical="top" wrapText="1"/>
    </xf>
    <xf numFmtId="1" fontId="54" fillId="0" borderId="0" xfId="0" applyNumberFormat="1" applyFont="1" applyAlignment="1">
      <alignment horizontal="left" vertical="top" wrapText="1"/>
    </xf>
    <xf numFmtId="0" fontId="54" fillId="0" borderId="0" xfId="0" applyFont="1" applyAlignment="1">
      <alignment vertical="top"/>
    </xf>
    <xf numFmtId="0" fontId="215" fillId="3" borderId="13" xfId="0" applyFont="1" applyFill="1" applyBorder="1" applyAlignment="1">
      <alignment horizontal="left" vertical="top"/>
    </xf>
    <xf numFmtId="10" fontId="54" fillId="3" borderId="0" xfId="1" applyNumberFormat="1" applyFont="1" applyFill="1" applyBorder="1" applyAlignment="1">
      <alignment horizontal="right" vertical="top" wrapText="1"/>
    </xf>
    <xf numFmtId="3" fontId="54" fillId="3" borderId="13" xfId="0" applyNumberFormat="1" applyFont="1" applyFill="1" applyBorder="1" applyAlignment="1">
      <alignment horizontal="right" vertical="top"/>
    </xf>
    <xf numFmtId="1" fontId="59" fillId="3" borderId="29" xfId="0" applyNumberFormat="1" applyFont="1" applyFill="1" applyBorder="1" applyAlignment="1">
      <alignment horizontal="right" vertical="top" wrapText="1"/>
    </xf>
    <xf numFmtId="1" fontId="59" fillId="3" borderId="0" xfId="0" applyNumberFormat="1" applyFont="1" applyFill="1" applyAlignment="1">
      <alignment horizontal="right" vertical="top" wrapText="1"/>
    </xf>
    <xf numFmtId="0" fontId="59" fillId="3" borderId="2" xfId="0" applyFont="1" applyFill="1" applyBorder="1" applyAlignment="1">
      <alignment horizontal="right" vertical="top" wrapText="1"/>
    </xf>
    <xf numFmtId="0" fontId="54" fillId="3" borderId="29" xfId="0" applyFont="1" applyFill="1" applyBorder="1" applyAlignment="1">
      <alignment horizontal="center" vertical="top" wrapText="1"/>
    </xf>
    <xf numFmtId="0" fontId="54" fillId="3" borderId="0" xfId="0" applyFont="1" applyFill="1" applyAlignment="1">
      <alignment vertical="top" wrapText="1"/>
    </xf>
    <xf numFmtId="0" fontId="54" fillId="3" borderId="0" xfId="0" applyFont="1" applyFill="1" applyAlignment="1">
      <alignment horizontal="right" vertical="top"/>
    </xf>
    <xf numFmtId="3" fontId="54" fillId="3" borderId="0" xfId="0" applyNumberFormat="1" applyFont="1" applyFill="1" applyAlignment="1">
      <alignment horizontal="right" vertical="top"/>
    </xf>
    <xf numFmtId="0" fontId="60" fillId="3" borderId="0" xfId="0" applyFont="1" applyFill="1" applyAlignment="1">
      <alignment vertical="top"/>
    </xf>
    <xf numFmtId="1" fontId="60" fillId="3" borderId="0" xfId="0" applyNumberFormat="1" applyFont="1" applyFill="1" applyAlignment="1">
      <alignment vertical="top" wrapText="1"/>
    </xf>
    <xf numFmtId="3" fontId="58" fillId="3" borderId="0" xfId="0" applyNumberFormat="1" applyFont="1" applyFill="1" applyAlignment="1">
      <alignment horizontal="right" vertical="top"/>
    </xf>
    <xf numFmtId="1" fontId="99" fillId="3" borderId="0" xfId="0" applyNumberFormat="1" applyFont="1" applyFill="1" applyAlignment="1">
      <alignment vertical="top" wrapText="1"/>
    </xf>
    <xf numFmtId="3" fontId="67" fillId="3" borderId="13" xfId="0" applyNumberFormat="1" applyFont="1" applyFill="1" applyBorder="1" applyAlignment="1">
      <alignment horizontal="right" vertical="top"/>
    </xf>
    <xf numFmtId="166" fontId="67" fillId="3" borderId="13" xfId="1" applyNumberFormat="1" applyFont="1" applyFill="1" applyBorder="1" applyAlignment="1">
      <alignment horizontal="right" vertical="top"/>
    </xf>
    <xf numFmtId="0" fontId="60" fillId="3" borderId="29" xfId="0" applyFont="1" applyFill="1" applyBorder="1" applyAlignment="1">
      <alignment vertical="top"/>
    </xf>
    <xf numFmtId="0" fontId="54" fillId="3" borderId="0" xfId="0" applyFont="1" applyFill="1" applyAlignment="1">
      <alignment horizontal="right" vertical="top" wrapText="1"/>
    </xf>
    <xf numFmtId="0" fontId="54" fillId="3" borderId="29" xfId="0" applyFont="1" applyFill="1" applyBorder="1" applyAlignment="1">
      <alignment vertical="top" wrapText="1"/>
    </xf>
    <xf numFmtId="0" fontId="54" fillId="3" borderId="29" xfId="0" applyFont="1" applyFill="1" applyBorder="1" applyAlignment="1">
      <alignment horizontal="right" vertical="top" wrapText="1"/>
    </xf>
    <xf numFmtId="0" fontId="60" fillId="3" borderId="0" xfId="0" applyFont="1" applyFill="1" applyAlignment="1">
      <alignment horizontal="right" vertical="top"/>
    </xf>
    <xf numFmtId="0" fontId="54" fillId="3" borderId="0" xfId="0" applyFont="1" applyFill="1" applyAlignment="1">
      <alignment vertical="top"/>
    </xf>
    <xf numFmtId="0" fontId="67" fillId="3" borderId="2" xfId="3" applyFont="1" applyFill="1" applyBorder="1" applyAlignment="1">
      <alignment vertical="top"/>
    </xf>
    <xf numFmtId="0" fontId="54" fillId="3" borderId="29" xfId="3" applyFont="1" applyFill="1" applyBorder="1" applyAlignment="1">
      <alignment horizontal="right" vertical="top"/>
    </xf>
    <xf numFmtId="3" fontId="54" fillId="3" borderId="0" xfId="19" applyNumberFormat="1" applyFont="1" applyFill="1" applyAlignment="1">
      <alignment horizontal="right" vertical="top"/>
    </xf>
    <xf numFmtId="0" fontId="67" fillId="3" borderId="29" xfId="19" applyFont="1" applyFill="1" applyBorder="1" applyAlignment="1">
      <alignment horizontal="left" vertical="top"/>
    </xf>
    <xf numFmtId="169" fontId="67" fillId="3" borderId="29" xfId="19" applyNumberFormat="1" applyFont="1" applyFill="1" applyBorder="1" applyAlignment="1">
      <alignment horizontal="right" vertical="top"/>
    </xf>
    <xf numFmtId="0" fontId="67" fillId="3" borderId="13" xfId="19" applyFont="1" applyFill="1" applyBorder="1" applyAlignment="1">
      <alignment horizontal="left" vertical="top"/>
    </xf>
    <xf numFmtId="169" fontId="67" fillId="3" borderId="13" xfId="19" applyNumberFormat="1" applyFont="1" applyFill="1" applyBorder="1" applyAlignment="1">
      <alignment horizontal="right" vertical="top"/>
    </xf>
    <xf numFmtId="0" fontId="67" fillId="0" borderId="0" xfId="0" applyFont="1" applyAlignment="1">
      <alignment horizontal="center" vertical="top" wrapText="1"/>
    </xf>
    <xf numFmtId="3" fontId="54" fillId="3" borderId="29" xfId="0" applyNumberFormat="1" applyFont="1" applyFill="1" applyBorder="1" applyAlignment="1">
      <alignment horizontal="right" vertical="top" wrapText="1"/>
    </xf>
    <xf numFmtId="3" fontId="54" fillId="0" borderId="29" xfId="0" applyNumberFormat="1" applyFont="1" applyBorder="1" applyAlignment="1">
      <alignment horizontal="right" vertical="top" wrapText="1"/>
    </xf>
    <xf numFmtId="3" fontId="67" fillId="0" borderId="29" xfId="0" applyNumberFormat="1" applyFont="1" applyBorder="1" applyAlignment="1">
      <alignment horizontal="right" vertical="top" wrapText="1"/>
    </xf>
    <xf numFmtId="3" fontId="54" fillId="0" borderId="0" xfId="0" applyNumberFormat="1" applyFont="1" applyAlignment="1">
      <alignment horizontal="right" vertical="top" wrapText="1"/>
    </xf>
    <xf numFmtId="3" fontId="67" fillId="0" borderId="0" xfId="0" applyNumberFormat="1" applyFont="1" applyAlignment="1">
      <alignment horizontal="right" vertical="top" wrapText="1"/>
    </xf>
    <xf numFmtId="3" fontId="67" fillId="3" borderId="13" xfId="0" applyNumberFormat="1" applyFont="1" applyFill="1" applyBorder="1" applyAlignment="1">
      <alignment horizontal="right" vertical="top" wrapText="1"/>
    </xf>
    <xf numFmtId="0" fontId="54" fillId="0" borderId="0" xfId="0" applyFont="1" applyAlignment="1">
      <alignment horizontal="right" vertical="top" wrapText="1"/>
    </xf>
    <xf numFmtId="3" fontId="54" fillId="0" borderId="0" xfId="0" applyNumberFormat="1" applyFont="1" applyAlignment="1">
      <alignment vertical="top" wrapText="1"/>
    </xf>
    <xf numFmtId="0" fontId="60" fillId="0" borderId="0" xfId="0" applyFont="1" applyAlignment="1">
      <alignment vertical="top"/>
    </xf>
    <xf numFmtId="0" fontId="54" fillId="0" borderId="0" xfId="0" applyFont="1" applyAlignment="1">
      <alignment horizontal="left" vertical="top" wrapText="1"/>
    </xf>
    <xf numFmtId="3" fontId="67" fillId="3" borderId="29" xfId="0" applyNumberFormat="1" applyFont="1" applyFill="1" applyBorder="1" applyAlignment="1">
      <alignment horizontal="right" vertical="top" wrapText="1"/>
    </xf>
    <xf numFmtId="3" fontId="67" fillId="3" borderId="0" xfId="0" applyNumberFormat="1" applyFont="1" applyFill="1" applyAlignment="1">
      <alignment horizontal="right" vertical="top" wrapText="1"/>
    </xf>
    <xf numFmtId="0" fontId="193" fillId="3" borderId="2" xfId="93" applyFont="1" applyFill="1" applyBorder="1" applyAlignment="1">
      <alignment horizontal="right" vertical="top"/>
    </xf>
    <xf numFmtId="49" fontId="175" fillId="0" borderId="29" xfId="93" applyNumberFormat="1" applyFont="1" applyBorder="1" applyAlignment="1">
      <alignment horizontal="left" vertical="top"/>
    </xf>
    <xf numFmtId="3" fontId="103" fillId="0" borderId="29" xfId="93" applyNumberFormat="1" applyFont="1" applyBorder="1" applyAlignment="1">
      <alignment horizontal="right" vertical="top"/>
    </xf>
    <xf numFmtId="3" fontId="103" fillId="0" borderId="29" xfId="93" applyNumberFormat="1" applyFont="1" applyBorder="1" applyAlignment="1">
      <alignment horizontal="right" vertical="top" wrapText="1"/>
    </xf>
    <xf numFmtId="1" fontId="97" fillId="0" borderId="0" xfId="90" applyFont="1" applyAlignment="1" applyProtection="1">
      <alignment horizontal="left" vertical="top" wrapText="1"/>
    </xf>
    <xf numFmtId="1" fontId="97" fillId="0" borderId="2" xfId="90" applyFont="1" applyBorder="1" applyAlignment="1" applyProtection="1">
      <alignment horizontal="left" vertical="top" wrapText="1"/>
    </xf>
    <xf numFmtId="1" fontId="175" fillId="0" borderId="0" xfId="90" applyFont="1" applyAlignment="1" applyProtection="1">
      <alignment horizontal="left" vertical="top"/>
    </xf>
    <xf numFmtId="1" fontId="97" fillId="0" borderId="0" xfId="89" applyFont="1" applyAlignment="1" applyProtection="1">
      <alignment horizontal="left" vertical="top"/>
    </xf>
    <xf numFmtId="1" fontId="175" fillId="0" borderId="29" xfId="90" applyFont="1" applyBorder="1" applyAlignment="1" applyProtection="1">
      <alignment horizontal="left" vertical="top"/>
    </xf>
    <xf numFmtId="1" fontId="97" fillId="0" borderId="13" xfId="90" applyFont="1" applyBorder="1" applyAlignment="1" applyProtection="1">
      <alignment horizontal="left" vertical="top" wrapText="1"/>
    </xf>
    <xf numFmtId="0" fontId="175" fillId="3" borderId="13" xfId="92" applyFont="1" applyFill="1" applyBorder="1" applyAlignment="1">
      <alignment horizontal="left" vertical="top" wrapText="1"/>
    </xf>
    <xf numFmtId="0" fontId="100" fillId="3" borderId="0" xfId="0" applyFont="1" applyFill="1" applyAlignment="1">
      <alignment vertical="top" wrapText="1"/>
    </xf>
    <xf numFmtId="0" fontId="102" fillId="3" borderId="0" xfId="0" applyFont="1" applyFill="1" applyAlignment="1">
      <alignment vertical="top"/>
    </xf>
    <xf numFmtId="1" fontId="102" fillId="3" borderId="0" xfId="0" applyNumberFormat="1" applyFont="1" applyFill="1" applyAlignment="1">
      <alignment vertical="top" wrapText="1"/>
    </xf>
    <xf numFmtId="0" fontId="102" fillId="3" borderId="2" xfId="0" applyFont="1" applyFill="1" applyBorder="1" applyAlignment="1">
      <alignment vertical="top"/>
    </xf>
    <xf numFmtId="1" fontId="102" fillId="3" borderId="2" xfId="0" applyNumberFormat="1" applyFont="1" applyFill="1" applyBorder="1" applyAlignment="1">
      <alignment vertical="top" wrapText="1"/>
    </xf>
    <xf numFmtId="3" fontId="67" fillId="3" borderId="13" xfId="0" applyNumberFormat="1" applyFont="1" applyFill="1" applyBorder="1" applyAlignment="1">
      <alignment vertical="top"/>
    </xf>
    <xf numFmtId="3" fontId="54" fillId="3" borderId="0" xfId="0" applyNumberFormat="1" applyFont="1" applyFill="1" applyAlignment="1">
      <alignment horizontal="center" vertical="top" wrapText="1"/>
    </xf>
    <xf numFmtId="0" fontId="54" fillId="3" borderId="0" xfId="0" applyFont="1" applyFill="1" applyAlignment="1">
      <alignment horizontal="center" vertical="top" wrapText="1"/>
    </xf>
    <xf numFmtId="3" fontId="54" fillId="3" borderId="29" xfId="0" applyNumberFormat="1" applyFont="1" applyFill="1" applyBorder="1" applyAlignment="1">
      <alignment horizontal="center" vertical="top" wrapText="1"/>
    </xf>
    <xf numFmtId="1" fontId="104" fillId="3" borderId="29" xfId="0" applyNumberFormat="1" applyFont="1" applyFill="1" applyBorder="1" applyAlignment="1">
      <alignment horizontal="right" vertical="top" wrapText="1"/>
    </xf>
    <xf numFmtId="1" fontId="104" fillId="3" borderId="0" xfId="0" applyNumberFormat="1" applyFont="1" applyFill="1" applyAlignment="1">
      <alignment horizontal="right" vertical="top" wrapText="1"/>
    </xf>
    <xf numFmtId="0" fontId="104" fillId="3" borderId="2" xfId="0" applyFont="1" applyFill="1" applyBorder="1" applyAlignment="1">
      <alignment horizontal="right" vertical="top" wrapText="1"/>
    </xf>
    <xf numFmtId="1" fontId="102" fillId="0" borderId="2" xfId="0" applyNumberFormat="1" applyFont="1" applyBorder="1" applyAlignment="1">
      <alignment vertical="top" wrapText="1"/>
    </xf>
    <xf numFmtId="166" fontId="67" fillId="3" borderId="13" xfId="0" applyNumberFormat="1" applyFont="1" applyFill="1" applyBorder="1" applyAlignment="1">
      <alignment vertical="top"/>
    </xf>
    <xf numFmtId="1" fontId="58" fillId="0" borderId="0" xfId="0" applyNumberFormat="1" applyFont="1" applyAlignment="1">
      <alignment horizontal="center" vertical="top" wrapText="1"/>
    </xf>
    <xf numFmtId="3" fontId="58" fillId="3" borderId="0" xfId="0" applyNumberFormat="1" applyFont="1" applyFill="1" applyAlignment="1">
      <alignment vertical="top"/>
    </xf>
    <xf numFmtId="0" fontId="191" fillId="3" borderId="29" xfId="57" applyFont="1" applyFill="1" applyBorder="1" applyAlignment="1">
      <alignment horizontal="left" vertical="top" wrapText="1"/>
    </xf>
    <xf numFmtId="0" fontId="107" fillId="0" borderId="29" xfId="57" applyFont="1" applyBorder="1" applyAlignment="1">
      <alignment horizontal="left" vertical="top"/>
    </xf>
    <xf numFmtId="169" fontId="107" fillId="0" borderId="29" xfId="57" applyNumberFormat="1" applyFont="1" applyBorder="1" applyAlignment="1">
      <alignment vertical="top"/>
    </xf>
    <xf numFmtId="3" fontId="107" fillId="0" borderId="29" xfId="57" applyNumberFormat="1" applyFont="1" applyBorder="1" applyAlignment="1">
      <alignment vertical="top"/>
    </xf>
    <xf numFmtId="168" fontId="107" fillId="0" borderId="29" xfId="57" applyNumberFormat="1" applyFont="1" applyBorder="1" applyAlignment="1">
      <alignment vertical="top"/>
    </xf>
    <xf numFmtId="0" fontId="107" fillId="0" borderId="0" xfId="57" applyFont="1" applyAlignment="1">
      <alignment horizontal="left" vertical="top"/>
    </xf>
    <xf numFmtId="169" fontId="107" fillId="0" borderId="0" xfId="57" applyNumberFormat="1" applyFont="1" applyAlignment="1">
      <alignment vertical="top"/>
    </xf>
    <xf numFmtId="3" fontId="107" fillId="0" borderId="0" xfId="57" applyNumberFormat="1" applyFont="1" applyAlignment="1">
      <alignment vertical="top"/>
    </xf>
    <xf numFmtId="168" fontId="107" fillId="0" borderId="0" xfId="57" applyNumberFormat="1" applyFont="1" applyAlignment="1">
      <alignment vertical="top"/>
    </xf>
    <xf numFmtId="0" fontId="107" fillId="0" borderId="2" xfId="57" applyFont="1" applyBorder="1" applyAlignment="1">
      <alignment horizontal="left" vertical="top"/>
    </xf>
    <xf numFmtId="169" fontId="107" fillId="0" borderId="2" xfId="57" applyNumberFormat="1" applyFont="1" applyBorder="1" applyAlignment="1">
      <alignment vertical="top"/>
    </xf>
    <xf numFmtId="3" fontId="107" fillId="0" borderId="2" xfId="57" applyNumberFormat="1" applyFont="1" applyBorder="1" applyAlignment="1">
      <alignment vertical="top"/>
    </xf>
    <xf numFmtId="168" fontId="107" fillId="0" borderId="2" xfId="57" applyNumberFormat="1" applyFont="1" applyBorder="1" applyAlignment="1">
      <alignment vertical="top"/>
    </xf>
    <xf numFmtId="0" fontId="54" fillId="0" borderId="29" xfId="57" applyFont="1" applyBorder="1" applyAlignment="1">
      <alignment horizontal="left" vertical="top"/>
    </xf>
    <xf numFmtId="169" fontId="54" fillId="0" borderId="29" xfId="57" applyNumberFormat="1" applyFont="1" applyBorder="1" applyAlignment="1">
      <alignment vertical="top"/>
    </xf>
    <xf numFmtId="169" fontId="54" fillId="3" borderId="29" xfId="57" applyNumberFormat="1" applyFont="1" applyFill="1" applyBorder="1" applyAlignment="1">
      <alignment vertical="top"/>
    </xf>
    <xf numFmtId="169" fontId="54" fillId="0" borderId="29" xfId="57" applyNumberFormat="1" applyFont="1" applyBorder="1" applyAlignment="1">
      <alignment horizontal="right" vertical="top"/>
    </xf>
    <xf numFmtId="169" fontId="67" fillId="3" borderId="29" xfId="57" applyNumberFormat="1" applyFont="1" applyFill="1" applyBorder="1" applyAlignment="1">
      <alignment vertical="top"/>
    </xf>
    <xf numFmtId="0" fontId="54" fillId="0" borderId="0" xfId="57" applyFont="1" applyAlignment="1">
      <alignment horizontal="left" vertical="top"/>
    </xf>
    <xf numFmtId="0" fontId="54" fillId="0" borderId="2" xfId="57" applyFont="1" applyBorder="1" applyAlignment="1">
      <alignment horizontal="left" vertical="top"/>
    </xf>
    <xf numFmtId="169" fontId="54" fillId="0" borderId="2" xfId="57" applyNumberFormat="1" applyFont="1" applyBorder="1" applyAlignment="1">
      <alignment vertical="top"/>
    </xf>
    <xf numFmtId="169" fontId="54" fillId="3" borderId="2" xfId="57" applyNumberFormat="1" applyFont="1" applyFill="1" applyBorder="1" applyAlignment="1">
      <alignment vertical="top"/>
    </xf>
    <xf numFmtId="169" fontId="54" fillId="0" borderId="2" xfId="57" applyNumberFormat="1" applyFont="1" applyBorder="1" applyAlignment="1">
      <alignment horizontal="right" vertical="top"/>
    </xf>
    <xf numFmtId="169" fontId="67" fillId="3" borderId="2" xfId="57" applyNumberFormat="1" applyFont="1" applyFill="1" applyBorder="1" applyAlignment="1">
      <alignment vertical="top"/>
    </xf>
    <xf numFmtId="3" fontId="216" fillId="0" borderId="2" xfId="93" applyNumberFormat="1" applyFont="1" applyBorder="1" applyAlignment="1">
      <alignment horizontal="right" vertical="top"/>
    </xf>
    <xf numFmtId="3" fontId="216" fillId="0" borderId="13" xfId="93" applyNumberFormat="1" applyFont="1" applyBorder="1" applyAlignment="1">
      <alignment horizontal="right" vertical="top"/>
    </xf>
    <xf numFmtId="3" fontId="217" fillId="3" borderId="13" xfId="93" applyNumberFormat="1" applyFont="1" applyFill="1" applyBorder="1" applyAlignment="1">
      <alignment horizontal="right" vertical="top"/>
    </xf>
    <xf numFmtId="0" fontId="54" fillId="3" borderId="0" xfId="15" applyFont="1" applyFill="1" applyAlignment="1">
      <alignment horizontal="left" vertical="top"/>
    </xf>
    <xf numFmtId="0" fontId="54" fillId="3" borderId="0" xfId="15" applyFont="1" applyFill="1" applyAlignment="1">
      <alignment horizontal="right" vertical="top"/>
    </xf>
    <xf numFmtId="166" fontId="54" fillId="3" borderId="0" xfId="1" applyNumberFormat="1" applyFont="1" applyFill="1" applyBorder="1" applyAlignment="1">
      <alignment vertical="top"/>
    </xf>
    <xf numFmtId="0" fontId="37" fillId="0" borderId="0" xfId="0" applyFont="1" applyAlignment="1">
      <alignment horizontal="center"/>
    </xf>
    <xf numFmtId="169" fontId="54" fillId="0" borderId="0" xfId="0" applyNumberFormat="1" applyFont="1" applyAlignment="1">
      <alignment vertical="top"/>
    </xf>
    <xf numFmtId="3" fontId="54" fillId="3" borderId="0" xfId="0" applyNumberFormat="1" applyFont="1" applyFill="1" applyAlignment="1">
      <alignment vertical="center"/>
    </xf>
    <xf numFmtId="3" fontId="60" fillId="3" borderId="0" xfId="0" applyNumberFormat="1" applyFont="1" applyFill="1"/>
    <xf numFmtId="0" fontId="60" fillId="3" borderId="0" xfId="0" applyFont="1" applyFill="1"/>
    <xf numFmtId="0" fontId="175" fillId="0" borderId="0" xfId="3" applyFont="1" applyAlignment="1">
      <alignment horizontal="left" vertical="top"/>
    </xf>
    <xf numFmtId="3" fontId="97" fillId="0" borderId="0" xfId="3" applyNumberFormat="1" applyFont="1" applyAlignment="1">
      <alignment horizontal="right" vertical="top"/>
    </xf>
    <xf numFmtId="3" fontId="97" fillId="0" borderId="0" xfId="3" applyNumberFormat="1" applyFont="1" applyAlignment="1">
      <alignment vertical="top"/>
    </xf>
    <xf numFmtId="3" fontId="175" fillId="0" borderId="0" xfId="3" applyNumberFormat="1" applyFont="1" applyAlignment="1">
      <alignment vertical="top"/>
    </xf>
    <xf numFmtId="0" fontId="175" fillId="3" borderId="13" xfId="3" applyFont="1" applyFill="1" applyBorder="1" applyAlignment="1">
      <alignment horizontal="left" vertical="top"/>
    </xf>
    <xf numFmtId="3" fontId="175" fillId="3" borderId="13" xfId="3" applyNumberFormat="1" applyFont="1" applyFill="1" applyBorder="1" applyAlignment="1">
      <alignment horizontal="right" vertical="top"/>
    </xf>
    <xf numFmtId="3" fontId="175" fillId="3" borderId="13" xfId="3" applyNumberFormat="1" applyFont="1" applyFill="1" applyBorder="1" applyAlignment="1">
      <alignment vertical="top"/>
    </xf>
    <xf numFmtId="0" fontId="58" fillId="3" borderId="0" xfId="3" applyFont="1" applyFill="1"/>
    <xf numFmtId="0" fontId="54" fillId="3" borderId="0" xfId="3" applyFont="1" applyFill="1"/>
    <xf numFmtId="178" fontId="54" fillId="3" borderId="0" xfId="3" applyNumberFormat="1" applyFont="1" applyFill="1"/>
    <xf numFmtId="0" fontId="54" fillId="3" borderId="0" xfId="57" applyFont="1" applyFill="1"/>
    <xf numFmtId="169" fontId="54" fillId="3" borderId="0" xfId="0" applyNumberFormat="1" applyFont="1" applyFill="1" applyAlignment="1">
      <alignment horizontal="right" vertical="top"/>
    </xf>
    <xf numFmtId="168" fontId="54" fillId="3" borderId="2" xfId="3" applyNumberFormat="1" applyFont="1" applyFill="1" applyBorder="1" applyAlignment="1">
      <alignment horizontal="right" vertical="top"/>
    </xf>
    <xf numFmtId="168" fontId="54" fillId="3" borderId="2" xfId="3" applyNumberFormat="1" applyFont="1" applyFill="1" applyBorder="1" applyAlignment="1">
      <alignment vertical="top"/>
    </xf>
    <xf numFmtId="168" fontId="54" fillId="3" borderId="2" xfId="3" applyNumberFormat="1" applyFont="1" applyFill="1" applyBorder="1" applyAlignment="1">
      <alignment horizontal="left" vertical="top"/>
    </xf>
    <xf numFmtId="168" fontId="54" fillId="3" borderId="29" xfId="3" applyNumberFormat="1" applyFont="1" applyFill="1" applyBorder="1" applyAlignment="1">
      <alignment horizontal="right" vertical="top"/>
    </xf>
    <xf numFmtId="168" fontId="54" fillId="3" borderId="29" xfId="3" applyNumberFormat="1" applyFont="1" applyFill="1" applyBorder="1" applyAlignment="1">
      <alignment vertical="top"/>
    </xf>
    <xf numFmtId="168" fontId="54" fillId="3" borderId="29" xfId="3" applyNumberFormat="1" applyFont="1" applyFill="1" applyBorder="1" applyAlignment="1">
      <alignment horizontal="left" vertical="top"/>
    </xf>
    <xf numFmtId="20" fontId="67" fillId="3" borderId="13" xfId="3" applyNumberFormat="1" applyFont="1" applyFill="1" applyBorder="1" applyAlignment="1">
      <alignment horizontal="left" vertical="top"/>
    </xf>
    <xf numFmtId="169" fontId="67" fillId="3" borderId="13" xfId="3" applyNumberFormat="1" applyFont="1" applyFill="1" applyBorder="1" applyAlignment="1">
      <alignment horizontal="right" vertical="top"/>
    </xf>
    <xf numFmtId="3" fontId="54" fillId="3" borderId="2" xfId="0" applyNumberFormat="1" applyFont="1" applyFill="1" applyBorder="1" applyAlignment="1">
      <alignment horizontal="right" vertical="top" wrapText="1"/>
    </xf>
    <xf numFmtId="0" fontId="67" fillId="0" borderId="2" xfId="3" applyFont="1" applyBorder="1" applyAlignment="1">
      <alignment horizontal="right" vertical="top"/>
    </xf>
    <xf numFmtId="168" fontId="54" fillId="0" borderId="2" xfId="3" applyNumberFormat="1" applyFont="1" applyBorder="1" applyAlignment="1">
      <alignment vertical="top"/>
    </xf>
    <xf numFmtId="0" fontId="67" fillId="0" borderId="29" xfId="3" applyFont="1" applyBorder="1" applyAlignment="1">
      <alignment horizontal="right" vertical="top"/>
    </xf>
    <xf numFmtId="168" fontId="54" fillId="0" borderId="29" xfId="3" applyNumberFormat="1" applyFont="1" applyBorder="1" applyAlignment="1">
      <alignment vertical="top"/>
    </xf>
    <xf numFmtId="0" fontId="201" fillId="0" borderId="0" xfId="3" applyFont="1"/>
    <xf numFmtId="0" fontId="54" fillId="0" borderId="2" xfId="0" applyFont="1" applyBorder="1" applyAlignment="1">
      <alignment vertical="top" wrapText="1"/>
    </xf>
    <xf numFmtId="1" fontId="58" fillId="0" borderId="2" xfId="0" applyNumberFormat="1" applyFont="1" applyBorder="1" applyAlignment="1">
      <alignment horizontal="center" vertical="top" wrapText="1"/>
    </xf>
    <xf numFmtId="0" fontId="54" fillId="0" borderId="2" xfId="0" applyFont="1" applyBorder="1" applyAlignment="1">
      <alignment horizontal="center" vertical="top" wrapText="1"/>
    </xf>
    <xf numFmtId="0" fontId="60" fillId="0" borderId="2" xfId="0" applyFont="1" applyBorder="1" applyAlignment="1">
      <alignment vertical="top"/>
    </xf>
    <xf numFmtId="0" fontId="188" fillId="3" borderId="0" xfId="0" applyFont="1" applyFill="1" applyAlignment="1">
      <alignment horizontal="center" wrapText="1"/>
    </xf>
    <xf numFmtId="0" fontId="67" fillId="3" borderId="0" xfId="0" applyFont="1" applyFill="1" applyAlignment="1">
      <alignment horizontal="center" wrapText="1"/>
    </xf>
    <xf numFmtId="0" fontId="67" fillId="3" borderId="0" xfId="0" applyFont="1" applyFill="1" applyAlignment="1">
      <alignment wrapText="1"/>
    </xf>
    <xf numFmtId="0" fontId="100" fillId="0" borderId="0" xfId="0" applyFont="1" applyAlignment="1">
      <alignment vertical="top" wrapText="1"/>
    </xf>
    <xf numFmtId="0" fontId="102" fillId="0" borderId="0" xfId="0" applyFont="1" applyAlignment="1">
      <alignment vertical="top"/>
    </xf>
    <xf numFmtId="1" fontId="102" fillId="0" borderId="0" xfId="0" applyNumberFormat="1" applyFont="1" applyAlignment="1">
      <alignment vertical="top" wrapText="1"/>
    </xf>
    <xf numFmtId="0" fontId="102" fillId="0" borderId="2" xfId="0" applyFont="1" applyBorder="1" applyAlignment="1">
      <alignment vertical="top"/>
    </xf>
    <xf numFmtId="20" fontId="54" fillId="3" borderId="29" xfId="3" applyNumberFormat="1" applyFont="1" applyFill="1" applyBorder="1" applyAlignment="1">
      <alignment horizontal="right" vertical="top"/>
    </xf>
    <xf numFmtId="20" fontId="54" fillId="3" borderId="2" xfId="3" applyNumberFormat="1" applyFont="1" applyFill="1" applyBorder="1" applyAlignment="1">
      <alignment horizontal="right" vertical="top"/>
    </xf>
    <xf numFmtId="0" fontId="196" fillId="0" borderId="0" xfId="3" applyFont="1" applyAlignment="1">
      <alignment horizontal="right"/>
    </xf>
    <xf numFmtId="0" fontId="203" fillId="0" borderId="0" xfId="3" applyFont="1"/>
    <xf numFmtId="0" fontId="218" fillId="0" borderId="0" xfId="3" applyFont="1"/>
    <xf numFmtId="0" fontId="219" fillId="0" borderId="0" xfId="3" quotePrefix="1" applyFont="1" applyAlignment="1">
      <alignment horizontal="left"/>
    </xf>
    <xf numFmtId="0" fontId="219" fillId="0" borderId="0" xfId="3" applyFont="1" applyAlignment="1">
      <alignment horizontal="left"/>
    </xf>
    <xf numFmtId="0" fontId="219" fillId="0" borderId="0" xfId="3" applyFont="1" applyAlignment="1">
      <alignment horizontal="right"/>
    </xf>
    <xf numFmtId="0" fontId="220" fillId="0" borderId="0" xfId="3" quotePrefix="1" applyFont="1" applyAlignment="1">
      <alignment horizontal="left"/>
    </xf>
    <xf numFmtId="0" fontId="220" fillId="0" borderId="0" xfId="3" applyFont="1" applyAlignment="1">
      <alignment horizontal="left"/>
    </xf>
    <xf numFmtId="0" fontId="220" fillId="0" borderId="0" xfId="3" applyFont="1" applyAlignment="1">
      <alignment horizontal="right"/>
    </xf>
    <xf numFmtId="0" fontId="220" fillId="0" borderId="0" xfId="3" quotePrefix="1" applyFont="1" applyAlignment="1">
      <alignment horizontal="left" vertical="center"/>
    </xf>
    <xf numFmtId="0" fontId="220" fillId="0" borderId="0" xfId="3" applyFont="1" applyAlignment="1">
      <alignment horizontal="left" vertical="center"/>
    </xf>
    <xf numFmtId="0" fontId="220" fillId="0" borderId="0" xfId="3" quotePrefix="1" applyFont="1" applyAlignment="1">
      <alignment vertical="top"/>
    </xf>
    <xf numFmtId="0" fontId="220" fillId="0" borderId="0" xfId="3" applyFont="1" applyAlignment="1">
      <alignment vertical="top"/>
    </xf>
    <xf numFmtId="0" fontId="220" fillId="0" borderId="0" xfId="0" quotePrefix="1" applyFont="1" applyAlignment="1">
      <alignment horizontal="left" vertical="top"/>
    </xf>
    <xf numFmtId="0" fontId="220" fillId="0" borderId="0" xfId="0" applyFont="1" applyAlignment="1">
      <alignment horizontal="left" vertical="top"/>
    </xf>
    <xf numFmtId="0" fontId="220" fillId="0" borderId="0" xfId="0" quotePrefix="1" applyFont="1" applyAlignment="1">
      <alignment vertical="top"/>
    </xf>
    <xf numFmtId="0" fontId="220" fillId="0" borderId="0" xfId="0" applyFont="1" applyAlignment="1">
      <alignment vertical="top"/>
    </xf>
    <xf numFmtId="0" fontId="219" fillId="0" borderId="0" xfId="3" quotePrefix="1" applyFont="1"/>
    <xf numFmtId="0" fontId="219" fillId="0" borderId="0" xfId="3" applyFont="1"/>
    <xf numFmtId="0" fontId="220" fillId="0" borderId="0" xfId="3" quotePrefix="1" applyFont="1"/>
    <xf numFmtId="0" fontId="220" fillId="0" borderId="0" xfId="3" applyFont="1"/>
    <xf numFmtId="0" fontId="203" fillId="0" borderId="0" xfId="3" applyFont="1" applyAlignment="1">
      <alignment horizontal="right"/>
    </xf>
    <xf numFmtId="0" fontId="67" fillId="3" borderId="32" xfId="3" applyFont="1" applyFill="1" applyBorder="1" applyAlignment="1">
      <alignment horizontal="right" vertical="top" wrapText="1"/>
    </xf>
    <xf numFmtId="169" fontId="54" fillId="3" borderId="32" xfId="3" applyNumberFormat="1" applyFont="1" applyFill="1" applyBorder="1" applyAlignment="1">
      <alignment horizontal="right" vertical="top"/>
    </xf>
    <xf numFmtId="169" fontId="54" fillId="3" borderId="33" xfId="3" applyNumberFormat="1" applyFont="1" applyFill="1" applyBorder="1" applyAlignment="1">
      <alignment horizontal="right" vertical="top"/>
    </xf>
    <xf numFmtId="169" fontId="54" fillId="3" borderId="34" xfId="3" applyNumberFormat="1" applyFont="1" applyFill="1" applyBorder="1" applyAlignment="1">
      <alignment horizontal="right" vertical="top"/>
    </xf>
    <xf numFmtId="169" fontId="54" fillId="3" borderId="31" xfId="3" applyNumberFormat="1" applyFont="1" applyFill="1" applyBorder="1" applyAlignment="1">
      <alignment horizontal="right" vertical="top"/>
    </xf>
    <xf numFmtId="169" fontId="54" fillId="3" borderId="35" xfId="3" applyNumberFormat="1" applyFont="1" applyFill="1" applyBorder="1" applyAlignment="1">
      <alignment vertical="top"/>
    </xf>
    <xf numFmtId="169" fontId="54" fillId="3" borderId="36" xfId="3" applyNumberFormat="1" applyFont="1" applyFill="1" applyBorder="1" applyAlignment="1">
      <alignment vertical="top"/>
    </xf>
    <xf numFmtId="169" fontId="54" fillId="3" borderId="37" xfId="3" applyNumberFormat="1" applyFont="1" applyFill="1" applyBorder="1" applyAlignment="1">
      <alignment vertical="top"/>
    </xf>
    <xf numFmtId="169" fontId="54" fillId="3" borderId="35" xfId="3" applyNumberFormat="1" applyFont="1" applyFill="1" applyBorder="1" applyAlignment="1">
      <alignment horizontal="right" vertical="top"/>
    </xf>
    <xf numFmtId="169" fontId="54" fillId="3" borderId="36" xfId="3" applyNumberFormat="1" applyFont="1" applyFill="1" applyBorder="1" applyAlignment="1">
      <alignment horizontal="right" vertical="top"/>
    </xf>
    <xf numFmtId="169" fontId="54" fillId="3" borderId="37" xfId="3" applyNumberFormat="1" applyFont="1" applyFill="1" applyBorder="1" applyAlignment="1">
      <alignment horizontal="right" vertical="top"/>
    </xf>
    <xf numFmtId="169" fontId="54" fillId="3" borderId="38" xfId="3" applyNumberFormat="1" applyFont="1" applyFill="1" applyBorder="1" applyAlignment="1">
      <alignment horizontal="right" vertical="top"/>
    </xf>
    <xf numFmtId="169" fontId="54" fillId="0" borderId="32" xfId="3" applyNumberFormat="1" applyFont="1" applyBorder="1" applyAlignment="1">
      <alignment horizontal="right" vertical="top"/>
    </xf>
    <xf numFmtId="169" fontId="54" fillId="0" borderId="33" xfId="3" applyNumberFormat="1" applyFont="1" applyBorder="1" applyAlignment="1">
      <alignment horizontal="right" vertical="top"/>
    </xf>
    <xf numFmtId="169" fontId="54" fillId="0" borderId="34" xfId="3" applyNumberFormat="1" applyFont="1" applyBorder="1" applyAlignment="1">
      <alignment horizontal="right" vertical="top"/>
    </xf>
    <xf numFmtId="169" fontId="54" fillId="0" borderId="35" xfId="3" applyNumberFormat="1" applyFont="1" applyBorder="1" applyAlignment="1">
      <alignment vertical="top"/>
    </xf>
    <xf numFmtId="169" fontId="54" fillId="0" borderId="36" xfId="3" applyNumberFormat="1" applyFont="1" applyBorder="1" applyAlignment="1">
      <alignment vertical="top"/>
    </xf>
    <xf numFmtId="169" fontId="54" fillId="0" borderId="37" xfId="3" applyNumberFormat="1" applyFont="1" applyBorder="1" applyAlignment="1">
      <alignment vertical="top"/>
    </xf>
    <xf numFmtId="0" fontId="54" fillId="3" borderId="0" xfId="3" applyFont="1" applyFill="1" applyAlignment="1">
      <alignment horizontal="right" vertical="top"/>
    </xf>
    <xf numFmtId="169" fontId="54" fillId="3" borderId="33" xfId="15" applyNumberFormat="1" applyFont="1" applyFill="1" applyBorder="1" applyAlignment="1">
      <alignment horizontal="right" vertical="top"/>
    </xf>
    <xf numFmtId="169" fontId="54" fillId="3" borderId="36" xfId="15" applyNumberFormat="1" applyFont="1" applyFill="1" applyBorder="1" applyAlignment="1">
      <alignment horizontal="right" vertical="top"/>
    </xf>
    <xf numFmtId="169" fontId="54" fillId="3" borderId="32" xfId="15" applyNumberFormat="1" applyFont="1" applyFill="1" applyBorder="1" applyAlignment="1">
      <alignment horizontal="right" vertical="top"/>
    </xf>
    <xf numFmtId="169" fontId="54" fillId="3" borderId="35" xfId="15" applyNumberFormat="1" applyFont="1" applyFill="1" applyBorder="1" applyAlignment="1">
      <alignment horizontal="right" vertical="top"/>
    </xf>
    <xf numFmtId="169" fontId="54" fillId="3" borderId="34" xfId="15" applyNumberFormat="1" applyFont="1" applyFill="1" applyBorder="1" applyAlignment="1">
      <alignment horizontal="right" vertical="top"/>
    </xf>
    <xf numFmtId="169" fontId="54" fillId="3" borderId="37" xfId="15" applyNumberFormat="1" applyFont="1" applyFill="1" applyBorder="1" applyAlignment="1">
      <alignment horizontal="right" vertical="top"/>
    </xf>
    <xf numFmtId="0" fontId="67" fillId="3" borderId="36" xfId="3" applyFont="1" applyFill="1" applyBorder="1" applyAlignment="1">
      <alignment vertical="top"/>
    </xf>
    <xf numFmtId="0" fontId="67" fillId="3" borderId="37" xfId="3" applyFont="1" applyFill="1" applyBorder="1" applyAlignment="1">
      <alignment vertical="top"/>
    </xf>
    <xf numFmtId="0" fontId="67" fillId="3" borderId="35" xfId="3" applyFont="1" applyFill="1" applyBorder="1" applyAlignment="1">
      <alignment horizontal="left" vertical="center"/>
    </xf>
    <xf numFmtId="0" fontId="67" fillId="3" borderId="35" xfId="3" applyFont="1" applyFill="1" applyBorder="1" applyAlignment="1">
      <alignment vertical="center"/>
    </xf>
    <xf numFmtId="3" fontId="67" fillId="3" borderId="34" xfId="3" applyNumberFormat="1" applyFont="1" applyFill="1" applyBorder="1" applyAlignment="1">
      <alignment horizontal="right" vertical="top"/>
    </xf>
    <xf numFmtId="3" fontId="67" fillId="3" borderId="2" xfId="3" applyNumberFormat="1" applyFont="1" applyFill="1" applyBorder="1" applyAlignment="1">
      <alignment horizontal="right" vertical="top"/>
    </xf>
    <xf numFmtId="169" fontId="54" fillId="3" borderId="32" xfId="15" applyNumberFormat="1" applyFont="1" applyFill="1" applyBorder="1" applyAlignment="1">
      <alignment vertical="top"/>
    </xf>
    <xf numFmtId="166" fontId="54" fillId="3" borderId="35" xfId="1" applyNumberFormat="1" applyFont="1" applyFill="1" applyBorder="1" applyAlignment="1">
      <alignment horizontal="right" vertical="top"/>
    </xf>
    <xf numFmtId="169" fontId="54" fillId="3" borderId="33" xfId="15" applyNumberFormat="1" applyFont="1" applyFill="1" applyBorder="1" applyAlignment="1">
      <alignment vertical="top"/>
    </xf>
    <xf numFmtId="166" fontId="54" fillId="3" borderId="36" xfId="1" applyNumberFormat="1" applyFont="1" applyFill="1" applyBorder="1" applyAlignment="1">
      <alignment horizontal="right" vertical="top"/>
    </xf>
    <xf numFmtId="169" fontId="54" fillId="3" borderId="34" xfId="15" applyNumberFormat="1" applyFont="1" applyFill="1" applyBorder="1" applyAlignment="1">
      <alignment vertical="top"/>
    </xf>
    <xf numFmtId="166" fontId="54" fillId="3" borderId="37" xfId="1" applyNumberFormat="1" applyFont="1" applyFill="1" applyBorder="1" applyAlignment="1">
      <alignment horizontal="right" vertical="top"/>
    </xf>
    <xf numFmtId="169" fontId="54" fillId="3" borderId="32" xfId="0" applyNumberFormat="1" applyFont="1" applyFill="1" applyBorder="1" applyAlignment="1">
      <alignment horizontal="right" vertical="top"/>
    </xf>
    <xf numFmtId="169" fontId="54" fillId="3" borderId="33" xfId="0" applyNumberFormat="1" applyFont="1" applyFill="1" applyBorder="1" applyAlignment="1">
      <alignment horizontal="right" vertical="top"/>
    </xf>
    <xf numFmtId="169" fontId="54" fillId="3" borderId="32" xfId="0" applyNumberFormat="1" applyFont="1" applyFill="1" applyBorder="1" applyAlignment="1">
      <alignment vertical="top"/>
    </xf>
    <xf numFmtId="169" fontId="54" fillId="3" borderId="33" xfId="0" applyNumberFormat="1" applyFont="1" applyFill="1" applyBorder="1" applyAlignment="1">
      <alignment vertical="top"/>
    </xf>
    <xf numFmtId="172" fontId="54" fillId="3" borderId="32" xfId="15" applyNumberFormat="1" applyFont="1" applyFill="1" applyBorder="1" applyAlignment="1">
      <alignment horizontal="right" vertical="top"/>
    </xf>
    <xf numFmtId="172" fontId="54" fillId="3" borderId="35" xfId="15" applyNumberFormat="1" applyFont="1" applyFill="1" applyBorder="1" applyAlignment="1">
      <alignment horizontal="right" vertical="top"/>
    </xf>
    <xf numFmtId="172" fontId="54" fillId="3" borderId="33" xfId="15" applyNumberFormat="1" applyFont="1" applyFill="1" applyBorder="1" applyAlignment="1">
      <alignment horizontal="right" vertical="top"/>
    </xf>
    <xf numFmtId="172" fontId="54" fillId="3" borderId="36" xfId="15" applyNumberFormat="1" applyFont="1" applyFill="1" applyBorder="1" applyAlignment="1">
      <alignment horizontal="right" vertical="top"/>
    </xf>
    <xf numFmtId="172" fontId="54" fillId="3" borderId="34" xfId="15" applyNumberFormat="1" applyFont="1" applyFill="1" applyBorder="1" applyAlignment="1">
      <alignment horizontal="right" vertical="top"/>
    </xf>
    <xf numFmtId="172" fontId="54" fillId="3" borderId="37" xfId="15" applyNumberFormat="1" applyFont="1" applyFill="1" applyBorder="1" applyAlignment="1">
      <alignment horizontal="right" vertical="top"/>
    </xf>
    <xf numFmtId="166" fontId="54" fillId="0" borderId="36" xfId="1" applyNumberFormat="1" applyFont="1" applyFill="1" applyBorder="1" applyAlignment="1">
      <alignment horizontal="right" vertical="top"/>
    </xf>
    <xf numFmtId="166" fontId="54" fillId="0" borderId="35" xfId="1" applyNumberFormat="1" applyFont="1" applyFill="1" applyBorder="1" applyAlignment="1">
      <alignment horizontal="right" vertical="top"/>
    </xf>
    <xf numFmtId="166" fontId="54" fillId="0" borderId="37" xfId="1" applyNumberFormat="1" applyFont="1" applyFill="1" applyBorder="1" applyAlignment="1">
      <alignment horizontal="right" vertical="top"/>
    </xf>
    <xf numFmtId="169" fontId="54" fillId="3" borderId="32" xfId="1" applyNumberFormat="1" applyFont="1" applyFill="1" applyBorder="1" applyAlignment="1">
      <alignment horizontal="right" vertical="top"/>
    </xf>
    <xf numFmtId="169" fontId="54" fillId="3" borderId="35" xfId="1" applyNumberFormat="1" applyFont="1" applyFill="1" applyBorder="1" applyAlignment="1">
      <alignment horizontal="right" vertical="top"/>
    </xf>
    <xf numFmtId="169" fontId="54" fillId="0" borderId="34" xfId="1" applyNumberFormat="1" applyFont="1" applyFill="1" applyBorder="1" applyAlignment="1">
      <alignment horizontal="right" vertical="top"/>
    </xf>
    <xf numFmtId="169" fontId="54" fillId="0" borderId="37" xfId="1" applyNumberFormat="1" applyFont="1" applyFill="1" applyBorder="1" applyAlignment="1">
      <alignment horizontal="right" vertical="top"/>
    </xf>
    <xf numFmtId="169" fontId="54" fillId="0" borderId="32" xfId="1" applyNumberFormat="1" applyFont="1" applyFill="1" applyBorder="1" applyAlignment="1">
      <alignment horizontal="right" vertical="top"/>
    </xf>
    <xf numFmtId="169" fontId="54" fillId="0" borderId="35" xfId="1" applyNumberFormat="1" applyFont="1" applyFill="1" applyBorder="1" applyAlignment="1">
      <alignment horizontal="right" vertical="top"/>
    </xf>
    <xf numFmtId="169" fontId="54" fillId="0" borderId="33" xfId="1" applyNumberFormat="1" applyFont="1" applyFill="1" applyBorder="1" applyAlignment="1">
      <alignment horizontal="right" vertical="top"/>
    </xf>
    <xf numFmtId="169" fontId="54" fillId="0" borderId="36" xfId="1" applyNumberFormat="1" applyFont="1" applyFill="1" applyBorder="1" applyAlignment="1">
      <alignment horizontal="right" vertical="top"/>
    </xf>
    <xf numFmtId="0" fontId="67" fillId="3" borderId="33" xfId="19" applyFont="1" applyFill="1" applyBorder="1" applyAlignment="1">
      <alignment horizontal="right" vertical="top"/>
    </xf>
    <xf numFmtId="167" fontId="54" fillId="3" borderId="32" xfId="19" applyNumberFormat="1" applyFont="1" applyFill="1" applyBorder="1" applyAlignment="1">
      <alignment horizontal="right" vertical="top"/>
    </xf>
    <xf numFmtId="167" fontId="54" fillId="3" borderId="33" xfId="19" applyNumberFormat="1" applyFont="1" applyFill="1" applyBorder="1" applyAlignment="1">
      <alignment horizontal="right" vertical="top"/>
    </xf>
    <xf numFmtId="167" fontId="54" fillId="3" borderId="34" xfId="19" applyNumberFormat="1" applyFont="1" applyFill="1" applyBorder="1" applyAlignment="1">
      <alignment horizontal="right" vertical="top"/>
    </xf>
    <xf numFmtId="0" fontId="67" fillId="3" borderId="36" xfId="19" applyFont="1" applyFill="1" applyBorder="1" applyAlignment="1">
      <alignment horizontal="right" vertical="top"/>
    </xf>
    <xf numFmtId="168" fontId="54" fillId="3" borderId="35" xfId="19" applyNumberFormat="1" applyFont="1" applyFill="1" applyBorder="1" applyAlignment="1">
      <alignment horizontal="right" vertical="top"/>
    </xf>
    <xf numFmtId="168" fontId="54" fillId="3" borderId="36" xfId="19" applyNumberFormat="1" applyFont="1" applyFill="1" applyBorder="1" applyAlignment="1">
      <alignment horizontal="right" vertical="top"/>
    </xf>
    <xf numFmtId="168" fontId="54" fillId="3" borderId="37" xfId="19" applyNumberFormat="1" applyFont="1" applyFill="1" applyBorder="1" applyAlignment="1">
      <alignment horizontal="right" vertical="top"/>
    </xf>
    <xf numFmtId="168" fontId="54" fillId="3" borderId="32" xfId="3" applyNumberFormat="1" applyFont="1" applyFill="1" applyBorder="1" applyAlignment="1">
      <alignment horizontal="right" vertical="top"/>
    </xf>
    <xf numFmtId="168" fontId="54" fillId="3" borderId="35" xfId="3" applyNumberFormat="1" applyFont="1" applyFill="1" applyBorder="1" applyAlignment="1">
      <alignment horizontal="right" vertical="top"/>
    </xf>
    <xf numFmtId="168" fontId="54" fillId="3" borderId="34" xfId="3" applyNumberFormat="1" applyFont="1" applyFill="1" applyBorder="1" applyAlignment="1">
      <alignment horizontal="right" vertical="top"/>
    </xf>
    <xf numFmtId="168" fontId="54" fillId="3" borderId="37" xfId="3" applyNumberFormat="1" applyFont="1" applyFill="1" applyBorder="1" applyAlignment="1">
      <alignment horizontal="right" vertical="top"/>
    </xf>
    <xf numFmtId="0" fontId="67" fillId="3" borderId="34" xfId="3" applyFont="1" applyFill="1" applyBorder="1" applyAlignment="1">
      <alignment horizontal="right" textRotation="90" wrapText="1"/>
    </xf>
    <xf numFmtId="0" fontId="67" fillId="3" borderId="37" xfId="3" applyFont="1" applyFill="1" applyBorder="1" applyAlignment="1">
      <alignment horizontal="right" textRotation="90" wrapText="1"/>
    </xf>
    <xf numFmtId="169" fontId="67" fillId="3" borderId="31" xfId="3" applyNumberFormat="1" applyFont="1" applyFill="1" applyBorder="1" applyAlignment="1">
      <alignment horizontal="right" vertical="top"/>
    </xf>
    <xf numFmtId="169" fontId="67" fillId="3" borderId="38" xfId="3" applyNumberFormat="1" applyFont="1" applyFill="1" applyBorder="1" applyAlignment="1">
      <alignment horizontal="right" vertical="top"/>
    </xf>
    <xf numFmtId="169" fontId="67" fillId="3" borderId="32" xfId="3" applyNumberFormat="1" applyFont="1" applyFill="1" applyBorder="1" applyAlignment="1">
      <alignment horizontal="right" vertical="top"/>
    </xf>
    <xf numFmtId="169" fontId="67" fillId="3" borderId="35" xfId="3" applyNumberFormat="1" applyFont="1" applyFill="1" applyBorder="1" applyAlignment="1">
      <alignment horizontal="right" vertical="top"/>
    </xf>
    <xf numFmtId="169" fontId="67" fillId="3" borderId="34" xfId="3" applyNumberFormat="1" applyFont="1" applyFill="1" applyBorder="1" applyAlignment="1">
      <alignment horizontal="right" vertical="top"/>
    </xf>
    <xf numFmtId="169" fontId="67" fillId="3" borderId="37" xfId="3" applyNumberFormat="1" applyFont="1" applyFill="1" applyBorder="1" applyAlignment="1">
      <alignment horizontal="right" vertical="top"/>
    </xf>
    <xf numFmtId="168" fontId="54" fillId="3" borderId="32" xfId="56" applyNumberFormat="1" applyFont="1" applyFill="1" applyBorder="1" applyAlignment="1">
      <alignment horizontal="right" vertical="top"/>
    </xf>
    <xf numFmtId="168" fontId="54" fillId="3" borderId="33" xfId="56" applyNumberFormat="1" applyFont="1" applyFill="1" applyBorder="1" applyAlignment="1">
      <alignment horizontal="right" vertical="top"/>
    </xf>
    <xf numFmtId="168" fontId="54" fillId="3" borderId="34" xfId="56" applyNumberFormat="1" applyFont="1" applyFill="1" applyBorder="1" applyAlignment="1">
      <alignment horizontal="right" vertical="top"/>
    </xf>
    <xf numFmtId="3" fontId="54" fillId="0" borderId="32" xfId="3" applyNumberFormat="1" applyFont="1" applyBorder="1" applyAlignment="1">
      <alignment horizontal="right" vertical="top"/>
    </xf>
    <xf numFmtId="3" fontId="54" fillId="0" borderId="33" xfId="3" applyNumberFormat="1" applyFont="1" applyBorder="1" applyAlignment="1">
      <alignment horizontal="right" vertical="top"/>
    </xf>
    <xf numFmtId="3" fontId="54" fillId="0" borderId="34" xfId="3" applyNumberFormat="1" applyFont="1" applyBorder="1" applyAlignment="1">
      <alignment horizontal="right" vertical="top"/>
    </xf>
    <xf numFmtId="3" fontId="54" fillId="3" borderId="31" xfId="3" applyNumberFormat="1" applyFont="1" applyFill="1" applyBorder="1" applyAlignment="1">
      <alignment horizontal="right" vertical="top"/>
    </xf>
    <xf numFmtId="3" fontId="67" fillId="0" borderId="36" xfId="3" applyNumberFormat="1" applyFont="1" applyBorder="1" applyAlignment="1">
      <alignment vertical="top"/>
    </xf>
    <xf numFmtId="3" fontId="67" fillId="0" borderId="35" xfId="3" applyNumberFormat="1" applyFont="1" applyBorder="1" applyAlignment="1">
      <alignment vertical="top"/>
    </xf>
    <xf numFmtId="3" fontId="67" fillId="0" borderId="37" xfId="3" applyNumberFormat="1" applyFont="1" applyBorder="1" applyAlignment="1">
      <alignment vertical="top"/>
    </xf>
    <xf numFmtId="3" fontId="67" fillId="0" borderId="35" xfId="3" applyNumberFormat="1" applyFont="1" applyBorder="1" applyAlignment="1">
      <alignment horizontal="right" vertical="top"/>
    </xf>
    <xf numFmtId="3" fontId="67" fillId="0" borderId="36" xfId="3" applyNumberFormat="1" applyFont="1" applyBorder="1" applyAlignment="1">
      <alignment horizontal="right" vertical="top"/>
    </xf>
    <xf numFmtId="3" fontId="67" fillId="0" borderId="37" xfId="3" applyNumberFormat="1" applyFont="1" applyBorder="1" applyAlignment="1">
      <alignment horizontal="right" vertical="top"/>
    </xf>
    <xf numFmtId="3" fontId="54" fillId="3" borderId="31" xfId="0" applyNumberFormat="1" applyFont="1" applyFill="1" applyBorder="1" applyAlignment="1">
      <alignment horizontal="right" vertical="top" wrapText="1"/>
    </xf>
    <xf numFmtId="3" fontId="67" fillId="3" borderId="38" xfId="3" applyNumberFormat="1" applyFont="1" applyFill="1" applyBorder="1" applyAlignment="1">
      <alignment horizontal="right" vertical="top"/>
    </xf>
    <xf numFmtId="3" fontId="54" fillId="3" borderId="29" xfId="0" applyNumberFormat="1" applyFont="1" applyFill="1" applyBorder="1" applyAlignment="1">
      <alignment vertical="top"/>
    </xf>
    <xf numFmtId="0" fontId="67" fillId="3" borderId="34" xfId="0" applyFont="1" applyFill="1" applyBorder="1" applyAlignment="1">
      <alignment horizontal="right" vertical="top" wrapText="1"/>
    </xf>
    <xf numFmtId="0" fontId="54" fillId="3" borderId="32" xfId="0" applyFont="1" applyFill="1" applyBorder="1" applyAlignment="1">
      <alignment horizontal="center" vertical="top" wrapText="1"/>
    </xf>
    <xf numFmtId="3" fontId="54" fillId="3" borderId="33" xfId="0" applyNumberFormat="1" applyFont="1" applyFill="1" applyBorder="1" applyAlignment="1">
      <alignment horizontal="right" vertical="top"/>
    </xf>
    <xf numFmtId="3" fontId="67" fillId="3" borderId="31" xfId="0" applyNumberFormat="1" applyFont="1" applyFill="1" applyBorder="1" applyAlignment="1">
      <alignment horizontal="right" vertical="top"/>
    </xf>
    <xf numFmtId="0" fontId="67" fillId="3" borderId="37" xfId="0" applyFont="1" applyFill="1" applyBorder="1" applyAlignment="1">
      <alignment horizontal="right" vertical="top" wrapText="1"/>
    </xf>
    <xf numFmtId="3" fontId="54" fillId="3" borderId="32" xfId="0" applyNumberFormat="1" applyFont="1" applyFill="1" applyBorder="1" applyAlignment="1">
      <alignment horizontal="right" vertical="top" wrapText="1"/>
    </xf>
    <xf numFmtId="3" fontId="54" fillId="3" borderId="35" xfId="0" applyNumberFormat="1" applyFont="1" applyFill="1" applyBorder="1" applyAlignment="1">
      <alignment horizontal="right" vertical="top" wrapText="1"/>
    </xf>
    <xf numFmtId="3" fontId="54" fillId="0" borderId="33" xfId="0" applyNumberFormat="1" applyFont="1" applyBorder="1" applyAlignment="1">
      <alignment horizontal="right" vertical="top" wrapText="1"/>
    </xf>
    <xf numFmtId="3" fontId="54" fillId="0" borderId="36" xfId="0" applyNumberFormat="1" applyFont="1" applyBorder="1" applyAlignment="1">
      <alignment horizontal="right" vertical="top" wrapText="1"/>
    </xf>
    <xf numFmtId="3" fontId="67" fillId="3" borderId="31" xfId="0" applyNumberFormat="1" applyFont="1" applyFill="1" applyBorder="1" applyAlignment="1">
      <alignment horizontal="right" vertical="top" wrapText="1"/>
    </xf>
    <xf numFmtId="3" fontId="67" fillId="3" borderId="38" xfId="0" applyNumberFormat="1" applyFont="1" applyFill="1" applyBorder="1" applyAlignment="1">
      <alignment horizontal="right" vertical="top" wrapText="1"/>
    </xf>
    <xf numFmtId="3" fontId="54" fillId="3" borderId="38" xfId="0" applyNumberFormat="1" applyFont="1" applyFill="1" applyBorder="1" applyAlignment="1">
      <alignment horizontal="right" vertical="top" wrapText="1"/>
    </xf>
    <xf numFmtId="3" fontId="54" fillId="3" borderId="33" xfId="0" applyNumberFormat="1" applyFont="1" applyFill="1" applyBorder="1" applyAlignment="1">
      <alignment horizontal="right" vertical="top" wrapText="1"/>
    </xf>
    <xf numFmtId="3" fontId="54" fillId="3" borderId="36" xfId="0" applyNumberFormat="1" applyFont="1" applyFill="1" applyBorder="1" applyAlignment="1">
      <alignment horizontal="right" vertical="top" wrapText="1"/>
    </xf>
    <xf numFmtId="3" fontId="54" fillId="0" borderId="32" xfId="0" applyNumberFormat="1" applyFont="1" applyBorder="1" applyAlignment="1">
      <alignment horizontal="right" vertical="top" wrapText="1"/>
    </xf>
    <xf numFmtId="3" fontId="54" fillId="0" borderId="35" xfId="0" applyNumberFormat="1" applyFont="1" applyBorder="1" applyAlignment="1">
      <alignment horizontal="right" vertical="top" wrapText="1"/>
    </xf>
    <xf numFmtId="3" fontId="54" fillId="0" borderId="32" xfId="0" applyNumberFormat="1" applyFont="1" applyBorder="1" applyAlignment="1">
      <alignment horizontal="right" vertical="center" wrapText="1"/>
    </xf>
    <xf numFmtId="3" fontId="54" fillId="0" borderId="35" xfId="0" applyNumberFormat="1" applyFont="1" applyBorder="1" applyAlignment="1">
      <alignment horizontal="right" vertical="center" wrapText="1"/>
    </xf>
    <xf numFmtId="3" fontId="54" fillId="0" borderId="34" xfId="0" applyNumberFormat="1" applyFont="1" applyBorder="1" applyAlignment="1">
      <alignment horizontal="right" vertical="center" wrapText="1"/>
    </xf>
    <xf numFmtId="3" fontId="54" fillId="0" borderId="37" xfId="0" applyNumberFormat="1" applyFont="1" applyBorder="1" applyAlignment="1">
      <alignment horizontal="right" vertical="center" wrapText="1"/>
    </xf>
    <xf numFmtId="3" fontId="54" fillId="0" borderId="33" xfId="0" applyNumberFormat="1" applyFont="1" applyBorder="1" applyAlignment="1">
      <alignment horizontal="right" vertical="center" wrapText="1"/>
    </xf>
    <xf numFmtId="3" fontId="54" fillId="0" borderId="36" xfId="0" applyNumberFormat="1" applyFont="1" applyBorder="1" applyAlignment="1">
      <alignment horizontal="right" vertical="center" wrapText="1"/>
    </xf>
    <xf numFmtId="3" fontId="54" fillId="0" borderId="34" xfId="0" applyNumberFormat="1" applyFont="1" applyBorder="1" applyAlignment="1">
      <alignment vertical="center" wrapText="1"/>
    </xf>
    <xf numFmtId="3" fontId="54" fillId="0" borderId="37" xfId="0" applyNumberFormat="1" applyFont="1" applyBorder="1" applyAlignment="1">
      <alignment vertical="center" wrapText="1"/>
    </xf>
    <xf numFmtId="3" fontId="54" fillId="0" borderId="33" xfId="0" applyNumberFormat="1" applyFont="1" applyBorder="1" applyAlignment="1">
      <alignment vertical="center"/>
    </xf>
    <xf numFmtId="3" fontId="54" fillId="0" borderId="36" xfId="0" applyNumberFormat="1" applyFont="1" applyBorder="1" applyAlignment="1">
      <alignment vertical="center"/>
    </xf>
    <xf numFmtId="3" fontId="54" fillId="0" borderId="32" xfId="0" applyNumberFormat="1" applyFont="1" applyBorder="1" applyAlignment="1">
      <alignment vertical="center" wrapText="1"/>
    </xf>
    <xf numFmtId="3" fontId="54" fillId="0" borderId="35" xfId="0" applyNumberFormat="1" applyFont="1" applyBorder="1" applyAlignment="1">
      <alignment vertical="center" wrapText="1"/>
    </xf>
    <xf numFmtId="3" fontId="103" fillId="0" borderId="35" xfId="93" applyNumberFormat="1" applyFont="1" applyBorder="1" applyAlignment="1">
      <alignment horizontal="right" vertical="top" wrapText="1"/>
    </xf>
    <xf numFmtId="3" fontId="216" fillId="0" borderId="0" xfId="93" applyNumberFormat="1" applyFont="1" applyAlignment="1">
      <alignment horizontal="right" vertical="top" wrapText="1"/>
    </xf>
    <xf numFmtId="3" fontId="216" fillId="0" borderId="0" xfId="93" applyNumberFormat="1" applyFont="1" applyAlignment="1">
      <alignment horizontal="right" vertical="top"/>
    </xf>
    <xf numFmtId="3" fontId="216" fillId="0" borderId="36" xfId="93" applyNumberFormat="1" applyFont="1" applyBorder="1" applyAlignment="1">
      <alignment horizontal="right" vertical="top" wrapText="1"/>
    </xf>
    <xf numFmtId="3" fontId="216" fillId="0" borderId="36" xfId="93" applyNumberFormat="1" applyFont="1" applyBorder="1" applyAlignment="1">
      <alignment horizontal="right" vertical="top"/>
    </xf>
    <xf numFmtId="3" fontId="216" fillId="0" borderId="37" xfId="93" applyNumberFormat="1" applyFont="1" applyBorder="1" applyAlignment="1">
      <alignment horizontal="right" vertical="top"/>
    </xf>
    <xf numFmtId="3" fontId="103" fillId="0" borderId="0" xfId="93" applyNumberFormat="1" applyFont="1" applyAlignment="1">
      <alignment horizontal="right" vertical="top"/>
    </xf>
    <xf numFmtId="3" fontId="103" fillId="0" borderId="36" xfId="93" applyNumberFormat="1" applyFont="1" applyBorder="1" applyAlignment="1">
      <alignment horizontal="right" vertical="top"/>
    </xf>
    <xf numFmtId="3" fontId="103" fillId="0" borderId="35" xfId="93" applyNumberFormat="1" applyFont="1" applyBorder="1" applyAlignment="1">
      <alignment horizontal="right" vertical="top"/>
    </xf>
    <xf numFmtId="3" fontId="216" fillId="0" borderId="38" xfId="93" applyNumberFormat="1" applyFont="1" applyBorder="1" applyAlignment="1">
      <alignment horizontal="right" vertical="top"/>
    </xf>
    <xf numFmtId="3" fontId="217" fillId="3" borderId="38" xfId="93" applyNumberFormat="1" applyFont="1" applyFill="1" applyBorder="1" applyAlignment="1">
      <alignment horizontal="right" vertical="top"/>
    </xf>
    <xf numFmtId="3" fontId="54" fillId="3" borderId="32" xfId="0" applyNumberFormat="1" applyFont="1" applyFill="1" applyBorder="1" applyAlignment="1">
      <alignment horizontal="center" vertical="top" wrapText="1"/>
    </xf>
    <xf numFmtId="3" fontId="54" fillId="3" borderId="33" xfId="0" applyNumberFormat="1" applyFont="1" applyFill="1" applyBorder="1" applyAlignment="1">
      <alignment horizontal="center" vertical="top" wrapText="1"/>
    </xf>
    <xf numFmtId="169" fontId="54" fillId="0" borderId="32" xfId="57" applyNumberFormat="1" applyFont="1" applyBorder="1" applyAlignment="1">
      <alignment vertical="top"/>
    </xf>
    <xf numFmtId="169" fontId="54" fillId="0" borderId="33" xfId="57" applyNumberFormat="1" applyFont="1" applyBorder="1" applyAlignment="1">
      <alignment vertical="top"/>
    </xf>
    <xf numFmtId="169" fontId="54" fillId="0" borderId="0" xfId="57" applyNumberFormat="1" applyFont="1" applyAlignment="1">
      <alignment vertical="top"/>
    </xf>
    <xf numFmtId="169" fontId="54" fillId="3" borderId="0" xfId="57" applyNumberFormat="1" applyFont="1" applyFill="1" applyAlignment="1">
      <alignment vertical="top"/>
    </xf>
    <xf numFmtId="169" fontId="54" fillId="0" borderId="34" xfId="57" applyNumberFormat="1" applyFont="1" applyBorder="1" applyAlignment="1">
      <alignment vertical="top"/>
    </xf>
    <xf numFmtId="169" fontId="54" fillId="0" borderId="33" xfId="57" applyNumberFormat="1" applyFont="1" applyBorder="1" applyAlignment="1">
      <alignment horizontal="right" vertical="top"/>
    </xf>
    <xf numFmtId="169" fontId="54" fillId="0" borderId="0" xfId="57" applyNumberFormat="1" applyFont="1" applyAlignment="1">
      <alignment horizontal="right" vertical="top"/>
    </xf>
    <xf numFmtId="169" fontId="54" fillId="0" borderId="32" xfId="57" applyNumberFormat="1" applyFont="1" applyBorder="1" applyAlignment="1">
      <alignment horizontal="right" vertical="top"/>
    </xf>
    <xf numFmtId="3" fontId="54" fillId="3" borderId="33" xfId="19" applyNumberFormat="1" applyFont="1" applyFill="1" applyBorder="1" applyAlignment="1">
      <alignment horizontal="right" vertical="top"/>
    </xf>
    <xf numFmtId="3" fontId="54" fillId="3" borderId="36" xfId="19" applyNumberFormat="1" applyFont="1" applyFill="1" applyBorder="1" applyAlignment="1">
      <alignment horizontal="right" vertical="top"/>
    </xf>
    <xf numFmtId="3" fontId="54" fillId="3" borderId="33" xfId="0" applyNumberFormat="1" applyFont="1" applyFill="1" applyBorder="1" applyAlignment="1">
      <alignment vertical="top"/>
    </xf>
    <xf numFmtId="3" fontId="54" fillId="3" borderId="36" xfId="0" applyNumberFormat="1" applyFont="1" applyFill="1" applyBorder="1" applyAlignment="1">
      <alignment vertical="top"/>
    </xf>
    <xf numFmtId="3" fontId="67" fillId="3" borderId="32" xfId="19" applyNumberFormat="1" applyFont="1" applyFill="1" applyBorder="1" applyAlignment="1">
      <alignment horizontal="right" vertical="top"/>
    </xf>
    <xf numFmtId="3" fontId="67" fillId="3" borderId="35" xfId="19" applyNumberFormat="1" applyFont="1" applyFill="1" applyBorder="1" applyAlignment="1">
      <alignment horizontal="right" vertical="top"/>
    </xf>
    <xf numFmtId="3" fontId="67" fillId="3" borderId="31" xfId="19" applyNumberFormat="1" applyFont="1" applyFill="1" applyBorder="1" applyAlignment="1">
      <alignment horizontal="right" vertical="top"/>
    </xf>
    <xf numFmtId="3" fontId="67" fillId="3" borderId="38" xfId="19" applyNumberFormat="1" applyFont="1" applyFill="1" applyBorder="1" applyAlignment="1">
      <alignment horizontal="right" vertical="top"/>
    </xf>
    <xf numFmtId="166" fontId="58" fillId="3" borderId="36" xfId="1" applyNumberFormat="1" applyFont="1" applyFill="1" applyBorder="1" applyAlignment="1">
      <alignment horizontal="right" vertical="top"/>
    </xf>
    <xf numFmtId="169" fontId="67" fillId="3" borderId="32" xfId="19" applyNumberFormat="1" applyFont="1" applyFill="1" applyBorder="1" applyAlignment="1">
      <alignment horizontal="right" vertical="top"/>
    </xf>
    <xf numFmtId="169" fontId="67" fillId="3" borderId="31" xfId="19" applyNumberFormat="1" applyFont="1" applyFill="1" applyBorder="1" applyAlignment="1">
      <alignment horizontal="right" vertical="top"/>
    </xf>
    <xf numFmtId="0" fontId="67" fillId="3" borderId="34" xfId="0" applyFont="1" applyFill="1" applyBorder="1" applyAlignment="1">
      <alignment horizontal="right" vertical="top"/>
    </xf>
    <xf numFmtId="0" fontId="67" fillId="3" borderId="37" xfId="0" applyFont="1" applyFill="1" applyBorder="1" applyAlignment="1">
      <alignment horizontal="right" vertical="top"/>
    </xf>
    <xf numFmtId="0" fontId="67" fillId="3" borderId="2" xfId="0" applyFont="1" applyFill="1" applyBorder="1" applyAlignment="1">
      <alignment horizontal="right" vertical="top"/>
    </xf>
    <xf numFmtId="169" fontId="67" fillId="3" borderId="36" xfId="3" applyNumberFormat="1" applyFont="1" applyFill="1" applyBorder="1" applyAlignment="1">
      <alignment horizontal="right" vertical="top"/>
    </xf>
    <xf numFmtId="169" fontId="67" fillId="3" borderId="31" xfId="0" applyNumberFormat="1" applyFont="1" applyFill="1" applyBorder="1" applyAlignment="1">
      <alignment vertical="top"/>
    </xf>
    <xf numFmtId="169" fontId="67" fillId="3" borderId="13" xfId="0" applyNumberFormat="1" applyFont="1" applyFill="1" applyBorder="1" applyAlignment="1">
      <alignment vertical="top"/>
    </xf>
    <xf numFmtId="169" fontId="67" fillId="3" borderId="31" xfId="0" applyNumberFormat="1" applyFont="1" applyFill="1" applyBorder="1" applyAlignment="1">
      <alignment horizontal="right" vertical="top"/>
    </xf>
    <xf numFmtId="169" fontId="67" fillId="3" borderId="13" xfId="0" applyNumberFormat="1" applyFont="1" applyFill="1" applyBorder="1" applyAlignment="1">
      <alignment horizontal="right" vertical="top"/>
    </xf>
    <xf numFmtId="169" fontId="67" fillId="3" borderId="34" xfId="0" applyNumberFormat="1" applyFont="1" applyFill="1" applyBorder="1" applyAlignment="1">
      <alignment vertical="top"/>
    </xf>
    <xf numFmtId="169" fontId="67" fillId="3" borderId="2" xfId="0" applyNumberFormat="1" applyFont="1" applyFill="1" applyBorder="1" applyAlignment="1">
      <alignment vertical="top"/>
    </xf>
    <xf numFmtId="166" fontId="67" fillId="3" borderId="2" xfId="1" applyNumberFormat="1" applyFont="1" applyFill="1" applyBorder="1" applyAlignment="1">
      <alignment horizontal="right" vertical="top"/>
    </xf>
    <xf numFmtId="169" fontId="67" fillId="3" borderId="34" xfId="0" applyNumberFormat="1" applyFont="1" applyFill="1" applyBorder="1" applyAlignment="1">
      <alignment horizontal="right" vertical="top"/>
    </xf>
    <xf numFmtId="169" fontId="67" fillId="3" borderId="2" xfId="0" applyNumberFormat="1" applyFont="1" applyFill="1" applyBorder="1" applyAlignment="1">
      <alignment horizontal="right" vertical="top"/>
    </xf>
    <xf numFmtId="1" fontId="67" fillId="3" borderId="34" xfId="3" applyNumberFormat="1" applyFont="1" applyFill="1" applyBorder="1" applyAlignment="1">
      <alignment horizontal="right" vertical="top" wrapText="1"/>
    </xf>
    <xf numFmtId="1" fontId="67" fillId="3" borderId="34" xfId="3" applyNumberFormat="1" applyFont="1" applyFill="1" applyBorder="1" applyAlignment="1">
      <alignment horizontal="right" vertical="center" wrapText="1"/>
    </xf>
    <xf numFmtId="1" fontId="67" fillId="3" borderId="2" xfId="3" applyNumberFormat="1" applyFont="1" applyFill="1" applyBorder="1" applyAlignment="1">
      <alignment horizontal="right" vertical="center" wrapText="1"/>
    </xf>
    <xf numFmtId="0" fontId="210" fillId="3" borderId="2" xfId="3" applyFont="1" applyFill="1" applyBorder="1" applyAlignment="1">
      <alignment horizontal="right" vertical="center" wrapText="1"/>
    </xf>
    <xf numFmtId="0" fontId="210" fillId="3" borderId="37" xfId="3" applyFont="1" applyFill="1" applyBorder="1" applyAlignment="1">
      <alignment horizontal="right" vertical="center" wrapText="1"/>
    </xf>
    <xf numFmtId="1" fontId="54" fillId="3" borderId="37" xfId="3" applyNumberFormat="1" applyFont="1" applyFill="1" applyBorder="1" applyAlignment="1">
      <alignment horizontal="right" vertical="top" wrapText="1"/>
    </xf>
    <xf numFmtId="1" fontId="54" fillId="3" borderId="2" xfId="3" applyNumberFormat="1" applyFont="1" applyFill="1" applyBorder="1" applyAlignment="1">
      <alignment horizontal="right" vertical="top" wrapText="1"/>
    </xf>
    <xf numFmtId="0" fontId="77" fillId="3" borderId="13" xfId="0" applyFont="1" applyFill="1" applyBorder="1" applyAlignment="1">
      <alignment horizontal="right" vertical="top" wrapText="1"/>
    </xf>
    <xf numFmtId="3" fontId="67" fillId="3" borderId="2" xfId="0" applyNumberFormat="1" applyFont="1" applyFill="1" applyBorder="1" applyAlignment="1">
      <alignment horizontal="right" vertical="top" wrapText="1"/>
    </xf>
    <xf numFmtId="166" fontId="67" fillId="3" borderId="0" xfId="1" applyNumberFormat="1" applyFont="1" applyFill="1" applyBorder="1" applyAlignment="1">
      <alignment horizontal="right" vertical="top" wrapText="1"/>
    </xf>
    <xf numFmtId="3" fontId="67" fillId="3" borderId="13" xfId="1" applyNumberFormat="1" applyFont="1" applyFill="1" applyBorder="1" applyAlignment="1">
      <alignment horizontal="right" vertical="top" wrapText="1"/>
    </xf>
    <xf numFmtId="3" fontId="67" fillId="3" borderId="29" xfId="3" applyNumberFormat="1" applyFont="1" applyFill="1" applyBorder="1" applyAlignment="1">
      <alignment horizontal="right" vertical="top"/>
    </xf>
    <xf numFmtId="3" fontId="67" fillId="3" borderId="0" xfId="3" applyNumberFormat="1" applyFont="1" applyFill="1" applyAlignment="1">
      <alignment horizontal="right" vertical="top"/>
    </xf>
    <xf numFmtId="3" fontId="67" fillId="3" borderId="13" xfId="3" applyNumberFormat="1" applyFont="1" applyFill="1" applyBorder="1" applyAlignment="1">
      <alignment horizontal="right" vertical="top"/>
    </xf>
    <xf numFmtId="168" fontId="67" fillId="3" borderId="13" xfId="3" applyNumberFormat="1" applyFont="1" applyFill="1" applyBorder="1" applyAlignment="1">
      <alignment vertical="top"/>
    </xf>
    <xf numFmtId="168" fontId="67" fillId="0" borderId="29" xfId="3" applyNumberFormat="1" applyFont="1" applyBorder="1" applyAlignment="1">
      <alignment vertical="top"/>
    </xf>
    <xf numFmtId="168" fontId="67" fillId="0" borderId="2" xfId="3" applyNumberFormat="1" applyFont="1" applyBorder="1" applyAlignment="1">
      <alignment vertical="top"/>
    </xf>
    <xf numFmtId="0" fontId="63" fillId="3" borderId="0" xfId="15" applyFont="1" applyFill="1" applyAlignment="1">
      <alignment vertical="top"/>
    </xf>
    <xf numFmtId="0" fontId="67" fillId="3" borderId="2" xfId="57" applyFont="1" applyFill="1" applyBorder="1" applyAlignment="1">
      <alignment horizontal="right"/>
    </xf>
    <xf numFmtId="169" fontId="54" fillId="0" borderId="35" xfId="57" applyNumberFormat="1" applyFont="1" applyBorder="1" applyAlignment="1">
      <alignment horizontal="right" vertical="top"/>
    </xf>
    <xf numFmtId="169" fontId="54" fillId="0" borderId="36" xfId="57" applyNumberFormat="1" applyFont="1" applyBorder="1" applyAlignment="1">
      <alignment horizontal="right" vertical="top"/>
    </xf>
    <xf numFmtId="169" fontId="54" fillId="0" borderId="34" xfId="57" applyNumberFormat="1" applyFont="1" applyBorder="1" applyAlignment="1">
      <alignment horizontal="right" vertical="top"/>
    </xf>
    <xf numFmtId="169" fontId="54" fillId="0" borderId="37" xfId="57" applyNumberFormat="1" applyFont="1" applyBorder="1" applyAlignment="1">
      <alignment horizontal="right" vertical="top"/>
    </xf>
    <xf numFmtId="169" fontId="54" fillId="0" borderId="36" xfId="57" applyNumberFormat="1" applyFont="1" applyBorder="1" applyAlignment="1">
      <alignment vertical="top"/>
    </xf>
    <xf numFmtId="169" fontId="54" fillId="0" borderId="37" xfId="57" applyNumberFormat="1" applyFont="1" applyBorder="1" applyAlignment="1">
      <alignment vertical="top"/>
    </xf>
    <xf numFmtId="169" fontId="54" fillId="0" borderId="35" xfId="57" applyNumberFormat="1" applyFont="1" applyBorder="1" applyAlignment="1">
      <alignment vertical="top"/>
    </xf>
    <xf numFmtId="169" fontId="54" fillId="0" borderId="33" xfId="3" applyNumberFormat="1" applyFont="1" applyBorder="1" applyAlignment="1">
      <alignment horizontal="right" vertical="center"/>
    </xf>
    <xf numFmtId="169" fontId="54" fillId="0" borderId="33" xfId="19" applyNumberFormat="1" applyFont="1" applyBorder="1" applyAlignment="1">
      <alignment horizontal="right" vertical="center"/>
    </xf>
    <xf numFmtId="169" fontId="54" fillId="0" borderId="0" xfId="19" applyNumberFormat="1" applyFont="1" applyAlignment="1">
      <alignment horizontal="right" vertical="center"/>
    </xf>
    <xf numFmtId="166" fontId="54" fillId="0" borderId="36" xfId="1" applyNumberFormat="1" applyFont="1" applyFill="1" applyBorder="1" applyAlignment="1">
      <alignment horizontal="right" vertical="center"/>
    </xf>
    <xf numFmtId="169" fontId="54" fillId="0" borderId="32" xfId="3" applyNumberFormat="1" applyFont="1" applyBorder="1" applyAlignment="1">
      <alignment horizontal="right" vertical="center"/>
    </xf>
    <xf numFmtId="169" fontId="54" fillId="0" borderId="29" xfId="3" applyNumberFormat="1" applyFont="1" applyBorder="1" applyAlignment="1">
      <alignment horizontal="right" vertical="center"/>
    </xf>
    <xf numFmtId="166" fontId="54" fillId="0" borderId="29" xfId="1" applyNumberFormat="1" applyFont="1" applyFill="1" applyBorder="1" applyAlignment="1">
      <alignment horizontal="right" vertical="center"/>
    </xf>
    <xf numFmtId="169" fontId="54" fillId="0" borderId="32" xfId="19" applyNumberFormat="1" applyFont="1" applyBorder="1" applyAlignment="1">
      <alignment horizontal="right" vertical="center"/>
    </xf>
    <xf numFmtId="169" fontId="54" fillId="0" borderId="29" xfId="19" applyNumberFormat="1" applyFont="1" applyBorder="1" applyAlignment="1">
      <alignment horizontal="right" vertical="center"/>
    </xf>
    <xf numFmtId="166" fontId="54" fillId="0" borderId="35" xfId="1" applyNumberFormat="1" applyFont="1" applyFill="1" applyBorder="1" applyAlignment="1">
      <alignment horizontal="right" vertical="center"/>
    </xf>
    <xf numFmtId="169" fontId="54" fillId="0" borderId="34" xfId="3" applyNumberFormat="1" applyFont="1" applyBorder="1" applyAlignment="1">
      <alignment horizontal="right" vertical="center"/>
    </xf>
    <xf numFmtId="169" fontId="54" fillId="0" borderId="2" xfId="3" applyNumberFormat="1" applyFont="1" applyBorder="1" applyAlignment="1">
      <alignment horizontal="right" vertical="center"/>
    </xf>
    <xf numFmtId="166" fontId="54" fillId="0" borderId="2" xfId="1" applyNumberFormat="1" applyFont="1" applyFill="1" applyBorder="1" applyAlignment="1">
      <alignment horizontal="right" vertical="center"/>
    </xf>
    <xf numFmtId="169" fontId="54" fillId="0" borderId="34" xfId="19" applyNumberFormat="1" applyFont="1" applyBorder="1" applyAlignment="1">
      <alignment horizontal="right" vertical="center"/>
    </xf>
    <xf numFmtId="169" fontId="54" fillId="0" borderId="2" xfId="19" applyNumberFormat="1" applyFont="1" applyBorder="1" applyAlignment="1">
      <alignment horizontal="right" vertical="center"/>
    </xf>
    <xf numFmtId="166" fontId="54" fillId="0" borderId="37" xfId="1" applyNumberFormat="1" applyFont="1" applyFill="1" applyBorder="1" applyAlignment="1">
      <alignment horizontal="right" vertical="center"/>
    </xf>
    <xf numFmtId="169" fontId="54" fillId="3" borderId="31" xfId="3" applyNumberFormat="1" applyFont="1" applyFill="1" applyBorder="1" applyAlignment="1">
      <alignment horizontal="right" vertical="center"/>
    </xf>
    <xf numFmtId="169" fontId="54" fillId="3" borderId="13" xfId="3" applyNumberFormat="1" applyFont="1" applyFill="1" applyBorder="1" applyAlignment="1">
      <alignment horizontal="right" vertical="center"/>
    </xf>
    <xf numFmtId="166" fontId="54" fillId="3" borderId="13" xfId="1" applyNumberFormat="1" applyFont="1" applyFill="1" applyBorder="1" applyAlignment="1">
      <alignment horizontal="right" vertical="center"/>
    </xf>
    <xf numFmtId="166" fontId="54" fillId="3" borderId="38" xfId="1" applyNumberFormat="1" applyFont="1" applyFill="1" applyBorder="1" applyAlignment="1">
      <alignment horizontal="right" vertical="center"/>
    </xf>
    <xf numFmtId="0" fontId="54" fillId="0" borderId="29" xfId="3" applyFont="1" applyBorder="1" applyAlignment="1">
      <alignment horizontal="left" vertical="center"/>
    </xf>
    <xf numFmtId="0" fontId="54" fillId="0" borderId="2" xfId="3" applyFont="1" applyBorder="1" applyAlignment="1">
      <alignment horizontal="left" vertical="center"/>
    </xf>
    <xf numFmtId="0" fontId="54" fillId="3" borderId="13" xfId="3" applyFont="1" applyFill="1" applyBorder="1" applyAlignment="1">
      <alignment horizontal="left" vertical="center"/>
    </xf>
    <xf numFmtId="166" fontId="54" fillId="0" borderId="33" xfId="1" applyNumberFormat="1" applyFont="1" applyFill="1" applyBorder="1" applyAlignment="1">
      <alignment horizontal="right" vertical="center"/>
    </xf>
    <xf numFmtId="166" fontId="54" fillId="0" borderId="33" xfId="1" applyNumberFormat="1" applyFont="1" applyFill="1" applyBorder="1" applyAlignment="1">
      <alignment vertical="center"/>
    </xf>
    <xf numFmtId="166" fontId="54" fillId="0" borderId="0" xfId="1" applyNumberFormat="1" applyFont="1" applyFill="1" applyBorder="1" applyAlignment="1">
      <alignment vertical="center"/>
    </xf>
    <xf numFmtId="0" fontId="54" fillId="0" borderId="29" xfId="3" applyFont="1" applyBorder="1" applyAlignment="1">
      <alignment vertical="center"/>
    </xf>
    <xf numFmtId="166" fontId="54" fillId="0" borderId="32" xfId="1" applyNumberFormat="1" applyFont="1" applyFill="1" applyBorder="1" applyAlignment="1">
      <alignment horizontal="right" vertical="center"/>
    </xf>
    <xf numFmtId="166" fontId="54" fillId="0" borderId="32" xfId="1" applyNumberFormat="1" applyFont="1" applyFill="1" applyBorder="1" applyAlignment="1">
      <alignment vertical="center"/>
    </xf>
    <xf numFmtId="166" fontId="54" fillId="0" borderId="29" xfId="1" applyNumberFormat="1" applyFont="1" applyFill="1" applyBorder="1" applyAlignment="1">
      <alignment vertical="center"/>
    </xf>
    <xf numFmtId="0" fontId="54" fillId="0" borderId="2" xfId="3" applyFont="1" applyBorder="1" applyAlignment="1">
      <alignment vertical="center"/>
    </xf>
    <xf numFmtId="166" fontId="54" fillId="0" borderId="34" xfId="1" applyNumberFormat="1" applyFont="1" applyFill="1" applyBorder="1" applyAlignment="1">
      <alignment horizontal="right" vertical="center"/>
    </xf>
    <xf numFmtId="166" fontId="54" fillId="0" borderId="34" xfId="1" applyNumberFormat="1" applyFont="1" applyFill="1" applyBorder="1" applyAlignment="1">
      <alignment vertical="center"/>
    </xf>
    <xf numFmtId="166" fontId="54" fillId="0" borderId="2" xfId="1" applyNumberFormat="1" applyFont="1" applyFill="1" applyBorder="1" applyAlignment="1">
      <alignment vertical="center"/>
    </xf>
    <xf numFmtId="0" fontId="54" fillId="0" borderId="13" xfId="3" applyFont="1" applyBorder="1" applyAlignment="1">
      <alignment vertical="center"/>
    </xf>
    <xf numFmtId="166" fontId="54" fillId="0" borderId="31" xfId="1" applyNumberFormat="1" applyFont="1" applyFill="1" applyBorder="1" applyAlignment="1">
      <alignment horizontal="right" vertical="center"/>
    </xf>
    <xf numFmtId="166" fontId="54" fillId="0" borderId="38" xfId="1" applyNumberFormat="1" applyFont="1" applyFill="1" applyBorder="1" applyAlignment="1">
      <alignment horizontal="right" vertical="center"/>
    </xf>
    <xf numFmtId="166" fontId="54" fillId="0" borderId="31" xfId="1" applyNumberFormat="1" applyFont="1" applyFill="1" applyBorder="1" applyAlignment="1">
      <alignment vertical="center"/>
    </xf>
    <xf numFmtId="166" fontId="54" fillId="0" borderId="13" xfId="1" applyNumberFormat="1" applyFont="1" applyFill="1" applyBorder="1" applyAlignment="1">
      <alignment vertical="center"/>
    </xf>
    <xf numFmtId="0" fontId="67" fillId="3" borderId="29" xfId="3" applyFont="1" applyFill="1" applyBorder="1" applyAlignment="1">
      <alignment horizontal="right" wrapText="1"/>
    </xf>
    <xf numFmtId="0" fontId="67" fillId="3" borderId="35" xfId="3" applyFont="1" applyFill="1" applyBorder="1" applyAlignment="1">
      <alignment horizontal="right" wrapText="1"/>
    </xf>
    <xf numFmtId="169" fontId="54" fillId="3" borderId="29" xfId="3" applyNumberFormat="1" applyFont="1" applyFill="1" applyBorder="1" applyAlignment="1">
      <alignment horizontal="right" vertical="center"/>
    </xf>
    <xf numFmtId="169" fontId="76" fillId="3" borderId="29" xfId="3" applyNumberFormat="1" applyFont="1" applyFill="1" applyBorder="1" applyAlignment="1">
      <alignment horizontal="right" vertical="center"/>
    </xf>
    <xf numFmtId="169" fontId="54" fillId="3" borderId="0" xfId="3" applyNumberFormat="1" applyFont="1" applyFill="1" applyAlignment="1">
      <alignment vertical="center"/>
    </xf>
    <xf numFmtId="169" fontId="76" fillId="3" borderId="0" xfId="3" applyNumberFormat="1" applyFont="1" applyFill="1" applyAlignment="1">
      <alignment horizontal="right" vertical="center"/>
    </xf>
    <xf numFmtId="169" fontId="54" fillId="3" borderId="2" xfId="3" applyNumberFormat="1" applyFont="1" applyFill="1" applyBorder="1" applyAlignment="1">
      <alignment vertical="center"/>
    </xf>
    <xf numFmtId="169" fontId="54" fillId="3" borderId="2" xfId="3" applyNumberFormat="1" applyFont="1" applyFill="1" applyBorder="1" applyAlignment="1">
      <alignment horizontal="right" vertical="center"/>
    </xf>
    <xf numFmtId="169" fontId="76" fillId="3" borderId="2" xfId="3" applyNumberFormat="1" applyFont="1" applyFill="1" applyBorder="1" applyAlignment="1">
      <alignment horizontal="right" vertical="center"/>
    </xf>
    <xf numFmtId="169" fontId="76" fillId="3" borderId="13" xfId="3" applyNumberFormat="1" applyFont="1" applyFill="1" applyBorder="1" applyAlignment="1">
      <alignment horizontal="right" vertical="center"/>
    </xf>
    <xf numFmtId="167" fontId="54" fillId="3" borderId="29" xfId="19" applyNumberFormat="1" applyFont="1" applyFill="1" applyBorder="1" applyAlignment="1">
      <alignment horizontal="right" vertical="center"/>
    </xf>
    <xf numFmtId="167" fontId="54" fillId="3" borderId="0" xfId="19" applyNumberFormat="1" applyFont="1" applyFill="1" applyAlignment="1">
      <alignment horizontal="right" vertical="center"/>
    </xf>
    <xf numFmtId="167" fontId="54" fillId="3" borderId="2" xfId="19" applyNumberFormat="1" applyFont="1" applyFill="1" applyBorder="1" applyAlignment="1">
      <alignment horizontal="right" vertical="center"/>
    </xf>
    <xf numFmtId="167" fontId="54" fillId="0" borderId="2" xfId="19" applyNumberFormat="1" applyFont="1" applyBorder="1" applyAlignment="1">
      <alignment horizontal="right" vertical="center"/>
    </xf>
    <xf numFmtId="3" fontId="54" fillId="3" borderId="0" xfId="0" applyNumberFormat="1" applyFont="1" applyFill="1" applyAlignment="1">
      <alignment vertical="top"/>
    </xf>
    <xf numFmtId="3" fontId="54" fillId="3" borderId="32" xfId="0" applyNumberFormat="1" applyFont="1" applyFill="1" applyBorder="1" applyAlignment="1">
      <alignment vertical="top"/>
    </xf>
    <xf numFmtId="3" fontId="54" fillId="3" borderId="33" xfId="0" applyNumberFormat="1" applyFont="1" applyFill="1" applyBorder="1" applyAlignment="1">
      <alignment vertical="top" wrapText="1"/>
    </xf>
    <xf numFmtId="3" fontId="54" fillId="3" borderId="32" xfId="0" applyNumberFormat="1" applyFont="1" applyFill="1" applyBorder="1" applyAlignment="1">
      <alignment vertical="top" wrapText="1"/>
    </xf>
    <xf numFmtId="0" fontId="75" fillId="3" borderId="2" xfId="3" applyFont="1" applyFill="1" applyBorder="1" applyAlignment="1">
      <alignment horizontal="left"/>
    </xf>
    <xf numFmtId="0" fontId="75" fillId="3" borderId="2" xfId="3" applyFont="1" applyFill="1" applyBorder="1" applyAlignment="1">
      <alignment horizontal="right" textRotation="90" wrapText="1"/>
    </xf>
    <xf numFmtId="0" fontId="75" fillId="3" borderId="2" xfId="3" applyFont="1" applyFill="1" applyBorder="1" applyAlignment="1">
      <alignment horizontal="left" vertical="top"/>
    </xf>
    <xf numFmtId="0" fontId="67" fillId="3" borderId="13" xfId="3" applyFont="1" applyFill="1" applyBorder="1" applyAlignment="1">
      <alignment horizontal="left" vertical="center"/>
    </xf>
    <xf numFmtId="1" fontId="67" fillId="3" borderId="31" xfId="3" applyNumberFormat="1" applyFont="1" applyFill="1" applyBorder="1" applyAlignment="1">
      <alignment vertical="center"/>
    </xf>
    <xf numFmtId="1" fontId="67" fillId="3" borderId="13" xfId="3" applyNumberFormat="1" applyFont="1" applyFill="1" applyBorder="1" applyAlignment="1">
      <alignment vertical="center"/>
    </xf>
    <xf numFmtId="1" fontId="67" fillId="3" borderId="38" xfId="3" applyNumberFormat="1" applyFont="1" applyFill="1" applyBorder="1" applyAlignment="1">
      <alignment vertical="center"/>
    </xf>
    <xf numFmtId="168" fontId="54" fillId="0" borderId="32" xfId="3" applyNumberFormat="1" applyFont="1" applyBorder="1" applyAlignment="1">
      <alignment horizontal="right" vertical="center"/>
    </xf>
    <xf numFmtId="168" fontId="54" fillId="0" borderId="29" xfId="3" applyNumberFormat="1" applyFont="1" applyBorder="1" applyAlignment="1">
      <alignment horizontal="right" vertical="center"/>
    </xf>
    <xf numFmtId="168" fontId="54" fillId="0" borderId="35" xfId="3" applyNumberFormat="1" applyFont="1" applyBorder="1" applyAlignment="1">
      <alignment horizontal="right" vertical="center"/>
    </xf>
    <xf numFmtId="168" fontId="54" fillId="0" borderId="33" xfId="3" applyNumberFormat="1" applyFont="1" applyBorder="1" applyAlignment="1">
      <alignment horizontal="right" vertical="center"/>
    </xf>
    <xf numFmtId="168" fontId="54" fillId="0" borderId="0" xfId="3" applyNumberFormat="1" applyFont="1" applyAlignment="1">
      <alignment horizontal="right" vertical="center"/>
    </xf>
    <xf numFmtId="168" fontId="54" fillId="0" borderId="36" xfId="3" applyNumberFormat="1" applyFont="1" applyBorder="1" applyAlignment="1">
      <alignment horizontal="right" vertical="center"/>
    </xf>
    <xf numFmtId="168" fontId="54" fillId="0" borderId="36" xfId="1" applyNumberFormat="1" applyFont="1" applyFill="1" applyBorder="1" applyAlignment="1">
      <alignment horizontal="right" vertical="center"/>
    </xf>
    <xf numFmtId="168" fontId="54" fillId="0" borderId="34" xfId="3" applyNumberFormat="1" applyFont="1" applyBorder="1" applyAlignment="1">
      <alignment horizontal="right" vertical="center"/>
    </xf>
    <xf numFmtId="168" fontId="54" fillId="0" borderId="2" xfId="3" applyNumberFormat="1" applyFont="1" applyBorder="1" applyAlignment="1">
      <alignment horizontal="right" vertical="center"/>
    </xf>
    <xf numFmtId="168" fontId="54" fillId="0" borderId="37" xfId="3" applyNumberFormat="1" applyFont="1" applyBorder="1" applyAlignment="1">
      <alignment horizontal="right" vertical="center"/>
    </xf>
    <xf numFmtId="168" fontId="54" fillId="0" borderId="37" xfId="1" applyNumberFormat="1" applyFont="1" applyFill="1" applyBorder="1" applyAlignment="1">
      <alignment horizontal="right" vertical="center"/>
    </xf>
    <xf numFmtId="168" fontId="54" fillId="0" borderId="35" xfId="1" applyNumberFormat="1" applyFont="1" applyFill="1" applyBorder="1" applyAlignment="1">
      <alignment horizontal="right" vertical="center"/>
    </xf>
    <xf numFmtId="168" fontId="54" fillId="3" borderId="31" xfId="3" applyNumberFormat="1" applyFont="1" applyFill="1" applyBorder="1" applyAlignment="1">
      <alignment horizontal="right" vertical="center"/>
    </xf>
    <xf numFmtId="168" fontId="54" fillId="3" borderId="13" xfId="3" applyNumberFormat="1" applyFont="1" applyFill="1" applyBorder="1" applyAlignment="1">
      <alignment horizontal="right" vertical="center"/>
    </xf>
    <xf numFmtId="168" fontId="54" fillId="3" borderId="38" xfId="3" applyNumberFormat="1" applyFont="1" applyFill="1" applyBorder="1" applyAlignment="1">
      <alignment horizontal="right" vertical="center"/>
    </xf>
    <xf numFmtId="0" fontId="67" fillId="3" borderId="31" xfId="56" applyFont="1" applyFill="1" applyBorder="1" applyAlignment="1">
      <alignment vertical="center"/>
    </xf>
    <xf numFmtId="0" fontId="67" fillId="3" borderId="2" xfId="57" applyFont="1" applyFill="1" applyBorder="1" applyAlignment="1">
      <alignment horizontal="left" vertical="center"/>
    </xf>
    <xf numFmtId="0" fontId="67" fillId="3" borderId="34" xfId="57" applyFont="1" applyFill="1" applyBorder="1" applyAlignment="1">
      <alignment horizontal="right" vertical="center"/>
    </xf>
    <xf numFmtId="0" fontId="67" fillId="3" borderId="2" xfId="57" applyFont="1" applyFill="1" applyBorder="1" applyAlignment="1">
      <alignment horizontal="right" vertical="center"/>
    </xf>
    <xf numFmtId="0" fontId="67" fillId="3" borderId="37" xfId="57" applyFont="1" applyFill="1" applyBorder="1" applyAlignment="1">
      <alignment horizontal="right" vertical="center"/>
    </xf>
    <xf numFmtId="0" fontId="60" fillId="3" borderId="0" xfId="3" applyFont="1" applyFill="1"/>
    <xf numFmtId="4" fontId="91" fillId="0" borderId="0" xfId="0" applyNumberFormat="1" applyFont="1"/>
    <xf numFmtId="4" fontId="58" fillId="0" borderId="0" xfId="0" applyNumberFormat="1" applyFont="1"/>
    <xf numFmtId="167" fontId="58" fillId="0" borderId="0" xfId="3" applyNumberFormat="1" applyFont="1" applyAlignment="1">
      <alignment horizontal="center"/>
    </xf>
    <xf numFmtId="0" fontId="58" fillId="0" borderId="0" xfId="3" applyFont="1" applyAlignment="1">
      <alignment horizontal="center"/>
    </xf>
    <xf numFmtId="168" fontId="58" fillId="0" borderId="0" xfId="3" applyNumberFormat="1" applyFont="1" applyAlignment="1">
      <alignment horizontal="center"/>
    </xf>
    <xf numFmtId="9" fontId="54" fillId="0" borderId="0" xfId="1" applyFont="1"/>
    <xf numFmtId="172" fontId="77" fillId="0" borderId="0" xfId="56" applyNumberFormat="1" applyFont="1"/>
    <xf numFmtId="0" fontId="67" fillId="3" borderId="35" xfId="93" applyFont="1" applyFill="1" applyBorder="1" applyAlignment="1">
      <alignment horizontal="left" vertical="top"/>
    </xf>
    <xf numFmtId="4" fontId="53" fillId="0" borderId="0" xfId="0" applyNumberFormat="1" applyFont="1" applyAlignment="1">
      <alignment horizontal="right" vertical="center"/>
    </xf>
    <xf numFmtId="166" fontId="58" fillId="3" borderId="37" xfId="1" applyNumberFormat="1" applyFont="1" applyFill="1" applyBorder="1" applyAlignment="1">
      <alignment horizontal="right" vertical="top"/>
    </xf>
    <xf numFmtId="3" fontId="54" fillId="0" borderId="29" xfId="0" applyNumberFormat="1" applyFont="1" applyBorder="1" applyAlignment="1">
      <alignment vertical="top"/>
    </xf>
    <xf numFmtId="3" fontId="54" fillId="0" borderId="2" xfId="0" applyNumberFormat="1" applyFont="1" applyBorder="1" applyAlignment="1">
      <alignment vertical="top"/>
    </xf>
    <xf numFmtId="3" fontId="58" fillId="0" borderId="29" xfId="0" applyNumberFormat="1" applyFont="1" applyBorder="1" applyAlignment="1">
      <alignment vertical="top"/>
    </xf>
    <xf numFmtId="3" fontId="58" fillId="0" borderId="0" xfId="0" applyNumberFormat="1" applyFont="1" applyAlignment="1">
      <alignment vertical="top"/>
    </xf>
    <xf numFmtId="3" fontId="58" fillId="0" borderId="2" xfId="0" applyNumberFormat="1" applyFont="1" applyBorder="1" applyAlignment="1">
      <alignment vertical="top"/>
    </xf>
    <xf numFmtId="0" fontId="15" fillId="0" borderId="0" xfId="1535"/>
    <xf numFmtId="0" fontId="214" fillId="0" borderId="0" xfId="1535" applyFont="1"/>
    <xf numFmtId="0" fontId="213" fillId="0" borderId="0" xfId="1535" applyFont="1"/>
    <xf numFmtId="0" fontId="221" fillId="0" borderId="0" xfId="1535" applyFont="1" applyAlignment="1">
      <alignment horizontal="left"/>
    </xf>
    <xf numFmtId="194" fontId="221" fillId="0" borderId="0" xfId="1535" applyNumberFormat="1" applyFont="1" applyAlignment="1">
      <alignment horizontal="left"/>
    </xf>
    <xf numFmtId="169" fontId="54" fillId="0" borderId="0" xfId="1" applyNumberFormat="1" applyFont="1" applyFill="1" applyBorder="1"/>
    <xf numFmtId="1" fontId="58" fillId="0" borderId="0" xfId="3" applyNumberFormat="1" applyFont="1" applyAlignment="1">
      <alignment horizontal="right"/>
    </xf>
    <xf numFmtId="3" fontId="75" fillId="3" borderId="0" xfId="3" applyNumberFormat="1" applyFont="1" applyFill="1" applyAlignment="1">
      <alignment horizontal="right" vertical="top"/>
    </xf>
    <xf numFmtId="3" fontId="58" fillId="0" borderId="0" xfId="3" applyNumberFormat="1" applyFont="1" applyAlignment="1">
      <alignment horizontal="right"/>
    </xf>
    <xf numFmtId="172" fontId="58" fillId="0" borderId="0" xfId="3" applyNumberFormat="1" applyFont="1"/>
    <xf numFmtId="3" fontId="58" fillId="3" borderId="0" xfId="3" applyNumberFormat="1" applyFont="1" applyFill="1"/>
    <xf numFmtId="3" fontId="75" fillId="3" borderId="0" xfId="3" applyNumberFormat="1" applyFont="1" applyFill="1"/>
    <xf numFmtId="2" fontId="58" fillId="3" borderId="0" xfId="3" applyNumberFormat="1" applyFont="1" applyFill="1"/>
    <xf numFmtId="2" fontId="58" fillId="0" borderId="0" xfId="3" applyNumberFormat="1" applyFont="1"/>
    <xf numFmtId="0" fontId="71" fillId="0" borderId="0" xfId="0" applyFont="1"/>
    <xf numFmtId="3" fontId="71" fillId="0" borderId="0" xfId="0" applyNumberFormat="1" applyFont="1"/>
    <xf numFmtId="3" fontId="58" fillId="0" borderId="0" xfId="0" applyNumberFormat="1" applyFont="1" applyAlignment="1">
      <alignment horizontal="right" vertical="center"/>
    </xf>
    <xf numFmtId="166" fontId="54" fillId="0" borderId="0" xfId="1" applyNumberFormat="1" applyFont="1"/>
    <xf numFmtId="166" fontId="60" fillId="0" borderId="0" xfId="1" applyNumberFormat="1" applyFont="1"/>
    <xf numFmtId="9" fontId="60" fillId="0" borderId="0" xfId="1" applyFont="1"/>
    <xf numFmtId="169" fontId="187" fillId="0" borderId="0" xfId="3" applyNumberFormat="1" applyFont="1" applyAlignment="1">
      <alignment horizontal="center" wrapText="1"/>
    </xf>
    <xf numFmtId="169" fontId="67" fillId="3" borderId="0" xfId="57" applyNumberFormat="1" applyFont="1" applyFill="1" applyAlignment="1">
      <alignment vertical="top"/>
    </xf>
    <xf numFmtId="168" fontId="29" fillId="0" borderId="0" xfId="57" applyNumberFormat="1" applyFont="1"/>
    <xf numFmtId="0" fontId="67" fillId="3" borderId="29" xfId="93" applyFont="1" applyFill="1" applyBorder="1" applyAlignment="1">
      <alignment horizontal="left" vertical="top"/>
    </xf>
    <xf numFmtId="0" fontId="38" fillId="0" borderId="0" xfId="57" applyFont="1"/>
    <xf numFmtId="169" fontId="38" fillId="0" borderId="0" xfId="57" applyNumberFormat="1" applyFont="1"/>
    <xf numFmtId="168" fontId="38" fillId="0" borderId="0" xfId="57" applyNumberFormat="1" applyFont="1"/>
    <xf numFmtId="0" fontId="67" fillId="3" borderId="35" xfId="3" applyFont="1" applyFill="1" applyBorder="1" applyAlignment="1">
      <alignment vertical="top"/>
    </xf>
    <xf numFmtId="0" fontId="67" fillId="3" borderId="37" xfId="3" applyFont="1" applyFill="1" applyBorder="1" applyAlignment="1">
      <alignment horizontal="right"/>
    </xf>
    <xf numFmtId="0" fontId="67" fillId="3" borderId="38" xfId="3" applyFont="1" applyFill="1" applyBorder="1" applyAlignment="1">
      <alignment horizontal="left" vertical="top"/>
    </xf>
    <xf numFmtId="0" fontId="54" fillId="3" borderId="35" xfId="3" applyFont="1" applyFill="1" applyBorder="1" applyAlignment="1">
      <alignment horizontal="left" vertical="center"/>
    </xf>
    <xf numFmtId="0" fontId="54" fillId="3" borderId="36" xfId="3" applyFont="1" applyFill="1" applyBorder="1" applyAlignment="1">
      <alignment horizontal="left" vertical="center"/>
    </xf>
    <xf numFmtId="0" fontId="54" fillId="3" borderId="37" xfId="3" applyFont="1" applyFill="1" applyBorder="1" applyAlignment="1">
      <alignment horizontal="left" vertical="center"/>
    </xf>
    <xf numFmtId="0" fontId="54" fillId="3" borderId="38" xfId="3" applyFont="1" applyFill="1" applyBorder="1" applyAlignment="1">
      <alignment horizontal="left" vertical="center"/>
    </xf>
    <xf numFmtId="0" fontId="67" fillId="3" borderId="35" xfId="19" applyFont="1" applyFill="1" applyBorder="1" applyAlignment="1">
      <alignment horizontal="left" vertical="center" wrapText="1"/>
    </xf>
    <xf numFmtId="0" fontId="67" fillId="3" borderId="36" xfId="19" applyFont="1" applyFill="1" applyBorder="1" applyAlignment="1">
      <alignment vertical="top" wrapText="1"/>
    </xf>
    <xf numFmtId="0" fontId="67" fillId="3" borderId="37" xfId="19" applyFont="1" applyFill="1" applyBorder="1" applyAlignment="1">
      <alignment vertical="top" wrapText="1"/>
    </xf>
    <xf numFmtId="0" fontId="54" fillId="3" borderId="35" xfId="19" applyFont="1" applyFill="1" applyBorder="1" applyAlignment="1">
      <alignment horizontal="left" vertical="center" wrapText="1"/>
    </xf>
    <xf numFmtId="0" fontId="54" fillId="3" borderId="36" xfId="19" applyFont="1" applyFill="1" applyBorder="1" applyAlignment="1">
      <alignment horizontal="left" vertical="center" wrapText="1"/>
    </xf>
    <xf numFmtId="0" fontId="54" fillId="3" borderId="37" xfId="19" applyFont="1" applyFill="1" applyBorder="1" applyAlignment="1">
      <alignment horizontal="left" vertical="center" wrapText="1"/>
    </xf>
    <xf numFmtId="0" fontId="54" fillId="0" borderId="37" xfId="19" applyFont="1" applyBorder="1" applyAlignment="1">
      <alignment horizontal="left" vertical="center" wrapText="1"/>
    </xf>
    <xf numFmtId="0" fontId="54" fillId="3" borderId="35" xfId="19" applyFont="1" applyFill="1" applyBorder="1" applyAlignment="1">
      <alignment horizontal="left"/>
    </xf>
    <xf numFmtId="0" fontId="54" fillId="0" borderId="36" xfId="19" applyFont="1" applyBorder="1" applyAlignment="1">
      <alignment horizontal="left"/>
    </xf>
    <xf numFmtId="0" fontId="54" fillId="0" borderId="35" xfId="19" applyFont="1" applyBorder="1" applyAlignment="1">
      <alignment horizontal="left"/>
    </xf>
    <xf numFmtId="0" fontId="54" fillId="0" borderId="37" xfId="19" applyFont="1" applyBorder="1" applyAlignment="1">
      <alignment horizontal="left"/>
    </xf>
    <xf numFmtId="0" fontId="54" fillId="0" borderId="35" xfId="3" applyFont="1" applyBorder="1" applyAlignment="1">
      <alignment horizontal="left" vertical="top"/>
    </xf>
    <xf numFmtId="0" fontId="54" fillId="0" borderId="36" xfId="3" applyFont="1" applyBorder="1" applyAlignment="1">
      <alignment horizontal="left" vertical="top"/>
    </xf>
    <xf numFmtId="0" fontId="54" fillId="0" borderId="37" xfId="3" applyFont="1" applyBorder="1" applyAlignment="1">
      <alignment horizontal="left" vertical="top"/>
    </xf>
    <xf numFmtId="0" fontId="54" fillId="3" borderId="38" xfId="3" applyFont="1" applyFill="1" applyBorder="1" applyAlignment="1">
      <alignment horizontal="left" vertical="top"/>
    </xf>
    <xf numFmtId="0" fontId="54" fillId="3" borderId="35" xfId="3" applyFont="1" applyFill="1" applyBorder="1" applyAlignment="1">
      <alignment horizontal="left" vertical="top"/>
    </xf>
    <xf numFmtId="0" fontId="54" fillId="3" borderId="36" xfId="3" applyFont="1" applyFill="1" applyBorder="1" applyAlignment="1">
      <alignment horizontal="left" vertical="top"/>
    </xf>
    <xf numFmtId="0" fontId="54" fillId="3" borderId="37" xfId="3" applyFont="1" applyFill="1" applyBorder="1" applyAlignment="1">
      <alignment horizontal="left" vertical="top"/>
    </xf>
    <xf numFmtId="0" fontId="67" fillId="3" borderId="32" xfId="93" applyFont="1" applyFill="1" applyBorder="1" applyAlignment="1">
      <alignment horizontal="left" vertical="top"/>
    </xf>
    <xf numFmtId="0" fontId="193" fillId="3" borderId="33" xfId="93" applyFont="1" applyFill="1" applyBorder="1" applyAlignment="1">
      <alignment horizontal="right" vertical="top" wrapText="1"/>
    </xf>
    <xf numFmtId="0" fontId="193" fillId="3" borderId="34" xfId="93" applyFont="1" applyFill="1" applyBorder="1" applyAlignment="1">
      <alignment horizontal="right" vertical="top"/>
    </xf>
    <xf numFmtId="3" fontId="103" fillId="0" borderId="32" xfId="93" applyNumberFormat="1" applyFont="1" applyBorder="1" applyAlignment="1">
      <alignment horizontal="right" vertical="top"/>
    </xf>
    <xf numFmtId="3" fontId="216" fillId="0" borderId="33" xfId="93" applyNumberFormat="1" applyFont="1" applyBorder="1" applyAlignment="1">
      <alignment horizontal="right" vertical="top"/>
    </xf>
    <xf numFmtId="3" fontId="216" fillId="0" borderId="34" xfId="93" applyNumberFormat="1" applyFont="1" applyBorder="1" applyAlignment="1">
      <alignment horizontal="right" vertical="top"/>
    </xf>
    <xf numFmtId="3" fontId="103" fillId="0" borderId="33" xfId="93" applyNumberFormat="1" applyFont="1" applyBorder="1" applyAlignment="1">
      <alignment horizontal="right" vertical="top"/>
    </xf>
    <xf numFmtId="3" fontId="216" fillId="0" borderId="31" xfId="93" applyNumberFormat="1" applyFont="1" applyBorder="1" applyAlignment="1">
      <alignment horizontal="right" vertical="top"/>
    </xf>
    <xf numFmtId="3" fontId="217" fillId="3" borderId="31" xfId="93" applyNumberFormat="1" applyFont="1" applyFill="1" applyBorder="1" applyAlignment="1">
      <alignment horizontal="right" vertical="top"/>
    </xf>
    <xf numFmtId="0" fontId="67" fillId="3" borderId="38" xfId="3" applyFont="1" applyFill="1" applyBorder="1" applyAlignment="1">
      <alignment horizontal="left"/>
    </xf>
    <xf numFmtId="0" fontId="54" fillId="0" borderId="35" xfId="3" applyFont="1" applyBorder="1" applyAlignment="1">
      <alignment horizontal="left"/>
    </xf>
    <xf numFmtId="0" fontId="54" fillId="0" borderId="37" xfId="3" applyFont="1" applyBorder="1" applyAlignment="1">
      <alignment horizontal="left"/>
    </xf>
    <xf numFmtId="0" fontId="54" fillId="0" borderId="36" xfId="3" applyFont="1" applyBorder="1" applyAlignment="1">
      <alignment horizontal="left"/>
    </xf>
    <xf numFmtId="0" fontId="107" fillId="0" borderId="35" xfId="57" applyFont="1" applyBorder="1" applyAlignment="1">
      <alignment horizontal="left" vertical="top"/>
    </xf>
    <xf numFmtId="0" fontId="107" fillId="0" borderId="36" xfId="57" applyFont="1" applyBorder="1" applyAlignment="1">
      <alignment horizontal="left" vertical="top"/>
    </xf>
    <xf numFmtId="0" fontId="107" fillId="0" borderId="37" xfId="57" applyFont="1" applyBorder="1" applyAlignment="1">
      <alignment horizontal="left" vertical="top"/>
    </xf>
    <xf numFmtId="0" fontId="67" fillId="3" borderId="2" xfId="57" applyFont="1" applyFill="1" applyBorder="1" applyAlignment="1">
      <alignment vertical="top"/>
    </xf>
    <xf numFmtId="0" fontId="191" fillId="3" borderId="35" xfId="57" applyFont="1" applyFill="1" applyBorder="1" applyAlignment="1">
      <alignment horizontal="left" vertical="top" wrapText="1"/>
    </xf>
    <xf numFmtId="0" fontId="67" fillId="3" borderId="37" xfId="57" applyFont="1" applyFill="1" applyBorder="1" applyAlignment="1">
      <alignment vertical="top"/>
    </xf>
    <xf numFmtId="0" fontId="54" fillId="3" borderId="0" xfId="3" applyFont="1" applyFill="1" applyAlignment="1">
      <alignment horizontal="left" vertical="center"/>
    </xf>
    <xf numFmtId="168" fontId="54" fillId="3" borderId="0" xfId="3" applyNumberFormat="1" applyFont="1" applyFill="1" applyAlignment="1">
      <alignment horizontal="right" vertical="center"/>
    </xf>
    <xf numFmtId="166" fontId="54" fillId="0" borderId="0" xfId="0" applyNumberFormat="1" applyFont="1"/>
    <xf numFmtId="3" fontId="54" fillId="0" borderId="0" xfId="0" applyNumberFormat="1" applyFont="1" applyAlignment="1">
      <alignment vertical="top"/>
    </xf>
    <xf numFmtId="0" fontId="67" fillId="0" borderId="13" xfId="0" applyFont="1" applyBorder="1" applyAlignment="1">
      <alignment horizontal="right" vertical="top"/>
    </xf>
    <xf numFmtId="169" fontId="41" fillId="0" borderId="0" xfId="0" applyNumberFormat="1" applyFont="1" applyAlignment="1">
      <alignment horizontal="right" vertical="center"/>
    </xf>
    <xf numFmtId="169" fontId="67" fillId="3" borderId="0" xfId="3" applyNumberFormat="1" applyFont="1" applyFill="1" applyAlignment="1">
      <alignment horizontal="right" vertical="top"/>
    </xf>
    <xf numFmtId="3" fontId="91" fillId="0" borderId="0" xfId="3" applyNumberFormat="1" applyFont="1"/>
    <xf numFmtId="169" fontId="91" fillId="0" borderId="0" xfId="3" applyNumberFormat="1" applyFont="1"/>
    <xf numFmtId="3" fontId="97" fillId="0" borderId="29" xfId="3" applyNumberFormat="1" applyFont="1" applyBorder="1" applyAlignment="1">
      <alignment horizontal="right" vertical="top"/>
    </xf>
    <xf numFmtId="3" fontId="97" fillId="0" borderId="29" xfId="3" applyNumberFormat="1" applyFont="1" applyBorder="1" applyAlignment="1">
      <alignment vertical="top"/>
    </xf>
    <xf numFmtId="3" fontId="175" fillId="0" borderId="29" xfId="3" applyNumberFormat="1" applyFont="1" applyBorder="1" applyAlignment="1">
      <alignment vertical="top"/>
    </xf>
    <xf numFmtId="3" fontId="97" fillId="0" borderId="2" xfId="3" applyNumberFormat="1" applyFont="1" applyBorder="1" applyAlignment="1">
      <alignment horizontal="right" vertical="top"/>
    </xf>
    <xf numFmtId="3" fontId="97" fillId="0" borderId="2" xfId="3" applyNumberFormat="1" applyFont="1" applyBorder="1" applyAlignment="1">
      <alignment vertical="top"/>
    </xf>
    <xf numFmtId="3" fontId="175" fillId="0" borderId="2" xfId="3" applyNumberFormat="1" applyFont="1" applyBorder="1" applyAlignment="1">
      <alignment vertical="top"/>
    </xf>
    <xf numFmtId="3" fontId="175" fillId="0" borderId="29" xfId="3" applyNumberFormat="1" applyFont="1" applyBorder="1" applyAlignment="1">
      <alignment horizontal="right" vertical="top"/>
    </xf>
    <xf numFmtId="3" fontId="175" fillId="0" borderId="0" xfId="3" applyNumberFormat="1" applyFont="1" applyAlignment="1">
      <alignment horizontal="right" vertical="top"/>
    </xf>
    <xf numFmtId="3" fontId="175" fillId="0" borderId="2" xfId="3" applyNumberFormat="1" applyFont="1" applyBorder="1" applyAlignment="1">
      <alignment horizontal="right" vertical="top"/>
    </xf>
    <xf numFmtId="3" fontId="97" fillId="3" borderId="13" xfId="3" applyNumberFormat="1" applyFont="1" applyFill="1" applyBorder="1" applyAlignment="1">
      <alignment horizontal="right" vertical="top"/>
    </xf>
    <xf numFmtId="3" fontId="97" fillId="0" borderId="29" xfId="3" applyNumberFormat="1" applyFont="1" applyBorder="1" applyAlignment="1">
      <alignment vertical="center"/>
    </xf>
    <xf numFmtId="3" fontId="175" fillId="0" borderId="29" xfId="3" applyNumberFormat="1" applyFont="1" applyBorder="1" applyAlignment="1">
      <alignment vertical="center"/>
    </xf>
    <xf numFmtId="3" fontId="97" fillId="0" borderId="2" xfId="3" applyNumberFormat="1" applyFont="1" applyBorder="1" applyAlignment="1">
      <alignment vertical="center"/>
    </xf>
    <xf numFmtId="3" fontId="175" fillId="0" borderId="2" xfId="3" applyNumberFormat="1" applyFont="1" applyBorder="1" applyAlignment="1">
      <alignment vertical="center"/>
    </xf>
    <xf numFmtId="3" fontId="97" fillId="0" borderId="0" xfId="3" applyNumberFormat="1" applyFont="1" applyAlignment="1">
      <alignment vertical="center"/>
    </xf>
    <xf numFmtId="3" fontId="175" fillId="0" borderId="0" xfId="3" applyNumberFormat="1" applyFont="1" applyAlignment="1">
      <alignment vertical="center"/>
    </xf>
    <xf numFmtId="3" fontId="97" fillId="3" borderId="29" xfId="3" applyNumberFormat="1" applyFont="1" applyFill="1" applyBorder="1" applyAlignment="1">
      <alignment horizontal="right" vertical="top"/>
    </xf>
    <xf numFmtId="3" fontId="175" fillId="3" borderId="29" xfId="3" applyNumberFormat="1" applyFont="1" applyFill="1" applyBorder="1" applyAlignment="1">
      <alignment horizontal="right" vertical="top"/>
    </xf>
    <xf numFmtId="0" fontId="54" fillId="0" borderId="29" xfId="0" applyFont="1" applyBorder="1" applyAlignment="1">
      <alignment horizontal="left" vertical="top"/>
    </xf>
    <xf numFmtId="0" fontId="54" fillId="0" borderId="0" xfId="0" applyFont="1" applyAlignment="1">
      <alignment horizontal="left" vertical="top"/>
    </xf>
    <xf numFmtId="0" fontId="54" fillId="0" borderId="2" xfId="0" applyFont="1" applyBorder="1" applyAlignment="1">
      <alignment horizontal="left" vertical="top"/>
    </xf>
    <xf numFmtId="0" fontId="67" fillId="0" borderId="0" xfId="0" applyFont="1" applyAlignment="1">
      <alignment horizontal="left" vertical="top"/>
    </xf>
    <xf numFmtId="0" fontId="67" fillId="0" borderId="2" xfId="0" applyFont="1" applyBorder="1" applyAlignment="1">
      <alignment horizontal="left" vertical="top"/>
    </xf>
    <xf numFmtId="0" fontId="67" fillId="3" borderId="29" xfId="3" applyFont="1" applyFill="1" applyBorder="1" applyAlignment="1">
      <alignment horizontal="right" vertical="top" wrapText="1"/>
    </xf>
    <xf numFmtId="0" fontId="67" fillId="3" borderId="2" xfId="3" applyFont="1" applyFill="1" applyBorder="1" applyAlignment="1">
      <alignment horizontal="right" vertical="top"/>
    </xf>
    <xf numFmtId="0" fontId="67" fillId="3" borderId="37" xfId="3" applyFont="1" applyFill="1" applyBorder="1" applyAlignment="1">
      <alignment horizontal="right" vertical="top"/>
    </xf>
    <xf numFmtId="0" fontId="67" fillId="3" borderId="29" xfId="15" applyFont="1" applyFill="1" applyBorder="1" applyAlignment="1">
      <alignment horizontal="right" vertical="top" wrapText="1"/>
    </xf>
    <xf numFmtId="0" fontId="67" fillId="3" borderId="0" xfId="15" applyFont="1" applyFill="1" applyAlignment="1">
      <alignment horizontal="right" vertical="top" wrapText="1"/>
    </xf>
    <xf numFmtId="0" fontId="67" fillId="3" borderId="35" xfId="15" applyFont="1" applyFill="1" applyBorder="1" applyAlignment="1">
      <alignment horizontal="right" vertical="top" wrapText="1"/>
    </xf>
    <xf numFmtId="0" fontId="67" fillId="3" borderId="32" xfId="15" applyFont="1" applyFill="1" applyBorder="1" applyAlignment="1">
      <alignment horizontal="right" vertical="top" wrapText="1"/>
    </xf>
    <xf numFmtId="0" fontId="67" fillId="3" borderId="0" xfId="15" applyFont="1" applyFill="1" applyAlignment="1">
      <alignment horizontal="right" vertical="top"/>
    </xf>
    <xf numFmtId="0" fontId="67" fillId="3" borderId="0" xfId="3" applyFont="1" applyFill="1" applyAlignment="1">
      <alignment horizontal="left" vertical="top"/>
    </xf>
    <xf numFmtId="0" fontId="67" fillId="3" borderId="32" xfId="3" applyFont="1" applyFill="1" applyBorder="1" applyAlignment="1">
      <alignment horizontal="left" vertical="top"/>
    </xf>
    <xf numFmtId="0" fontId="67" fillId="3" borderId="29" xfId="3" applyFont="1" applyFill="1" applyBorder="1" applyAlignment="1">
      <alignment horizontal="left" vertical="top"/>
    </xf>
    <xf numFmtId="0" fontId="67" fillId="3" borderId="2" xfId="19" applyFont="1" applyFill="1" applyBorder="1" applyAlignment="1">
      <alignment horizontal="left" vertical="top"/>
    </xf>
    <xf numFmtId="20" fontId="67" fillId="3" borderId="29" xfId="3" applyNumberFormat="1" applyFont="1" applyFill="1" applyBorder="1" applyAlignment="1">
      <alignment horizontal="left" vertical="top"/>
    </xf>
    <xf numFmtId="20" fontId="67" fillId="3" borderId="2" xfId="3" applyNumberFormat="1" applyFont="1" applyFill="1" applyBorder="1" applyAlignment="1">
      <alignment horizontal="left" vertical="top"/>
    </xf>
    <xf numFmtId="0" fontId="67" fillId="3" borderId="35" xfId="3" applyFont="1" applyFill="1" applyBorder="1" applyAlignment="1">
      <alignment horizontal="left" vertical="top"/>
    </xf>
    <xf numFmtId="169" fontId="97" fillId="0" borderId="29" xfId="3" applyNumberFormat="1" applyFont="1" applyBorder="1" applyAlignment="1">
      <alignment horizontal="right" vertical="top"/>
    </xf>
    <xf numFmtId="169" fontId="97" fillId="0" borderId="29" xfId="3" applyNumberFormat="1" applyFont="1" applyBorder="1" applyAlignment="1">
      <alignment vertical="top"/>
    </xf>
    <xf numFmtId="169" fontId="175" fillId="0" borderId="29" xfId="3" applyNumberFormat="1" applyFont="1" applyBorder="1" applyAlignment="1">
      <alignment vertical="top"/>
    </xf>
    <xf numFmtId="169" fontId="97" fillId="0" borderId="0" xfId="3" applyNumberFormat="1" applyFont="1" applyAlignment="1">
      <alignment horizontal="right" vertical="top"/>
    </xf>
    <xf numFmtId="169" fontId="97" fillId="0" borderId="0" xfId="3" applyNumberFormat="1" applyFont="1" applyAlignment="1">
      <alignment vertical="top"/>
    </xf>
    <xf numFmtId="169" fontId="175" fillId="0" borderId="0" xfId="3" applyNumberFormat="1" applyFont="1" applyAlignment="1">
      <alignment vertical="top"/>
    </xf>
    <xf numFmtId="169" fontId="97" fillId="0" borderId="2" xfId="3" applyNumberFormat="1" applyFont="1" applyBorder="1" applyAlignment="1">
      <alignment horizontal="right" vertical="top"/>
    </xf>
    <xf numFmtId="169" fontId="97" fillId="0" borderId="2" xfId="3" applyNumberFormat="1" applyFont="1" applyBorder="1" applyAlignment="1">
      <alignment vertical="top"/>
    </xf>
    <xf numFmtId="169" fontId="175" fillId="0" borderId="2" xfId="3" applyNumberFormat="1" applyFont="1" applyBorder="1" applyAlignment="1">
      <alignment vertical="top"/>
    </xf>
    <xf numFmtId="169" fontId="175" fillId="0" borderId="0" xfId="3" applyNumberFormat="1" applyFont="1" applyAlignment="1">
      <alignment horizontal="right" vertical="top"/>
    </xf>
    <xf numFmtId="169" fontId="175" fillId="0" borderId="29" xfId="3" applyNumberFormat="1" applyFont="1" applyBorder="1" applyAlignment="1">
      <alignment horizontal="right" vertical="top"/>
    </xf>
    <xf numFmtId="169" fontId="175" fillId="0" borderId="2" xfId="3" applyNumberFormat="1" applyFont="1" applyBorder="1" applyAlignment="1">
      <alignment horizontal="right" vertical="top"/>
    </xf>
    <xf numFmtId="169" fontId="97" fillId="3" borderId="13" xfId="3" applyNumberFormat="1" applyFont="1" applyFill="1" applyBorder="1" applyAlignment="1">
      <alignment horizontal="right" vertical="top"/>
    </xf>
    <xf numFmtId="169" fontId="175" fillId="3" borderId="13" xfId="3" applyNumberFormat="1" applyFont="1" applyFill="1" applyBorder="1" applyAlignment="1">
      <alignment horizontal="right" vertical="top"/>
    </xf>
    <xf numFmtId="0" fontId="170" fillId="0" borderId="0" xfId="3" applyFont="1" applyAlignment="1">
      <alignment horizontal="left" vertical="top" wrapText="1"/>
    </xf>
    <xf numFmtId="0" fontId="170" fillId="0" borderId="0" xfId="3" applyFont="1" applyAlignment="1">
      <alignment horizontal="left" vertical="top"/>
    </xf>
    <xf numFmtId="0" fontId="223" fillId="0" borderId="0" xfId="3" applyFont="1" applyAlignment="1">
      <alignment horizontal="justify" vertical="top" wrapText="1"/>
    </xf>
    <xf numFmtId="0" fontId="223" fillId="0" borderId="0" xfId="3" applyFont="1" applyAlignment="1">
      <alignment vertical="top" wrapText="1"/>
    </xf>
    <xf numFmtId="0" fontId="223" fillId="0" borderId="0" xfId="3" applyFont="1" applyAlignment="1">
      <alignment horizontal="left" vertical="top" wrapText="1"/>
    </xf>
    <xf numFmtId="0" fontId="223" fillId="0" borderId="0" xfId="3" applyFont="1" applyAlignment="1">
      <alignment vertical="top"/>
    </xf>
    <xf numFmtId="0" fontId="223" fillId="0" borderId="0" xfId="0" applyFont="1" applyAlignment="1">
      <alignment horizontal="left" vertical="top" wrapText="1"/>
    </xf>
    <xf numFmtId="0" fontId="223" fillId="0" borderId="0" xfId="3" applyFont="1" applyAlignment="1">
      <alignment horizontal="left" vertical="top"/>
    </xf>
    <xf numFmtId="0" fontId="223" fillId="0" borderId="0" xfId="0" applyFont="1" applyAlignment="1">
      <alignment vertical="top" wrapText="1"/>
    </xf>
    <xf numFmtId="0" fontId="54" fillId="3" borderId="13" xfId="3" applyFont="1" applyFill="1" applyBorder="1" applyAlignment="1">
      <alignment horizontal="right" vertical="top" wrapText="1"/>
    </xf>
    <xf numFmtId="0" fontId="67" fillId="3" borderId="0" xfId="19" applyFont="1" applyFill="1" applyAlignment="1">
      <alignment horizontal="right" vertical="top" wrapText="1"/>
    </xf>
    <xf numFmtId="0" fontId="67" fillId="3" borderId="36" xfId="19" applyFont="1" applyFill="1" applyBorder="1" applyAlignment="1">
      <alignment horizontal="right" vertical="top" wrapText="1"/>
    </xf>
    <xf numFmtId="169" fontId="29" fillId="0" borderId="0" xfId="19" applyNumberFormat="1" applyFont="1"/>
    <xf numFmtId="0" fontId="29" fillId="0" borderId="0" xfId="19" applyFont="1" applyAlignment="1">
      <alignment horizontal="center"/>
    </xf>
    <xf numFmtId="0" fontId="38" fillId="0" borderId="0" xfId="3" applyFont="1" applyAlignment="1">
      <alignment horizontal="center"/>
    </xf>
    <xf numFmtId="0" fontId="52" fillId="0" borderId="0" xfId="19" applyFont="1" applyAlignment="1">
      <alignment horizontal="center" vertical="center" textRotation="180"/>
    </xf>
    <xf numFmtId="0" fontId="54" fillId="3" borderId="0" xfId="19" applyFont="1" applyFill="1" applyAlignment="1">
      <alignment wrapText="1"/>
    </xf>
    <xf numFmtId="0" fontId="67" fillId="3" borderId="0" xfId="19" applyFont="1" applyFill="1" applyAlignment="1">
      <alignment horizontal="left" wrapText="1"/>
    </xf>
    <xf numFmtId="0" fontId="67" fillId="3" borderId="34" xfId="56" applyFont="1" applyFill="1" applyBorder="1" applyAlignment="1">
      <alignment horizontal="right" textRotation="90" wrapText="1"/>
    </xf>
    <xf numFmtId="2" fontId="74" fillId="0" borderId="29" xfId="3" applyNumberFormat="1" applyFont="1" applyBorder="1" applyAlignment="1">
      <alignment horizontal="left" vertical="top"/>
    </xf>
    <xf numFmtId="0" fontId="67" fillId="3" borderId="2" xfId="3" applyFont="1" applyFill="1" applyBorder="1" applyAlignment="1">
      <alignment horizontal="right" vertical="top" wrapText="1"/>
    </xf>
    <xf numFmtId="0" fontId="67" fillId="3" borderId="0" xfId="0" applyFont="1" applyFill="1" applyAlignment="1">
      <alignment horizontal="left" vertical="top"/>
    </xf>
    <xf numFmtId="1" fontId="67" fillId="3" borderId="29" xfId="0" applyNumberFormat="1" applyFont="1" applyFill="1" applyBorder="1" applyAlignment="1">
      <alignment horizontal="left" vertical="top" wrapText="1"/>
    </xf>
    <xf numFmtId="1" fontId="67" fillId="3" borderId="2" xfId="0" applyNumberFormat="1" applyFont="1" applyFill="1" applyBorder="1" applyAlignment="1">
      <alignment horizontal="left" vertical="top" wrapText="1"/>
    </xf>
    <xf numFmtId="0" fontId="67" fillId="3" borderId="2" xfId="0" applyFont="1" applyFill="1" applyBorder="1" applyAlignment="1">
      <alignment horizontal="right" vertical="top" wrapText="1"/>
    </xf>
    <xf numFmtId="0" fontId="67" fillId="3" borderId="33" xfId="0" applyFont="1" applyFill="1" applyBorder="1" applyAlignment="1">
      <alignment horizontal="right" wrapText="1"/>
    </xf>
    <xf numFmtId="0" fontId="67" fillId="3" borderId="0" xfId="0" applyFont="1" applyFill="1" applyAlignment="1">
      <alignment horizontal="right" wrapText="1"/>
    </xf>
    <xf numFmtId="0" fontId="67" fillId="3" borderId="2" xfId="0" applyFont="1" applyFill="1" applyBorder="1" applyAlignment="1">
      <alignment horizontal="right" wrapText="1"/>
    </xf>
    <xf numFmtId="0" fontId="67" fillId="0" borderId="0" xfId="0" applyFont="1" applyAlignment="1">
      <alignment horizontal="left" wrapText="1"/>
    </xf>
    <xf numFmtId="0" fontId="67" fillId="3" borderId="13" xfId="0" applyFont="1" applyFill="1" applyBorder="1" applyAlignment="1">
      <alignment horizontal="left" vertical="top" wrapText="1"/>
    </xf>
    <xf numFmtId="0" fontId="193" fillId="3" borderId="0" xfId="93" applyFont="1" applyFill="1" applyAlignment="1">
      <alignment horizontal="right" vertical="top" wrapText="1"/>
    </xf>
    <xf numFmtId="0" fontId="67" fillId="3" borderId="2" xfId="57" applyFont="1" applyFill="1" applyBorder="1" applyAlignment="1">
      <alignment horizontal="left" vertical="top"/>
    </xf>
    <xf numFmtId="0" fontId="67" fillId="3" borderId="29" xfId="57" applyFont="1" applyFill="1" applyBorder="1" applyAlignment="1">
      <alignment horizontal="left" vertical="top"/>
    </xf>
    <xf numFmtId="49" fontId="97" fillId="0" borderId="0" xfId="93" applyNumberFormat="1" applyFont="1" applyAlignment="1">
      <alignment horizontal="left" vertical="top" wrapText="1"/>
    </xf>
    <xf numFmtId="0" fontId="224" fillId="0" borderId="0" xfId="93" applyFont="1"/>
    <xf numFmtId="0" fontId="67" fillId="3" borderId="13" xfId="3" applyFont="1" applyFill="1" applyBorder="1" applyAlignment="1">
      <alignment horizontal="left"/>
    </xf>
    <xf numFmtId="0" fontId="67" fillId="3" borderId="37" xfId="57" applyFont="1" applyFill="1" applyBorder="1" applyAlignment="1">
      <alignment horizontal="left" vertical="top"/>
    </xf>
    <xf numFmtId="0" fontId="54" fillId="0" borderId="35" xfId="3" applyFont="1" applyBorder="1" applyAlignment="1">
      <alignment horizontal="left" vertical="center"/>
    </xf>
    <xf numFmtId="0" fontId="54" fillId="0" borderId="36" xfId="3" applyFont="1" applyBorder="1" applyAlignment="1">
      <alignment horizontal="left" vertical="center"/>
    </xf>
    <xf numFmtId="0" fontId="54" fillId="0" borderId="37" xfId="3" applyFont="1" applyBorder="1" applyAlignment="1">
      <alignment horizontal="left" vertical="center"/>
    </xf>
    <xf numFmtId="0" fontId="219" fillId="0" borderId="0" xfId="3" quotePrefix="1" applyFont="1" applyAlignment="1">
      <alignment horizontal="left" vertical="top"/>
    </xf>
    <xf numFmtId="0" fontId="219" fillId="0" borderId="0" xfId="3" applyFont="1" applyAlignment="1">
      <alignment horizontal="left" vertical="top" wrapText="1"/>
    </xf>
    <xf numFmtId="0" fontId="67" fillId="3" borderId="2" xfId="57" applyFont="1" applyFill="1" applyBorder="1" applyAlignment="1">
      <alignment horizontal="right" wrapText="1"/>
    </xf>
    <xf numFmtId="3" fontId="54" fillId="0" borderId="33" xfId="3" applyNumberFormat="1" applyFont="1" applyBorder="1" applyAlignment="1">
      <alignment horizontal="right" vertical="center"/>
    </xf>
    <xf numFmtId="3" fontId="67" fillId="0" borderId="36" xfId="3" applyNumberFormat="1" applyFont="1" applyBorder="1" applyAlignment="1">
      <alignment vertical="center"/>
    </xf>
    <xf numFmtId="3" fontId="67" fillId="0" borderId="0" xfId="3" applyNumberFormat="1" applyFont="1" applyAlignment="1">
      <alignment vertical="center"/>
    </xf>
    <xf numFmtId="3" fontId="54" fillId="0" borderId="32" xfId="3" applyNumberFormat="1" applyFont="1" applyBorder="1" applyAlignment="1">
      <alignment horizontal="right" vertical="center"/>
    </xf>
    <xf numFmtId="3" fontId="54" fillId="0" borderId="29" xfId="3" applyNumberFormat="1" applyFont="1" applyBorder="1" applyAlignment="1">
      <alignment horizontal="right" vertical="center"/>
    </xf>
    <xf numFmtId="3" fontId="54" fillId="0" borderId="29" xfId="3" applyNumberFormat="1" applyFont="1" applyBorder="1" applyAlignment="1">
      <alignment vertical="center"/>
    </xf>
    <xf numFmtId="3" fontId="67" fillId="0" borderId="35" xfId="3" applyNumberFormat="1" applyFont="1" applyBorder="1" applyAlignment="1">
      <alignment vertical="center"/>
    </xf>
    <xf numFmtId="3" fontId="67" fillId="0" borderId="29" xfId="3" applyNumberFormat="1" applyFont="1" applyBorder="1" applyAlignment="1">
      <alignment vertical="center"/>
    </xf>
    <xf numFmtId="3" fontId="54" fillId="0" borderId="34" xfId="3" applyNumberFormat="1" applyFont="1" applyBorder="1" applyAlignment="1">
      <alignment horizontal="right" vertical="center"/>
    </xf>
    <xf numFmtId="3" fontId="54" fillId="0" borderId="2" xfId="3" applyNumberFormat="1" applyFont="1" applyBorder="1" applyAlignment="1">
      <alignment horizontal="right" vertical="center"/>
    </xf>
    <xf numFmtId="3" fontId="54" fillId="0" borderId="2" xfId="3" applyNumberFormat="1" applyFont="1" applyBorder="1" applyAlignment="1">
      <alignment vertical="center"/>
    </xf>
    <xf numFmtId="3" fontId="67" fillId="0" borderId="37" xfId="3" applyNumberFormat="1" applyFont="1" applyBorder="1" applyAlignment="1">
      <alignment vertical="center"/>
    </xf>
    <xf numFmtId="3" fontId="67" fillId="0" borderId="2" xfId="3" applyNumberFormat="1" applyFont="1" applyBorder="1" applyAlignment="1">
      <alignment vertical="center"/>
    </xf>
    <xf numFmtId="3" fontId="67" fillId="0" borderId="35" xfId="3" applyNumberFormat="1" applyFont="1" applyBorder="1" applyAlignment="1">
      <alignment horizontal="right" vertical="center"/>
    </xf>
    <xf numFmtId="3" fontId="67" fillId="0" borderId="29" xfId="3" applyNumberFormat="1" applyFont="1" applyBorder="1" applyAlignment="1">
      <alignment horizontal="right" vertical="center"/>
    </xf>
    <xf numFmtId="3" fontId="67" fillId="0" borderId="36" xfId="3" applyNumberFormat="1" applyFont="1" applyBorder="1" applyAlignment="1">
      <alignment horizontal="right" vertical="center"/>
    </xf>
    <xf numFmtId="3" fontId="67" fillId="0" borderId="37" xfId="3" applyNumberFormat="1" applyFont="1" applyBorder="1" applyAlignment="1">
      <alignment horizontal="right" vertical="center"/>
    </xf>
    <xf numFmtId="3" fontId="67" fillId="0" borderId="2" xfId="3" applyNumberFormat="1" applyFont="1" applyBorder="1" applyAlignment="1">
      <alignment horizontal="right" vertical="center"/>
    </xf>
    <xf numFmtId="3" fontId="54" fillId="3" borderId="31" xfId="0" applyNumberFormat="1" applyFont="1" applyFill="1" applyBorder="1" applyAlignment="1">
      <alignment horizontal="right" vertical="center" wrapText="1"/>
    </xf>
    <xf numFmtId="3" fontId="54" fillId="3" borderId="13" xfId="0" applyNumberFormat="1" applyFont="1" applyFill="1" applyBorder="1" applyAlignment="1">
      <alignment horizontal="right" vertical="center" wrapText="1"/>
    </xf>
    <xf numFmtId="3" fontId="67" fillId="3" borderId="38" xfId="3" applyNumberFormat="1" applyFont="1" applyFill="1" applyBorder="1" applyAlignment="1">
      <alignment horizontal="right" vertical="center"/>
    </xf>
    <xf numFmtId="3" fontId="67" fillId="3" borderId="38" xfId="3" applyNumberFormat="1" applyFont="1" applyFill="1" applyBorder="1" applyAlignment="1">
      <alignment horizontal="right" vertical="center" wrapText="1"/>
    </xf>
    <xf numFmtId="3" fontId="67" fillId="3" borderId="13" xfId="3" applyNumberFormat="1" applyFont="1" applyFill="1" applyBorder="1" applyAlignment="1">
      <alignment horizontal="right" vertical="center" wrapText="1"/>
    </xf>
    <xf numFmtId="1" fontId="67" fillId="3" borderId="31" xfId="0" applyNumberFormat="1" applyFont="1" applyFill="1" applyBorder="1" applyAlignment="1">
      <alignment horizontal="right" vertical="center" wrapText="1"/>
    </xf>
    <xf numFmtId="1" fontId="67" fillId="3" borderId="13" xfId="0" applyNumberFormat="1" applyFont="1" applyFill="1" applyBorder="1" applyAlignment="1">
      <alignment horizontal="right" vertical="center" wrapText="1"/>
    </xf>
    <xf numFmtId="1" fontId="67" fillId="3" borderId="38" xfId="3" applyNumberFormat="1" applyFont="1" applyFill="1" applyBorder="1" applyAlignment="1">
      <alignment horizontal="right" vertical="center" wrapText="1"/>
    </xf>
    <xf numFmtId="1" fontId="67" fillId="3" borderId="13" xfId="3" applyNumberFormat="1" applyFont="1" applyFill="1" applyBorder="1" applyAlignment="1">
      <alignment horizontal="right" vertical="center" wrapText="1"/>
    </xf>
    <xf numFmtId="0" fontId="67" fillId="3" borderId="29" xfId="0" applyFont="1" applyFill="1" applyBorder="1" applyAlignment="1">
      <alignment vertical="top" wrapText="1"/>
    </xf>
    <xf numFmtId="0" fontId="67" fillId="3" borderId="0" xfId="0" applyFont="1" applyFill="1" applyAlignment="1">
      <alignment vertical="top" wrapText="1"/>
    </xf>
    <xf numFmtId="0" fontId="67" fillId="3" borderId="29" xfId="0" applyFont="1" applyFill="1" applyBorder="1" applyAlignment="1">
      <alignment horizontal="center" vertical="top" wrapText="1"/>
    </xf>
    <xf numFmtId="0" fontId="53" fillId="0" borderId="0" xfId="93" applyFont="1"/>
    <xf numFmtId="0" fontId="116" fillId="0" borderId="0" xfId="1533" applyFont="1" applyAlignment="1">
      <alignment horizontal="center"/>
    </xf>
    <xf numFmtId="49" fontId="116" fillId="0" borderId="0" xfId="1533" applyNumberFormat="1" applyFont="1" applyAlignment="1">
      <alignment horizontal="center" vertical="center"/>
    </xf>
    <xf numFmtId="49" fontId="71" fillId="0" borderId="0" xfId="1533" applyNumberFormat="1" applyFont="1" applyAlignment="1">
      <alignment horizontal="center" vertical="center"/>
    </xf>
    <xf numFmtId="0" fontId="198" fillId="0" borderId="0" xfId="1533" applyFont="1" applyAlignment="1">
      <alignment horizontal="left" vertical="center" wrapText="1"/>
    </xf>
    <xf numFmtId="0" fontId="179" fillId="0" borderId="0" xfId="1533" applyFont="1" applyAlignment="1">
      <alignment horizontal="left" vertical="center" wrapText="1"/>
    </xf>
    <xf numFmtId="0" fontId="93" fillId="0" borderId="0" xfId="0" applyFont="1" applyAlignment="1">
      <alignment horizontal="justify" vertical="top" wrapText="1"/>
    </xf>
    <xf numFmtId="0" fontId="173" fillId="0" borderId="0" xfId="0" applyFont="1" applyAlignment="1">
      <alignment horizontal="justify" vertical="top" wrapText="1"/>
    </xf>
    <xf numFmtId="0" fontId="53" fillId="3" borderId="0" xfId="3" applyFont="1" applyFill="1" applyAlignment="1">
      <alignment horizontal="justify" vertical="top" wrapText="1"/>
    </xf>
    <xf numFmtId="0" fontId="54" fillId="0" borderId="0" xfId="0" applyFont="1" applyAlignment="1">
      <alignment horizontal="justify" vertical="top" wrapText="1"/>
    </xf>
    <xf numFmtId="0" fontId="201" fillId="0" borderId="0" xfId="0" applyFont="1" applyAlignment="1">
      <alignment horizontal="left" vertical="center"/>
    </xf>
    <xf numFmtId="0" fontId="67" fillId="3" borderId="29" xfId="0" applyFont="1" applyFill="1" applyBorder="1" applyAlignment="1">
      <alignment horizontal="left" vertical="top" wrapText="1"/>
    </xf>
    <xf numFmtId="0" fontId="67" fillId="3" borderId="0" xfId="0" applyFont="1" applyFill="1" applyAlignment="1">
      <alignment horizontal="left" vertical="top" wrapText="1"/>
    </xf>
    <xf numFmtId="0" fontId="67" fillId="3" borderId="2" xfId="0" applyFont="1" applyFill="1" applyBorder="1" applyAlignment="1">
      <alignment horizontal="left" vertical="top" wrapText="1"/>
    </xf>
    <xf numFmtId="0" fontId="54" fillId="0" borderId="29" xfId="0" applyFont="1" applyBorder="1" applyAlignment="1">
      <alignment horizontal="left" vertical="top" wrapText="1"/>
    </xf>
    <xf numFmtId="0" fontId="54" fillId="0" borderId="0" xfId="0" applyFont="1" applyAlignment="1">
      <alignment horizontal="left" vertical="top" wrapText="1"/>
    </xf>
    <xf numFmtId="0" fontId="54" fillId="0" borderId="2" xfId="0" applyFont="1" applyBorder="1" applyAlignment="1">
      <alignment horizontal="left" vertical="top" wrapText="1"/>
    </xf>
    <xf numFmtId="0" fontId="67" fillId="0" borderId="29" xfId="0" applyFont="1" applyBorder="1" applyAlignment="1">
      <alignment horizontal="left" vertical="top" wrapText="1"/>
    </xf>
    <xf numFmtId="0" fontId="67" fillId="0" borderId="0" xfId="0" applyFont="1" applyAlignment="1">
      <alignment horizontal="left" vertical="top" wrapText="1"/>
    </xf>
    <xf numFmtId="0" fontId="67" fillId="0" borderId="2" xfId="0" applyFont="1" applyBorder="1" applyAlignment="1">
      <alignment horizontal="left" vertical="top" wrapText="1"/>
    </xf>
    <xf numFmtId="0" fontId="54" fillId="0" borderId="29" xfId="0" applyFont="1" applyBorder="1" applyAlignment="1">
      <alignment horizontal="left" vertical="top"/>
    </xf>
    <xf numFmtId="0" fontId="54" fillId="0" borderId="0" xfId="0" applyFont="1" applyAlignment="1">
      <alignment horizontal="left" vertical="top"/>
    </xf>
    <xf numFmtId="0" fontId="54" fillId="0" borderId="2" xfId="0" applyFont="1" applyBorder="1" applyAlignment="1">
      <alignment horizontal="left" vertical="top"/>
    </xf>
    <xf numFmtId="0" fontId="67" fillId="0" borderId="0" xfId="0" applyFont="1" applyAlignment="1">
      <alignment horizontal="left" vertical="top"/>
    </xf>
    <xf numFmtId="0" fontId="67" fillId="0" borderId="2" xfId="0" applyFont="1" applyBorder="1" applyAlignment="1">
      <alignment horizontal="left" vertical="top"/>
    </xf>
    <xf numFmtId="0" fontId="67" fillId="0" borderId="13" xfId="0" applyFont="1" applyBorder="1" applyAlignment="1">
      <alignment horizontal="left" vertical="top"/>
    </xf>
    <xf numFmtId="0" fontId="54" fillId="0" borderId="13" xfId="0" applyFont="1" applyBorder="1" applyAlignment="1">
      <alignment horizontal="left" vertical="top" wrapText="1"/>
    </xf>
    <xf numFmtId="0" fontId="196" fillId="0" borderId="0" xfId="0" applyFont="1" applyAlignment="1">
      <alignment horizontal="left"/>
    </xf>
    <xf numFmtId="0" fontId="75" fillId="3" borderId="0" xfId="0" applyFont="1" applyFill="1" applyAlignment="1">
      <alignment horizontal="left"/>
    </xf>
    <xf numFmtId="168" fontId="54" fillId="0" borderId="0" xfId="3" applyNumberFormat="1" applyFont="1" applyAlignment="1">
      <alignment horizontal="left" vertical="top" wrapText="1"/>
    </xf>
    <xf numFmtId="0" fontId="67" fillId="3" borderId="32" xfId="3" applyFont="1" applyFill="1" applyBorder="1" applyAlignment="1">
      <alignment horizontal="left" vertical="top" wrapText="1"/>
    </xf>
    <xf numFmtId="0" fontId="67" fillId="3" borderId="29" xfId="3" applyFont="1" applyFill="1" applyBorder="1" applyAlignment="1">
      <alignment horizontal="left" vertical="top" wrapText="1"/>
    </xf>
    <xf numFmtId="0" fontId="67" fillId="3" borderId="29" xfId="3" applyFont="1" applyFill="1" applyBorder="1" applyAlignment="1">
      <alignment horizontal="right" textRotation="90" wrapText="1"/>
    </xf>
    <xf numFmtId="0" fontId="67" fillId="3" borderId="0" xfId="3" applyFont="1" applyFill="1" applyAlignment="1">
      <alignment horizontal="right" textRotation="90" wrapText="1"/>
    </xf>
    <xf numFmtId="0" fontId="201" fillId="0" borderId="0" xfId="3" applyFont="1" applyAlignment="1">
      <alignment horizontal="left" vertical="center"/>
    </xf>
    <xf numFmtId="0" fontId="67" fillId="3" borderId="35" xfId="3" applyFont="1" applyFill="1" applyBorder="1" applyAlignment="1">
      <alignment horizontal="right" textRotation="90" wrapText="1"/>
    </xf>
    <xf numFmtId="0" fontId="67" fillId="3" borderId="36" xfId="3" applyFont="1" applyFill="1" applyBorder="1" applyAlignment="1">
      <alignment horizontal="right" textRotation="90" wrapText="1"/>
    </xf>
    <xf numFmtId="0" fontId="67" fillId="3" borderId="2" xfId="3" applyFont="1" applyFill="1" applyBorder="1" applyAlignment="1">
      <alignment horizontal="right" textRotation="90" wrapText="1"/>
    </xf>
    <xf numFmtId="0" fontId="67" fillId="3" borderId="32" xfId="3" applyFont="1" applyFill="1" applyBorder="1" applyAlignment="1">
      <alignment horizontal="left" vertical="center" wrapText="1"/>
    </xf>
    <xf numFmtId="0" fontId="67" fillId="3" borderId="29" xfId="3" applyFont="1" applyFill="1" applyBorder="1" applyAlignment="1">
      <alignment horizontal="left" vertical="center" wrapText="1"/>
    </xf>
    <xf numFmtId="0" fontId="67" fillId="3" borderId="35" xfId="3" applyFont="1" applyFill="1" applyBorder="1" applyAlignment="1">
      <alignment horizontal="left" vertical="center" wrapText="1"/>
    </xf>
    <xf numFmtId="169" fontId="112" fillId="0" borderId="0" xfId="3" applyNumberFormat="1" applyFont="1" applyAlignment="1">
      <alignment horizontal="left" wrapText="1"/>
    </xf>
    <xf numFmtId="0" fontId="196" fillId="0" borderId="0" xfId="3" applyFont="1" applyAlignment="1">
      <alignment horizontal="left" vertical="top" wrapText="1"/>
    </xf>
    <xf numFmtId="0" fontId="67" fillId="3" borderId="0" xfId="3" applyFont="1" applyFill="1" applyAlignment="1">
      <alignment horizontal="left" vertical="top" textRotation="90"/>
    </xf>
    <xf numFmtId="0" fontId="67" fillId="3" borderId="2" xfId="3" applyFont="1" applyFill="1" applyBorder="1" applyAlignment="1">
      <alignment horizontal="left" vertical="top" textRotation="90"/>
    </xf>
    <xf numFmtId="0" fontId="196" fillId="0" borderId="0" xfId="0" applyFont="1" applyAlignment="1">
      <alignment horizontal="left" vertical="center" wrapText="1"/>
    </xf>
    <xf numFmtId="0" fontId="196" fillId="0" borderId="0" xfId="3" applyFont="1" applyAlignment="1">
      <alignment horizontal="left" wrapText="1"/>
    </xf>
    <xf numFmtId="0" fontId="201" fillId="0" borderId="0" xfId="3" applyFont="1" applyAlignment="1">
      <alignment horizontal="left" vertical="top" wrapText="1"/>
    </xf>
    <xf numFmtId="0" fontId="67" fillId="3" borderId="35" xfId="3" applyFont="1" applyFill="1" applyBorder="1" applyAlignment="1">
      <alignment horizontal="left" vertical="top" wrapText="1"/>
    </xf>
    <xf numFmtId="0" fontId="67" fillId="3" borderId="29" xfId="3" applyFont="1" applyFill="1" applyBorder="1" applyAlignment="1">
      <alignment horizontal="left" vertical="top" textRotation="90"/>
    </xf>
    <xf numFmtId="0" fontId="67" fillId="3" borderId="29" xfId="3" applyFont="1" applyFill="1" applyBorder="1" applyAlignment="1">
      <alignment horizontal="right" vertical="top"/>
    </xf>
    <xf numFmtId="0" fontId="67" fillId="3" borderId="35" xfId="3" applyFont="1" applyFill="1" applyBorder="1" applyAlignment="1">
      <alignment horizontal="right" vertical="top"/>
    </xf>
    <xf numFmtId="0" fontId="67" fillId="3" borderId="2" xfId="3" applyFont="1" applyFill="1" applyBorder="1" applyAlignment="1">
      <alignment horizontal="right" vertical="top"/>
    </xf>
    <xf numFmtId="0" fontId="67" fillId="3" borderId="37" xfId="3" applyFont="1" applyFill="1" applyBorder="1" applyAlignment="1">
      <alignment horizontal="right" vertical="top"/>
    </xf>
    <xf numFmtId="0" fontId="67" fillId="3" borderId="29" xfId="15" applyFont="1" applyFill="1" applyBorder="1" applyAlignment="1">
      <alignment horizontal="left" vertical="top"/>
    </xf>
    <xf numFmtId="0" fontId="67" fillId="3" borderId="0" xfId="15" applyFont="1" applyFill="1" applyAlignment="1">
      <alignment horizontal="left" vertical="top"/>
    </xf>
    <xf numFmtId="0" fontId="67" fillId="3" borderId="2" xfId="15" applyFont="1" applyFill="1" applyBorder="1" applyAlignment="1">
      <alignment horizontal="left" vertical="top"/>
    </xf>
    <xf numFmtId="0" fontId="70" fillId="0" borderId="0" xfId="3" applyFont="1" applyAlignment="1">
      <alignment horizontal="right"/>
    </xf>
    <xf numFmtId="0" fontId="67" fillId="3" borderId="29" xfId="15" applyFont="1" applyFill="1" applyBorder="1" applyAlignment="1">
      <alignment horizontal="right" vertical="top" wrapText="1"/>
    </xf>
    <xf numFmtId="0" fontId="67" fillId="3" borderId="0" xfId="15" applyFont="1" applyFill="1" applyAlignment="1">
      <alignment horizontal="right" vertical="top" wrapText="1"/>
    </xf>
    <xf numFmtId="0" fontId="67" fillId="3" borderId="35" xfId="15" applyFont="1" applyFill="1" applyBorder="1" applyAlignment="1">
      <alignment horizontal="right" vertical="top" wrapText="1"/>
    </xf>
    <xf numFmtId="0" fontId="67" fillId="3" borderId="36" xfId="15" applyFont="1" applyFill="1" applyBorder="1" applyAlignment="1">
      <alignment horizontal="right" vertical="top" wrapText="1"/>
    </xf>
    <xf numFmtId="0" fontId="67" fillId="3" borderId="29" xfId="15" applyFont="1" applyFill="1" applyBorder="1" applyAlignment="1">
      <alignment horizontal="left" vertical="top" wrapText="1"/>
    </xf>
    <xf numFmtId="0" fontId="67" fillId="3" borderId="2" xfId="15" applyFont="1" applyFill="1" applyBorder="1" applyAlignment="1">
      <alignment horizontal="left" vertical="top" wrapText="1"/>
    </xf>
    <xf numFmtId="0" fontId="67" fillId="3" borderId="13" xfId="15" applyFont="1" applyFill="1" applyBorder="1" applyAlignment="1">
      <alignment horizontal="left" vertical="top"/>
    </xf>
    <xf numFmtId="0" fontId="67" fillId="3" borderId="13" xfId="15" applyFont="1" applyFill="1" applyBorder="1" applyAlignment="1">
      <alignment horizontal="left" vertical="top" wrapText="1"/>
    </xf>
    <xf numFmtId="0" fontId="67" fillId="3" borderId="32" xfId="15" applyFont="1" applyFill="1" applyBorder="1" applyAlignment="1">
      <alignment horizontal="right" vertical="top" wrapText="1"/>
    </xf>
    <xf numFmtId="0" fontId="67" fillId="3" borderId="33" xfId="15" applyFont="1" applyFill="1" applyBorder="1" applyAlignment="1">
      <alignment horizontal="right" vertical="top" wrapText="1"/>
    </xf>
    <xf numFmtId="0" fontId="67" fillId="3" borderId="0" xfId="15" applyFont="1" applyFill="1" applyAlignment="1">
      <alignment horizontal="right" vertical="top"/>
    </xf>
    <xf numFmtId="0" fontId="112" fillId="0" borderId="0" xfId="15" applyFont="1" applyAlignment="1">
      <alignment horizontal="left" vertical="center" wrapText="1"/>
    </xf>
    <xf numFmtId="0" fontId="54" fillId="0" borderId="0" xfId="15" applyFont="1" applyAlignment="1">
      <alignment horizontal="left" wrapText="1"/>
    </xf>
    <xf numFmtId="2" fontId="58" fillId="0" borderId="0" xfId="15" applyNumberFormat="1" applyFont="1" applyAlignment="1">
      <alignment horizontal="right" wrapText="1"/>
    </xf>
    <xf numFmtId="0" fontId="58" fillId="0" borderId="0" xfId="15" applyFont="1" applyAlignment="1">
      <alignment horizontal="right" wrapText="1"/>
    </xf>
    <xf numFmtId="0" fontId="54" fillId="0" borderId="0" xfId="15" applyFont="1" applyAlignment="1">
      <alignment horizontal="right" wrapText="1"/>
    </xf>
    <xf numFmtId="2" fontId="58" fillId="0" borderId="0" xfId="15" applyNumberFormat="1" applyFont="1" applyAlignment="1">
      <alignment horizontal="left" wrapText="1"/>
    </xf>
    <xf numFmtId="0" fontId="58" fillId="0" borderId="0" xfId="15" applyFont="1" applyAlignment="1">
      <alignment horizontal="left" vertical="top" wrapText="1"/>
    </xf>
    <xf numFmtId="0" fontId="54" fillId="0" borderId="0" xfId="15" applyFont="1" applyAlignment="1">
      <alignment horizontal="justify" vertical="top" wrapText="1"/>
    </xf>
    <xf numFmtId="0" fontId="67" fillId="3" borderId="29" xfId="15" applyFont="1" applyFill="1" applyBorder="1" applyAlignment="1">
      <alignment horizontal="right" vertical="top"/>
    </xf>
    <xf numFmtId="0" fontId="67" fillId="3" borderId="2" xfId="15" applyFont="1" applyFill="1" applyBorder="1" applyAlignment="1">
      <alignment horizontal="right" vertical="top"/>
    </xf>
    <xf numFmtId="0" fontId="67" fillId="3" borderId="2" xfId="15" applyFont="1" applyFill="1" applyBorder="1" applyAlignment="1">
      <alignment horizontal="right" vertical="top" wrapText="1"/>
    </xf>
    <xf numFmtId="0" fontId="67" fillId="3" borderId="37" xfId="15" applyFont="1" applyFill="1" applyBorder="1" applyAlignment="1">
      <alignment horizontal="right" vertical="top" wrapText="1"/>
    </xf>
    <xf numFmtId="0" fontId="60" fillId="0" borderId="0" xfId="15" applyFont="1" applyAlignment="1">
      <alignment horizontal="center"/>
    </xf>
    <xf numFmtId="0" fontId="67" fillId="3" borderId="32" xfId="15" applyFont="1" applyFill="1" applyBorder="1" applyAlignment="1">
      <alignment horizontal="right" vertical="top"/>
    </xf>
    <xf numFmtId="0" fontId="67" fillId="3" borderId="34" xfId="15" applyFont="1" applyFill="1" applyBorder="1" applyAlignment="1">
      <alignment horizontal="right" vertical="top"/>
    </xf>
    <xf numFmtId="0" fontId="67" fillId="3" borderId="0" xfId="15" applyFont="1" applyFill="1" applyAlignment="1">
      <alignment horizontal="left" vertical="top" wrapText="1"/>
    </xf>
    <xf numFmtId="0" fontId="112" fillId="0" borderId="0" xfId="15" applyFont="1" applyAlignment="1">
      <alignment horizontal="left" wrapText="1"/>
    </xf>
    <xf numFmtId="0" fontId="112" fillId="0" borderId="0" xfId="15" applyFont="1" applyAlignment="1">
      <alignment horizontal="left"/>
    </xf>
    <xf numFmtId="0" fontId="67" fillId="3" borderId="32" xfId="15" applyFont="1" applyFill="1" applyBorder="1" applyAlignment="1">
      <alignment horizontal="left" vertical="center"/>
    </xf>
    <xf numFmtId="0" fontId="67" fillId="3" borderId="29" xfId="15" applyFont="1" applyFill="1" applyBorder="1" applyAlignment="1">
      <alignment horizontal="left" vertical="center"/>
    </xf>
    <xf numFmtId="0" fontId="67" fillId="3" borderId="35" xfId="15" applyFont="1" applyFill="1" applyBorder="1" applyAlignment="1">
      <alignment horizontal="left" vertical="center"/>
    </xf>
    <xf numFmtId="0" fontId="67" fillId="3" borderId="29" xfId="64" applyFont="1" applyFill="1" applyBorder="1" applyAlignment="1">
      <alignment horizontal="left" vertical="top" wrapText="1"/>
    </xf>
    <xf numFmtId="0" fontId="67" fillId="3" borderId="2" xfId="64" applyFont="1" applyFill="1" applyBorder="1" applyAlignment="1">
      <alignment horizontal="left" vertical="top" wrapText="1"/>
    </xf>
    <xf numFmtId="0" fontId="92" fillId="0" borderId="0" xfId="15" applyFont="1" applyAlignment="1">
      <alignment horizontal="left" vertical="justify" wrapText="1"/>
    </xf>
    <xf numFmtId="0" fontId="199" fillId="0" borderId="0" xfId="15" applyFont="1" applyAlignment="1">
      <alignment horizontal="left" vertical="center"/>
    </xf>
    <xf numFmtId="0" fontId="60" fillId="0" borderId="0" xfId="15" applyFont="1" applyAlignment="1">
      <alignment horizontal="center" wrapText="1"/>
    </xf>
    <xf numFmtId="0" fontId="67" fillId="3" borderId="32" xfId="0" applyFont="1" applyFill="1" applyBorder="1" applyAlignment="1">
      <alignment horizontal="left" vertical="top"/>
    </xf>
    <xf numFmtId="0" fontId="67" fillId="3" borderId="29" xfId="0" applyFont="1" applyFill="1" applyBorder="1" applyAlignment="1">
      <alignment horizontal="left" vertical="top"/>
    </xf>
    <xf numFmtId="0" fontId="201" fillId="0" borderId="0" xfId="15" applyFont="1" applyAlignment="1">
      <alignment horizontal="left" vertical="center"/>
    </xf>
    <xf numFmtId="0" fontId="215" fillId="3" borderId="0" xfId="15" applyFont="1" applyFill="1" applyAlignment="1">
      <alignment horizontal="center" vertical="center"/>
    </xf>
    <xf numFmtId="0" fontId="67" fillId="3" borderId="30" xfId="19" applyFont="1" applyFill="1" applyBorder="1" applyAlignment="1">
      <alignment horizontal="left" vertical="top" wrapText="1"/>
    </xf>
    <xf numFmtId="0" fontId="67" fillId="3" borderId="27" xfId="19" applyFont="1" applyFill="1" applyBorder="1" applyAlignment="1">
      <alignment horizontal="left" vertical="top"/>
    </xf>
    <xf numFmtId="0" fontId="67" fillId="3" borderId="28" xfId="19" applyFont="1" applyFill="1" applyBorder="1" applyAlignment="1">
      <alignment horizontal="left" vertical="top"/>
    </xf>
    <xf numFmtId="0" fontId="67" fillId="3" borderId="27" xfId="19" applyFont="1" applyFill="1" applyBorder="1" applyAlignment="1">
      <alignment horizontal="left" vertical="top" wrapText="1"/>
    </xf>
    <xf numFmtId="0" fontId="67" fillId="3" borderId="28" xfId="19" applyFont="1" applyFill="1" applyBorder="1" applyAlignment="1">
      <alignment horizontal="left" vertical="top" wrapText="1"/>
    </xf>
    <xf numFmtId="0" fontId="67" fillId="3" borderId="2" xfId="0" applyFont="1" applyFill="1" applyBorder="1" applyAlignment="1">
      <alignment horizontal="left" vertical="top"/>
    </xf>
    <xf numFmtId="0" fontId="54" fillId="0" borderId="0" xfId="3" applyFont="1" applyAlignment="1">
      <alignment horizontal="left"/>
    </xf>
    <xf numFmtId="0" fontId="67" fillId="3" borderId="31" xfId="15" applyFont="1" applyFill="1" applyBorder="1" applyAlignment="1">
      <alignment horizontal="left" vertical="top"/>
    </xf>
    <xf numFmtId="0" fontId="67" fillId="3" borderId="38" xfId="15" applyFont="1" applyFill="1" applyBorder="1" applyAlignment="1">
      <alignment horizontal="left" vertical="top"/>
    </xf>
    <xf numFmtId="0" fontId="67" fillId="3" borderId="31" xfId="3" applyFont="1" applyFill="1" applyBorder="1" applyAlignment="1">
      <alignment horizontal="left" vertical="center" wrapText="1"/>
    </xf>
    <xf numFmtId="0" fontId="67" fillId="3" borderId="13" xfId="3" applyFont="1" applyFill="1" applyBorder="1" applyAlignment="1">
      <alignment horizontal="left" vertical="center" wrapText="1"/>
    </xf>
    <xf numFmtId="0" fontId="67" fillId="3" borderId="38" xfId="3" applyFont="1" applyFill="1" applyBorder="1" applyAlignment="1">
      <alignment horizontal="left" vertical="center" wrapText="1"/>
    </xf>
    <xf numFmtId="0" fontId="32" fillId="0" borderId="0" xfId="3" applyFont="1" applyAlignment="1">
      <alignment horizontal="center" wrapText="1"/>
    </xf>
    <xf numFmtId="0" fontId="180" fillId="0" borderId="0" xfId="3" applyFont="1" applyAlignment="1">
      <alignment horizontal="left" vertical="center"/>
    </xf>
    <xf numFmtId="1" fontId="215" fillId="0" borderId="2" xfId="3" applyNumberFormat="1" applyFont="1" applyBorder="1" applyAlignment="1">
      <alignment horizontal="center" vertical="center" wrapText="1"/>
    </xf>
    <xf numFmtId="0" fontId="67" fillId="3" borderId="29" xfId="3" applyFont="1" applyFill="1" applyBorder="1" applyAlignment="1">
      <alignment horizontal="left" wrapText="1"/>
    </xf>
    <xf numFmtId="0" fontId="67" fillId="3" borderId="32" xfId="3" applyFont="1" applyFill="1" applyBorder="1" applyAlignment="1">
      <alignment horizontal="left" wrapText="1"/>
    </xf>
    <xf numFmtId="0" fontId="29" fillId="0" borderId="0" xfId="3" applyFont="1" applyAlignment="1">
      <alignment horizontal="center" vertical="center" wrapText="1"/>
    </xf>
    <xf numFmtId="0" fontId="215" fillId="3" borderId="0" xfId="3" applyFont="1" applyFill="1" applyAlignment="1">
      <alignment horizontal="center" vertical="center"/>
    </xf>
    <xf numFmtId="0" fontId="33" fillId="0" borderId="0" xfId="3" applyFont="1" applyAlignment="1">
      <alignment horizontal="left" wrapText="1"/>
    </xf>
    <xf numFmtId="0" fontId="29" fillId="0" borderId="0" xfId="3" applyFont="1" applyAlignment="1">
      <alignment horizontal="left" wrapText="1"/>
    </xf>
    <xf numFmtId="0" fontId="112" fillId="0" borderId="0" xfId="3" applyFont="1" applyAlignment="1">
      <alignment horizontal="left" vertical="center" wrapText="1"/>
    </xf>
    <xf numFmtId="1" fontId="64" fillId="0" borderId="0" xfId="3" applyNumberFormat="1" applyFont="1" applyAlignment="1">
      <alignment horizontal="center" vertical="top"/>
    </xf>
    <xf numFmtId="1" fontId="67" fillId="0" borderId="0" xfId="3" applyNumberFormat="1" applyFont="1" applyAlignment="1">
      <alignment horizontal="center" vertical="top"/>
    </xf>
    <xf numFmtId="0" fontId="67" fillId="3" borderId="13" xfId="3" applyFont="1" applyFill="1" applyBorder="1" applyAlignment="1">
      <alignment horizontal="left" vertical="top" wrapText="1"/>
    </xf>
    <xf numFmtId="0" fontId="79" fillId="0" borderId="0" xfId="3" applyFont="1" applyAlignment="1">
      <alignment horizontal="left" wrapText="1"/>
    </xf>
    <xf numFmtId="0" fontId="215" fillId="3" borderId="0" xfId="3" applyFont="1" applyFill="1" applyAlignment="1">
      <alignment horizontal="center" vertical="center" wrapText="1"/>
    </xf>
    <xf numFmtId="0" fontId="112" fillId="3" borderId="2" xfId="3" applyFont="1" applyFill="1" applyBorder="1" applyAlignment="1">
      <alignment horizontal="left" vertical="center"/>
    </xf>
    <xf numFmtId="0" fontId="81" fillId="0" borderId="0" xfId="3" applyFont="1" applyAlignment="1">
      <alignment horizontal="center" vertical="center" textRotation="180"/>
    </xf>
    <xf numFmtId="0" fontId="54" fillId="0" borderId="0" xfId="3" applyFont="1" applyAlignment="1">
      <alignment horizontal="center" vertical="center" wrapText="1"/>
    </xf>
    <xf numFmtId="0" fontId="54" fillId="0" borderId="0" xfId="3" applyFont="1" applyAlignment="1">
      <alignment horizontal="center"/>
    </xf>
    <xf numFmtId="0" fontId="67" fillId="3" borderId="0" xfId="3" applyFont="1" applyFill="1" applyAlignment="1">
      <alignment horizontal="left" vertical="top"/>
    </xf>
    <xf numFmtId="0" fontId="67" fillId="3" borderId="2" xfId="3" applyFont="1" applyFill="1" applyBorder="1" applyAlignment="1">
      <alignment horizontal="left" vertical="top"/>
    </xf>
    <xf numFmtId="0" fontId="67" fillId="3" borderId="34" xfId="3" applyFont="1" applyFill="1" applyBorder="1" applyAlignment="1">
      <alignment horizontal="left" vertical="top" wrapText="1"/>
    </xf>
    <xf numFmtId="0" fontId="67" fillId="3" borderId="2" xfId="3" applyFont="1" applyFill="1" applyBorder="1" applyAlignment="1">
      <alignment horizontal="left" vertical="top" wrapText="1"/>
    </xf>
    <xf numFmtId="0" fontId="67" fillId="3" borderId="32" xfId="3" applyFont="1" applyFill="1" applyBorder="1" applyAlignment="1">
      <alignment horizontal="right" textRotation="90"/>
    </xf>
    <xf numFmtId="0" fontId="67" fillId="3" borderId="34" xfId="3" applyFont="1" applyFill="1" applyBorder="1" applyAlignment="1">
      <alignment horizontal="right" textRotation="90"/>
    </xf>
    <xf numFmtId="0" fontId="67" fillId="3" borderId="29" xfId="3" applyFont="1" applyFill="1" applyBorder="1" applyAlignment="1">
      <alignment horizontal="right" textRotation="90"/>
    </xf>
    <xf numFmtId="0" fontId="67" fillId="3" borderId="2" xfId="3" applyFont="1" applyFill="1" applyBorder="1" applyAlignment="1">
      <alignment horizontal="right" textRotation="90"/>
    </xf>
    <xf numFmtId="0" fontId="67" fillId="3" borderId="37" xfId="3" applyFont="1" applyFill="1" applyBorder="1" applyAlignment="1">
      <alignment horizontal="right" textRotation="90" wrapText="1"/>
    </xf>
    <xf numFmtId="0" fontId="67" fillId="3" borderId="35" xfId="3" applyFont="1" applyFill="1" applyBorder="1" applyAlignment="1">
      <alignment horizontal="right" textRotation="90"/>
    </xf>
    <xf numFmtId="0" fontId="67" fillId="3" borderId="37" xfId="3" applyFont="1" applyFill="1" applyBorder="1" applyAlignment="1">
      <alignment horizontal="right" textRotation="90"/>
    </xf>
    <xf numFmtId="0" fontId="67" fillId="3" borderId="37" xfId="3" applyFont="1" applyFill="1" applyBorder="1" applyAlignment="1">
      <alignment horizontal="left" vertical="top" wrapText="1"/>
    </xf>
    <xf numFmtId="0" fontId="67" fillId="3" borderId="34" xfId="3" applyFont="1" applyFill="1" applyBorder="1" applyAlignment="1">
      <alignment horizontal="left" vertical="top"/>
    </xf>
    <xf numFmtId="0" fontId="67" fillId="3" borderId="37" xfId="3" applyFont="1" applyFill="1" applyBorder="1" applyAlignment="1">
      <alignment horizontal="left" vertical="top"/>
    </xf>
    <xf numFmtId="0" fontId="67" fillId="3" borderId="2" xfId="19" applyFont="1" applyFill="1" applyBorder="1" applyAlignment="1">
      <alignment horizontal="left" vertical="top"/>
    </xf>
    <xf numFmtId="0" fontId="52" fillId="0" borderId="0" xfId="19" applyFont="1" applyAlignment="1">
      <alignment horizontal="center" vertical="center" textRotation="180"/>
    </xf>
    <xf numFmtId="0" fontId="37" fillId="0" borderId="0" xfId="19" applyFont="1" applyAlignment="1">
      <alignment horizontal="center" vertical="top"/>
    </xf>
    <xf numFmtId="0" fontId="67" fillId="3" borderId="32" xfId="19" applyFont="1" applyFill="1" applyBorder="1" applyAlignment="1">
      <alignment horizontal="left" vertical="top" wrapText="1"/>
    </xf>
    <xf numFmtId="0" fontId="67" fillId="3" borderId="29" xfId="19" applyFont="1" applyFill="1" applyBorder="1" applyAlignment="1">
      <alignment horizontal="left" vertical="top" wrapText="1"/>
    </xf>
    <xf numFmtId="0" fontId="67" fillId="3" borderId="35" xfId="19" applyFont="1" applyFill="1" applyBorder="1" applyAlignment="1">
      <alignment horizontal="left" vertical="top" wrapText="1"/>
    </xf>
    <xf numFmtId="0" fontId="67" fillId="3" borderId="33" xfId="19" applyFont="1" applyFill="1" applyBorder="1" applyAlignment="1">
      <alignment horizontal="center" vertical="top"/>
    </xf>
    <xf numFmtId="0" fontId="67" fillId="3" borderId="0" xfId="19" applyFont="1" applyFill="1" applyAlignment="1">
      <alignment horizontal="center" vertical="top"/>
    </xf>
    <xf numFmtId="0" fontId="67" fillId="3" borderId="32" xfId="19" applyFont="1" applyFill="1" applyBorder="1" applyAlignment="1">
      <alignment horizontal="center" vertical="top"/>
    </xf>
    <xf numFmtId="0" fontId="67" fillId="3" borderId="29" xfId="19" applyFont="1" applyFill="1" applyBorder="1" applyAlignment="1">
      <alignment horizontal="center" vertical="top"/>
    </xf>
    <xf numFmtId="0" fontId="67" fillId="3" borderId="34" xfId="19" applyFont="1" applyFill="1" applyBorder="1" applyAlignment="1">
      <alignment horizontal="left" vertical="top"/>
    </xf>
    <xf numFmtId="0" fontId="67" fillId="3" borderId="37" xfId="19" applyFont="1" applyFill="1" applyBorder="1" applyAlignment="1">
      <alignment horizontal="left" vertical="top"/>
    </xf>
    <xf numFmtId="0" fontId="215" fillId="3" borderId="2" xfId="19" applyFont="1" applyFill="1" applyBorder="1" applyAlignment="1">
      <alignment horizontal="center" vertical="top"/>
    </xf>
    <xf numFmtId="0" fontId="201" fillId="0" borderId="0" xfId="19" applyFont="1" applyAlignment="1">
      <alignment horizontal="left" vertical="top" wrapText="1"/>
    </xf>
    <xf numFmtId="0" fontId="201" fillId="0" borderId="2" xfId="19" applyFont="1" applyBorder="1" applyAlignment="1">
      <alignment horizontal="left" vertical="top" wrapText="1"/>
    </xf>
    <xf numFmtId="0" fontId="67" fillId="3" borderId="0" xfId="19" applyFont="1" applyFill="1" applyAlignment="1">
      <alignment horizontal="center"/>
    </xf>
    <xf numFmtId="167" fontId="67" fillId="3" borderId="0" xfId="19" applyNumberFormat="1" applyFont="1" applyFill="1" applyAlignment="1">
      <alignment horizontal="center" vertical="center"/>
    </xf>
    <xf numFmtId="0" fontId="67" fillId="3" borderId="2" xfId="19" applyFont="1" applyFill="1" applyBorder="1" applyAlignment="1">
      <alignment horizontal="center" vertical="center"/>
    </xf>
    <xf numFmtId="0" fontId="67" fillId="3" borderId="13" xfId="19" applyFont="1" applyFill="1" applyBorder="1" applyAlignment="1">
      <alignment horizontal="center" vertical="center"/>
    </xf>
    <xf numFmtId="0" fontId="67" fillId="3" borderId="29" xfId="19" applyFont="1" applyFill="1" applyBorder="1" applyAlignment="1">
      <alignment horizontal="left" vertical="center" wrapText="1"/>
    </xf>
    <xf numFmtId="0" fontId="67" fillId="3" borderId="2" xfId="19" applyFont="1" applyFill="1" applyBorder="1" applyAlignment="1">
      <alignment horizontal="center" vertical="top"/>
    </xf>
    <xf numFmtId="0" fontId="112" fillId="0" borderId="0" xfId="19" applyFont="1" applyAlignment="1">
      <alignment horizontal="left" wrapText="1"/>
    </xf>
    <xf numFmtId="0" fontId="67" fillId="3" borderId="0" xfId="19" applyFont="1" applyFill="1" applyAlignment="1">
      <alignment horizontal="right" textRotation="90"/>
    </xf>
    <xf numFmtId="0" fontId="67" fillId="3" borderId="2" xfId="19" applyFont="1" applyFill="1" applyBorder="1" applyAlignment="1">
      <alignment horizontal="right" textRotation="90"/>
    </xf>
    <xf numFmtId="0" fontId="175" fillId="3" borderId="0" xfId="3" applyFont="1" applyFill="1" applyAlignment="1">
      <alignment horizontal="right" textRotation="90" wrapText="1"/>
    </xf>
    <xf numFmtId="0" fontId="175" fillId="3" borderId="2" xfId="3" applyFont="1" applyFill="1" applyBorder="1" applyAlignment="1">
      <alignment horizontal="right" textRotation="90" wrapText="1"/>
    </xf>
    <xf numFmtId="0" fontId="201" fillId="0" borderId="0" xfId="3" applyFont="1" applyAlignment="1">
      <alignment horizontal="left" vertical="center" wrapText="1"/>
    </xf>
    <xf numFmtId="0" fontId="67" fillId="3" borderId="0" xfId="3" applyFont="1" applyFill="1" applyAlignment="1">
      <alignment horizontal="left" vertical="top" wrapText="1"/>
    </xf>
    <xf numFmtId="0" fontId="67" fillId="3" borderId="29" xfId="3" applyFont="1" applyFill="1" applyBorder="1" applyAlignment="1">
      <alignment horizontal="left" vertical="top"/>
    </xf>
    <xf numFmtId="0" fontId="67" fillId="3" borderId="33" xfId="19" applyFont="1" applyFill="1" applyBorder="1" applyAlignment="1">
      <alignment horizontal="right" textRotation="90"/>
    </xf>
    <xf numFmtId="0" fontId="67" fillId="3" borderId="34" xfId="19" applyFont="1" applyFill="1" applyBorder="1" applyAlignment="1">
      <alignment horizontal="right" textRotation="90"/>
    </xf>
    <xf numFmtId="0" fontId="175" fillId="3" borderId="36" xfId="3" applyFont="1" applyFill="1" applyBorder="1" applyAlignment="1">
      <alignment horizontal="right" textRotation="90" wrapText="1"/>
    </xf>
    <xf numFmtId="0" fontId="175" fillId="3" borderId="37" xfId="3" applyFont="1" applyFill="1" applyBorder="1" applyAlignment="1">
      <alignment horizontal="right" textRotation="90" wrapText="1"/>
    </xf>
    <xf numFmtId="0" fontId="54" fillId="0" borderId="0" xfId="3" applyFont="1" applyAlignment="1">
      <alignment horizontal="left" vertical="top" wrapText="1"/>
    </xf>
    <xf numFmtId="0" fontId="77" fillId="0" borderId="0" xfId="56" applyFont="1" applyAlignment="1">
      <alignment horizontal="center" wrapText="1"/>
    </xf>
    <xf numFmtId="0" fontId="74" fillId="3" borderId="2" xfId="3" applyFont="1" applyFill="1" applyBorder="1" applyAlignment="1">
      <alignment horizontal="center" vertical="center"/>
    </xf>
    <xf numFmtId="0" fontId="67" fillId="3" borderId="31" xfId="3" applyFont="1" applyFill="1" applyBorder="1" applyAlignment="1">
      <alignment vertical="center" wrapText="1"/>
    </xf>
    <xf numFmtId="0" fontId="67" fillId="3" borderId="13" xfId="3" applyFont="1" applyFill="1" applyBorder="1" applyAlignment="1">
      <alignment vertical="center" wrapText="1"/>
    </xf>
    <xf numFmtId="0" fontId="67" fillId="3" borderId="38" xfId="3" applyFont="1" applyFill="1" applyBorder="1" applyAlignment="1">
      <alignment vertical="center" wrapText="1"/>
    </xf>
    <xf numFmtId="169" fontId="112" fillId="0" borderId="0" xfId="56" applyNumberFormat="1" applyFont="1" applyAlignment="1">
      <alignment horizontal="left" wrapText="1"/>
    </xf>
    <xf numFmtId="14" fontId="67" fillId="3" borderId="35" xfId="3" applyNumberFormat="1" applyFont="1" applyFill="1" applyBorder="1" applyAlignment="1">
      <alignment horizontal="center" textRotation="90" wrapText="1"/>
    </xf>
    <xf numFmtId="14" fontId="67" fillId="3" borderId="37" xfId="3" applyNumberFormat="1" applyFont="1" applyFill="1" applyBorder="1" applyAlignment="1">
      <alignment horizontal="center" textRotation="90" wrapText="1"/>
    </xf>
    <xf numFmtId="0" fontId="54" fillId="0" borderId="0" xfId="0" applyFont="1" applyAlignment="1">
      <alignment horizontal="right"/>
    </xf>
    <xf numFmtId="0" fontId="74" fillId="3" borderId="0" xfId="0" applyFont="1" applyFill="1" applyAlignment="1">
      <alignment horizontal="center"/>
    </xf>
    <xf numFmtId="0" fontId="92" fillId="0" borderId="0" xfId="0" applyFont="1" applyAlignment="1">
      <alignment horizontal="left" vertical="top" wrapText="1"/>
    </xf>
    <xf numFmtId="0" fontId="196" fillId="0" borderId="0" xfId="3" applyFont="1" applyAlignment="1">
      <alignment horizontal="left"/>
    </xf>
    <xf numFmtId="49" fontId="54" fillId="0" borderId="29" xfId="3" applyNumberFormat="1" applyFont="1" applyBorder="1" applyAlignment="1">
      <alignment horizontal="center"/>
    </xf>
    <xf numFmtId="169" fontId="187" fillId="0" borderId="0" xfId="3" applyNumberFormat="1" applyFont="1" applyAlignment="1">
      <alignment horizontal="center" wrapText="1"/>
    </xf>
    <xf numFmtId="0" fontId="64" fillId="0" borderId="0" xfId="3" applyFont="1" applyAlignment="1">
      <alignment horizontal="center" wrapText="1"/>
    </xf>
    <xf numFmtId="0" fontId="186" fillId="0" borderId="0" xfId="0" applyFont="1" applyAlignment="1">
      <alignment horizontal="left"/>
    </xf>
    <xf numFmtId="169" fontId="89" fillId="0" borderId="0" xfId="3" applyNumberFormat="1" applyFont="1" applyAlignment="1">
      <alignment horizontal="center" wrapText="1"/>
    </xf>
    <xf numFmtId="169" fontId="88" fillId="70" borderId="0" xfId="3" applyNumberFormat="1" applyFont="1" applyFill="1" applyAlignment="1">
      <alignment horizontal="center" vertical="center" wrapText="1"/>
    </xf>
    <xf numFmtId="169" fontId="62" fillId="0" borderId="0" xfId="3" applyNumberFormat="1" applyFont="1" applyAlignment="1">
      <alignment horizontal="center" wrapText="1"/>
    </xf>
    <xf numFmtId="0" fontId="54" fillId="0" borderId="0" xfId="3" applyFont="1" applyAlignment="1">
      <alignment horizontal="center" wrapText="1"/>
    </xf>
    <xf numFmtId="0" fontId="67" fillId="3" borderId="29" xfId="94" applyFont="1" applyFill="1" applyBorder="1" applyAlignment="1">
      <alignment vertical="top"/>
    </xf>
    <xf numFmtId="0" fontId="67" fillId="3" borderId="0" xfId="94" applyFont="1" applyFill="1" applyAlignment="1">
      <alignment vertical="top"/>
    </xf>
    <xf numFmtId="20" fontId="67" fillId="3" borderId="29" xfId="3" applyNumberFormat="1" applyFont="1" applyFill="1" applyBorder="1" applyAlignment="1">
      <alignment horizontal="left" vertical="top"/>
    </xf>
    <xf numFmtId="20" fontId="67" fillId="3" borderId="2" xfId="3" applyNumberFormat="1" applyFont="1" applyFill="1" applyBorder="1" applyAlignment="1">
      <alignment horizontal="left" vertical="top"/>
    </xf>
    <xf numFmtId="14" fontId="67" fillId="3" borderId="13" xfId="3" applyNumberFormat="1" applyFont="1" applyFill="1" applyBorder="1" applyAlignment="1">
      <alignment horizontal="right" vertical="top" wrapText="1"/>
    </xf>
    <xf numFmtId="0" fontId="67" fillId="3" borderId="29" xfId="94" applyFont="1" applyFill="1" applyBorder="1" applyAlignment="1">
      <alignment horizontal="left" vertical="top"/>
    </xf>
    <xf numFmtId="0" fontId="67" fillId="3" borderId="0" xfId="94" applyFont="1" applyFill="1" applyAlignment="1">
      <alignment horizontal="left" vertical="top"/>
    </xf>
    <xf numFmtId="0" fontId="67" fillId="3" borderId="2" xfId="94" applyFont="1" applyFill="1" applyBorder="1" applyAlignment="1">
      <alignment horizontal="left" vertical="top"/>
    </xf>
    <xf numFmtId="0" fontId="112" fillId="0" borderId="0" xfId="3" applyFont="1" applyAlignment="1">
      <alignment horizontal="left" vertical="top" wrapText="1"/>
    </xf>
    <xf numFmtId="0" fontId="112" fillId="0" borderId="0" xfId="94" applyFont="1" applyAlignment="1">
      <alignment horizontal="left" vertical="center"/>
    </xf>
    <xf numFmtId="14" fontId="54" fillId="0" borderId="0" xfId="3" applyNumberFormat="1" applyFont="1" applyAlignment="1">
      <alignment horizontal="center" wrapText="1"/>
    </xf>
    <xf numFmtId="0" fontId="92" fillId="0" borderId="0" xfId="3" applyFont="1" applyAlignment="1">
      <alignment horizontal="right"/>
    </xf>
    <xf numFmtId="0" fontId="67" fillId="3" borderId="29" xfId="3" applyFont="1" applyFill="1" applyBorder="1" applyAlignment="1">
      <alignment horizontal="right" vertical="top" wrapText="1"/>
    </xf>
    <xf numFmtId="0" fontId="67" fillId="3" borderId="0" xfId="3" applyFont="1" applyFill="1" applyAlignment="1">
      <alignment horizontal="right" vertical="top" wrapText="1"/>
    </xf>
    <xf numFmtId="0" fontId="67" fillId="3" borderId="2" xfId="3" applyFont="1" applyFill="1" applyBorder="1" applyAlignment="1">
      <alignment horizontal="right" vertical="top" wrapText="1"/>
    </xf>
    <xf numFmtId="1" fontId="67" fillId="3" borderId="29" xfId="3" applyNumberFormat="1" applyFont="1" applyFill="1" applyBorder="1" applyAlignment="1">
      <alignment horizontal="left" vertical="top" wrapText="1"/>
    </xf>
    <xf numFmtId="1" fontId="67" fillId="3" borderId="13" xfId="3" applyNumberFormat="1" applyFont="1" applyFill="1" applyBorder="1" applyAlignment="1">
      <alignment horizontal="left" vertical="top" wrapText="1"/>
    </xf>
    <xf numFmtId="0" fontId="67" fillId="3" borderId="35" xfId="3" applyFont="1" applyFill="1" applyBorder="1" applyAlignment="1">
      <alignment horizontal="left" vertical="top"/>
    </xf>
    <xf numFmtId="0" fontId="67" fillId="3" borderId="36" xfId="3" applyFont="1" applyFill="1" applyBorder="1" applyAlignment="1">
      <alignment horizontal="left" vertical="top"/>
    </xf>
    <xf numFmtId="0" fontId="112" fillId="0" borderId="0" xfId="3" applyFont="1" applyAlignment="1">
      <alignment horizontal="left"/>
    </xf>
    <xf numFmtId="166" fontId="112" fillId="0" borderId="0" xfId="1" applyNumberFormat="1" applyFont="1" applyFill="1" applyBorder="1" applyAlignment="1">
      <alignment horizontal="left"/>
    </xf>
    <xf numFmtId="166" fontId="112" fillId="0" borderId="0" xfId="1" applyNumberFormat="1" applyFont="1" applyFill="1" applyBorder="1" applyAlignment="1">
      <alignment horizontal="left" vertical="top" wrapText="1"/>
    </xf>
    <xf numFmtId="166" fontId="112" fillId="0" borderId="0" xfId="1" applyNumberFormat="1" applyFont="1" applyFill="1" applyBorder="1" applyAlignment="1">
      <alignment horizontal="left" vertical="top"/>
    </xf>
    <xf numFmtId="0" fontId="112" fillId="0" borderId="0" xfId="3" applyFont="1" applyAlignment="1">
      <alignment horizontal="left" wrapText="1"/>
    </xf>
    <xf numFmtId="166" fontId="112" fillId="0" borderId="0" xfId="1" applyNumberFormat="1" applyFont="1" applyFill="1" applyBorder="1" applyAlignment="1">
      <alignment horizontal="left" vertical="center" wrapText="1"/>
    </xf>
    <xf numFmtId="166" fontId="112" fillId="0" borderId="0" xfId="1" applyNumberFormat="1" applyFont="1" applyFill="1" applyBorder="1" applyAlignment="1">
      <alignment horizontal="left" wrapText="1"/>
    </xf>
    <xf numFmtId="0" fontId="215" fillId="3" borderId="0" xfId="3" applyFont="1" applyFill="1" applyAlignment="1">
      <alignment horizontal="center" vertical="top" wrapText="1"/>
    </xf>
    <xf numFmtId="0" fontId="95" fillId="0" borderId="0" xfId="3" applyFont="1" applyAlignment="1">
      <alignment horizontal="left"/>
    </xf>
    <xf numFmtId="1" fontId="67" fillId="3" borderId="29" xfId="3" applyNumberFormat="1" applyFont="1" applyFill="1" applyBorder="1" applyAlignment="1">
      <alignment vertical="top" wrapText="1"/>
    </xf>
    <xf numFmtId="1" fontId="67" fillId="3" borderId="13" xfId="3" applyNumberFormat="1" applyFont="1" applyFill="1" applyBorder="1" applyAlignment="1">
      <alignment vertical="top" wrapText="1"/>
    </xf>
    <xf numFmtId="0" fontId="67" fillId="3" borderId="13" xfId="3" applyFont="1" applyFill="1" applyBorder="1" applyAlignment="1">
      <alignment vertical="top" wrapText="1"/>
    </xf>
    <xf numFmtId="0" fontId="95" fillId="0" borderId="0" xfId="3" applyFont="1" applyAlignment="1">
      <alignment horizontal="left" wrapText="1"/>
    </xf>
    <xf numFmtId="1" fontId="67" fillId="3" borderId="0" xfId="3" applyNumberFormat="1" applyFont="1" applyFill="1" applyAlignment="1">
      <alignment horizontal="left" vertical="top" wrapText="1"/>
    </xf>
    <xf numFmtId="166" fontId="112" fillId="0" borderId="0" xfId="1" applyNumberFormat="1" applyFont="1" applyFill="1" applyBorder="1" applyAlignment="1">
      <alignment horizontal="center"/>
    </xf>
    <xf numFmtId="1" fontId="54" fillId="0" borderId="0" xfId="3" applyNumberFormat="1" applyFont="1" applyAlignment="1">
      <alignment horizontal="left" vertical="center"/>
    </xf>
    <xf numFmtId="1" fontId="67" fillId="3" borderId="32" xfId="3" applyNumberFormat="1" applyFont="1" applyFill="1" applyBorder="1" applyAlignment="1">
      <alignment horizontal="left" vertical="top" wrapText="1"/>
    </xf>
    <xf numFmtId="1" fontId="67" fillId="3" borderId="33" xfId="3" applyNumberFormat="1" applyFont="1" applyFill="1" applyBorder="1" applyAlignment="1">
      <alignment horizontal="left" vertical="top" wrapText="1"/>
    </xf>
    <xf numFmtId="0" fontId="67" fillId="3" borderId="32" xfId="3" applyFont="1" applyFill="1" applyBorder="1" applyAlignment="1">
      <alignment horizontal="left" vertical="top"/>
    </xf>
    <xf numFmtId="0" fontId="67" fillId="3" borderId="33" xfId="3" applyFont="1" applyFill="1" applyBorder="1" applyAlignment="1">
      <alignment horizontal="left" vertical="top"/>
    </xf>
    <xf numFmtId="0" fontId="201" fillId="0" borderId="0" xfId="0" applyFont="1" applyAlignment="1">
      <alignment horizontal="left" vertical="center" wrapText="1"/>
    </xf>
    <xf numFmtId="0" fontId="215" fillId="3" borderId="13" xfId="0" applyFont="1" applyFill="1" applyBorder="1" applyAlignment="1">
      <alignment horizontal="left" vertical="top"/>
    </xf>
    <xf numFmtId="1" fontId="196" fillId="3" borderId="0" xfId="0" applyNumberFormat="1" applyFont="1" applyFill="1" applyAlignment="1">
      <alignment horizontal="left" vertical="top" wrapText="1"/>
    </xf>
    <xf numFmtId="1" fontId="54" fillId="0" borderId="0" xfId="0" applyNumberFormat="1" applyFont="1" applyAlignment="1">
      <alignment horizontal="center" vertical="top" wrapText="1"/>
    </xf>
    <xf numFmtId="1" fontId="54" fillId="0" borderId="0" xfId="0" applyNumberFormat="1" applyFont="1" applyAlignment="1">
      <alignment horizontal="center" vertical="center" wrapText="1"/>
    </xf>
    <xf numFmtId="1" fontId="196" fillId="3" borderId="0" xfId="0" applyNumberFormat="1" applyFont="1" applyFill="1" applyAlignment="1">
      <alignment horizontal="left" vertical="center" wrapText="1"/>
    </xf>
    <xf numFmtId="0" fontId="67" fillId="3" borderId="13" xfId="0" applyFont="1" applyFill="1" applyBorder="1" applyAlignment="1">
      <alignment horizontal="left" vertical="top"/>
    </xf>
    <xf numFmtId="0" fontId="67" fillId="3" borderId="0" xfId="0" applyFont="1" applyFill="1" applyAlignment="1">
      <alignment horizontal="left" vertical="top"/>
    </xf>
    <xf numFmtId="1" fontId="67" fillId="3" borderId="29" xfId="0" applyNumberFormat="1" applyFont="1" applyFill="1" applyBorder="1" applyAlignment="1">
      <alignment horizontal="left" vertical="top" wrapText="1"/>
    </xf>
    <xf numFmtId="1" fontId="67" fillId="3" borderId="2" xfId="0" applyNumberFormat="1" applyFont="1" applyFill="1" applyBorder="1" applyAlignment="1">
      <alignment horizontal="left" vertical="top" wrapText="1"/>
    </xf>
    <xf numFmtId="1" fontId="54" fillId="0" borderId="29" xfId="0" applyNumberFormat="1" applyFont="1" applyBorder="1" applyAlignment="1">
      <alignment horizontal="left" wrapText="1"/>
    </xf>
    <xf numFmtId="0" fontId="54" fillId="3" borderId="0" xfId="0" applyFont="1" applyFill="1" applyAlignment="1">
      <alignment horizontal="right" vertical="top"/>
    </xf>
    <xf numFmtId="0" fontId="54" fillId="3" borderId="0" xfId="0" applyFont="1" applyFill="1" applyAlignment="1">
      <alignment horizontal="justify" vertical="top" wrapText="1"/>
    </xf>
    <xf numFmtId="0" fontId="67" fillId="3" borderId="29" xfId="0" applyFont="1" applyFill="1" applyBorder="1" applyAlignment="1">
      <alignment horizontal="right" vertical="top" wrapText="1"/>
    </xf>
    <xf numFmtId="0" fontId="67" fillId="3" borderId="0" xfId="0" applyFont="1" applyFill="1" applyAlignment="1">
      <alignment horizontal="right" vertical="top" wrapText="1"/>
    </xf>
    <xf numFmtId="0" fontId="67" fillId="3" borderId="2" xfId="0" applyFont="1" applyFill="1" applyBorder="1" applyAlignment="1">
      <alignment horizontal="right" vertical="top" wrapText="1"/>
    </xf>
    <xf numFmtId="0" fontId="54" fillId="3" borderId="29" xfId="0" applyFont="1" applyFill="1" applyBorder="1" applyAlignment="1">
      <alignment horizontal="center" vertical="top" wrapText="1"/>
    </xf>
    <xf numFmtId="0" fontId="67" fillId="3" borderId="29" xfId="0" applyFont="1" applyFill="1" applyBorder="1" applyAlignment="1">
      <alignment vertical="top"/>
    </xf>
    <xf numFmtId="0" fontId="67" fillId="3" borderId="33" xfId="0" applyFont="1" applyFill="1" applyBorder="1" applyAlignment="1">
      <alignment horizontal="right" wrapText="1"/>
    </xf>
    <xf numFmtId="0" fontId="67" fillId="3" borderId="0" xfId="0" applyFont="1" applyFill="1" applyAlignment="1">
      <alignment horizontal="right" wrapText="1"/>
    </xf>
    <xf numFmtId="0" fontId="67" fillId="3" borderId="35" xfId="0" applyFont="1" applyFill="1" applyBorder="1" applyAlignment="1">
      <alignment horizontal="right" wrapText="1"/>
    </xf>
    <xf numFmtId="0" fontId="67" fillId="3" borderId="36" xfId="0" applyFont="1" applyFill="1" applyBorder="1" applyAlignment="1">
      <alignment horizontal="right" wrapText="1"/>
    </xf>
    <xf numFmtId="0" fontId="67" fillId="3" borderId="37" xfId="0" applyFont="1" applyFill="1" applyBorder="1" applyAlignment="1">
      <alignment horizontal="right" wrapText="1"/>
    </xf>
    <xf numFmtId="0" fontId="215" fillId="3" borderId="2" xfId="0" applyFont="1" applyFill="1" applyBorder="1" applyAlignment="1">
      <alignment horizontal="center" vertical="center" wrapText="1"/>
    </xf>
    <xf numFmtId="0" fontId="206" fillId="0" borderId="0" xfId="0" applyFont="1" applyAlignment="1">
      <alignment horizontal="left" vertical="center" wrapText="1"/>
    </xf>
    <xf numFmtId="0" fontId="67" fillId="3" borderId="32" xfId="0" applyFont="1" applyFill="1" applyBorder="1" applyAlignment="1">
      <alignment horizontal="left" vertical="top" wrapText="1"/>
    </xf>
    <xf numFmtId="0" fontId="67" fillId="3" borderId="33" xfId="0" applyFont="1" applyFill="1" applyBorder="1" applyAlignment="1">
      <alignment horizontal="left" vertical="top" wrapText="1"/>
    </xf>
    <xf numFmtId="1" fontId="215" fillId="3" borderId="2" xfId="3" applyNumberFormat="1" applyFont="1" applyFill="1" applyBorder="1" applyAlignment="1">
      <alignment horizontal="center" vertical="center" wrapText="1"/>
    </xf>
    <xf numFmtId="0" fontId="196" fillId="3" borderId="2" xfId="3" applyFont="1" applyFill="1" applyBorder="1" applyAlignment="1">
      <alignment horizontal="left"/>
    </xf>
    <xf numFmtId="0" fontId="67" fillId="0" borderId="0" xfId="3" applyFont="1" applyAlignment="1">
      <alignment horizontal="right" vertical="top" wrapText="1"/>
    </xf>
    <xf numFmtId="0" fontId="201" fillId="0" borderId="0" xfId="15" applyFont="1" applyAlignment="1">
      <alignment horizontal="left" vertical="top" wrapText="1"/>
    </xf>
    <xf numFmtId="0" fontId="201" fillId="0" borderId="2" xfId="15" applyFont="1" applyBorder="1" applyAlignment="1">
      <alignment horizontal="left" vertical="top" wrapText="1"/>
    </xf>
    <xf numFmtId="0" fontId="67" fillId="3" borderId="36" xfId="0" applyFont="1" applyFill="1" applyBorder="1" applyAlignment="1">
      <alignment horizontal="right" vertical="top" wrapText="1"/>
    </xf>
    <xf numFmtId="0" fontId="67" fillId="3" borderId="37" xfId="0" applyFont="1" applyFill="1" applyBorder="1" applyAlignment="1">
      <alignment horizontal="right" vertical="top" wrapText="1"/>
    </xf>
    <xf numFmtId="0" fontId="54" fillId="0" borderId="0" xfId="15" applyFont="1" applyAlignment="1">
      <alignment horizontal="left" vertical="top" wrapText="1"/>
    </xf>
    <xf numFmtId="0" fontId="67" fillId="0" borderId="29" xfId="19" applyFont="1" applyBorder="1" applyAlignment="1">
      <alignment horizontal="center" vertical="top" textRotation="90" wrapText="1"/>
    </xf>
    <xf numFmtId="0" fontId="67" fillId="0" borderId="0" xfId="19" applyFont="1" applyAlignment="1">
      <alignment horizontal="center" vertical="top" textRotation="90" wrapText="1"/>
    </xf>
    <xf numFmtId="0" fontId="67" fillId="0" borderId="2" xfId="19" applyFont="1" applyBorder="1" applyAlignment="1">
      <alignment horizontal="center" vertical="top" textRotation="90" wrapText="1"/>
    </xf>
    <xf numFmtId="0" fontId="54" fillId="0" borderId="0" xfId="15" applyFont="1" applyAlignment="1">
      <alignment horizontal="left"/>
    </xf>
    <xf numFmtId="0" fontId="67" fillId="3" borderId="36" xfId="0" applyFont="1" applyFill="1" applyBorder="1" applyAlignment="1">
      <alignment horizontal="left" vertical="top" wrapText="1"/>
    </xf>
    <xf numFmtId="0" fontId="67" fillId="3" borderId="33" xfId="0" applyFont="1" applyFill="1" applyBorder="1" applyAlignment="1">
      <alignment horizontal="left" vertical="top"/>
    </xf>
    <xf numFmtId="0" fontId="67" fillId="3" borderId="36" xfId="15" applyFont="1" applyFill="1" applyBorder="1" applyAlignment="1">
      <alignment horizontal="left" vertical="top" wrapText="1"/>
    </xf>
    <xf numFmtId="0" fontId="67" fillId="3" borderId="37" xfId="15" applyFont="1" applyFill="1" applyBorder="1" applyAlignment="1">
      <alignment horizontal="left" vertical="top" wrapText="1"/>
    </xf>
    <xf numFmtId="0" fontId="196" fillId="3" borderId="0" xfId="0" applyFont="1" applyFill="1" applyAlignment="1">
      <alignment horizontal="left" vertical="center"/>
    </xf>
    <xf numFmtId="0" fontId="67" fillId="0" borderId="0" xfId="0" applyFont="1" applyAlignment="1">
      <alignment horizontal="left" wrapText="1"/>
    </xf>
    <xf numFmtId="0" fontId="67" fillId="3" borderId="13" xfId="0" applyFont="1" applyFill="1" applyBorder="1" applyAlignment="1">
      <alignment horizontal="left" vertical="top" wrapText="1"/>
    </xf>
    <xf numFmtId="0" fontId="67" fillId="0" borderId="2" xfId="0" applyFont="1" applyBorder="1" applyAlignment="1">
      <alignment horizontal="left" wrapText="1"/>
    </xf>
    <xf numFmtId="0" fontId="67" fillId="3" borderId="35" xfId="0" applyFont="1" applyFill="1" applyBorder="1" applyAlignment="1">
      <alignment horizontal="left" vertical="top" wrapText="1"/>
    </xf>
    <xf numFmtId="0" fontId="54" fillId="3" borderId="2" xfId="0" applyFont="1" applyFill="1" applyBorder="1" applyAlignment="1">
      <alignment horizontal="center" vertical="top" wrapText="1"/>
    </xf>
    <xf numFmtId="0" fontId="54" fillId="3" borderId="13" xfId="0" applyFont="1" applyFill="1" applyBorder="1" applyAlignment="1">
      <alignment horizontal="left" vertical="top" wrapText="1"/>
    </xf>
    <xf numFmtId="0" fontId="54" fillId="3" borderId="0" xfId="0" applyFont="1" applyFill="1" applyAlignment="1">
      <alignment horizontal="left" vertical="top" wrapText="1"/>
    </xf>
    <xf numFmtId="0" fontId="54" fillId="3" borderId="29" xfId="0" applyFont="1" applyFill="1" applyBorder="1" applyAlignment="1">
      <alignment horizontal="left" vertical="top" wrapText="1"/>
    </xf>
    <xf numFmtId="0" fontId="112" fillId="0" borderId="0" xfId="0" applyFont="1" applyAlignment="1">
      <alignment horizontal="left" vertical="center" wrapText="1"/>
    </xf>
    <xf numFmtId="0" fontId="67" fillId="3" borderId="37" xfId="0" applyFont="1" applyFill="1" applyBorder="1" applyAlignment="1">
      <alignment horizontal="left" vertical="top" wrapText="1"/>
    </xf>
    <xf numFmtId="1" fontId="112" fillId="0" borderId="0" xfId="89" applyFont="1" applyProtection="1">
      <alignment horizontal="left"/>
    </xf>
    <xf numFmtId="49" fontId="175" fillId="3" borderId="35" xfId="93" applyNumberFormat="1" applyFont="1" applyFill="1" applyBorder="1" applyAlignment="1">
      <alignment horizontal="left" vertical="top" wrapText="1"/>
    </xf>
    <xf numFmtId="49" fontId="175" fillId="3" borderId="36" xfId="93" applyNumberFormat="1" applyFont="1" applyFill="1" applyBorder="1" applyAlignment="1">
      <alignment horizontal="left" vertical="top" wrapText="1"/>
    </xf>
    <xf numFmtId="49" fontId="175" fillId="3" borderId="37" xfId="93" applyNumberFormat="1" applyFont="1" applyFill="1" applyBorder="1" applyAlignment="1">
      <alignment horizontal="left" vertical="top" wrapText="1"/>
    </xf>
    <xf numFmtId="0" fontId="199" fillId="0" borderId="0" xfId="93" applyFont="1" applyAlignment="1">
      <alignment horizontal="left" vertical="center" wrapText="1"/>
    </xf>
    <xf numFmtId="0" fontId="77" fillId="0" borderId="0" xfId="93" applyFont="1" applyAlignment="1">
      <alignment horizontal="right" vertical="top"/>
    </xf>
    <xf numFmtId="0" fontId="77" fillId="0" borderId="0" xfId="93" applyFont="1" applyAlignment="1">
      <alignment horizontal="left" vertical="top" wrapText="1"/>
    </xf>
    <xf numFmtId="49" fontId="105" fillId="0" borderId="0" xfId="93" applyNumberFormat="1" applyFont="1" applyAlignment="1">
      <alignment horizontal="center" vertical="center" wrapText="1"/>
    </xf>
    <xf numFmtId="3" fontId="77" fillId="0" borderId="0" xfId="93" applyNumberFormat="1" applyFont="1" applyAlignment="1">
      <alignment horizontal="center"/>
    </xf>
    <xf numFmtId="3" fontId="103" fillId="0" borderId="0" xfId="93" applyNumberFormat="1" applyFont="1" applyAlignment="1">
      <alignment horizontal="center" wrapText="1"/>
    </xf>
    <xf numFmtId="0" fontId="103" fillId="0" borderId="0" xfId="93" applyFont="1" applyAlignment="1">
      <alignment horizontal="center" wrapText="1"/>
    </xf>
    <xf numFmtId="49" fontId="112" fillId="0" borderId="0" xfId="93" applyNumberFormat="1" applyFont="1" applyAlignment="1">
      <alignment horizontal="left" vertical="center" wrapText="1"/>
    </xf>
    <xf numFmtId="0" fontId="103" fillId="3" borderId="0" xfId="93" applyFont="1" applyFill="1" applyAlignment="1">
      <alignment horizontal="center" wrapText="1"/>
    </xf>
    <xf numFmtId="0" fontId="77" fillId="0" borderId="0" xfId="93" applyFont="1" applyAlignment="1">
      <alignment horizontal="center"/>
    </xf>
    <xf numFmtId="0" fontId="67" fillId="3" borderId="29" xfId="93" applyFont="1" applyFill="1" applyBorder="1" applyAlignment="1">
      <alignment horizontal="left" vertical="top"/>
    </xf>
    <xf numFmtId="0" fontId="193" fillId="3" borderId="0" xfId="93" applyFont="1" applyFill="1" applyAlignment="1">
      <alignment horizontal="right" vertical="top" wrapText="1"/>
    </xf>
    <xf numFmtId="0" fontId="193" fillId="3" borderId="2" xfId="93" applyFont="1" applyFill="1" applyBorder="1" applyAlignment="1">
      <alignment horizontal="right" vertical="top" wrapText="1"/>
    </xf>
    <xf numFmtId="0" fontId="193" fillId="3" borderId="36" xfId="93" applyFont="1" applyFill="1" applyBorder="1" applyAlignment="1">
      <alignment horizontal="right" vertical="top" wrapText="1"/>
    </xf>
    <xf numFmtId="0" fontId="193" fillId="3" borderId="37" xfId="93" applyFont="1" applyFill="1" applyBorder="1" applyAlignment="1">
      <alignment horizontal="right" vertical="top" wrapText="1"/>
    </xf>
    <xf numFmtId="0" fontId="189" fillId="3" borderId="29" xfId="0" applyFont="1" applyFill="1" applyBorder="1" applyAlignment="1">
      <alignment horizontal="left" vertical="top" wrapText="1"/>
    </xf>
    <xf numFmtId="0" fontId="215" fillId="3" borderId="0" xfId="0" applyFont="1" applyFill="1" applyAlignment="1">
      <alignment horizontal="center" wrapText="1"/>
    </xf>
    <xf numFmtId="0" fontId="67" fillId="3" borderId="29" xfId="0" applyFont="1" applyFill="1" applyBorder="1" applyAlignment="1">
      <alignment horizontal="right" wrapText="1"/>
    </xf>
    <xf numFmtId="0" fontId="189" fillId="3" borderId="0" xfId="0" applyFont="1" applyFill="1" applyAlignment="1">
      <alignment horizontal="left" vertical="top" wrapText="1"/>
    </xf>
    <xf numFmtId="0" fontId="199" fillId="0" borderId="0" xfId="0" applyFont="1" applyAlignment="1">
      <alignment horizontal="left"/>
    </xf>
    <xf numFmtId="0" fontId="55" fillId="0" borderId="0" xfId="3" applyFont="1" applyAlignment="1">
      <alignment horizontal="right" vertical="center"/>
    </xf>
    <xf numFmtId="0" fontId="189" fillId="0" borderId="29" xfId="0" applyFont="1" applyBorder="1" applyAlignment="1">
      <alignment horizontal="left" vertical="top" wrapText="1"/>
    </xf>
    <xf numFmtId="0" fontId="189" fillId="0" borderId="0" xfId="0" applyFont="1" applyAlignment="1">
      <alignment horizontal="left" vertical="top" wrapText="1"/>
    </xf>
    <xf numFmtId="0" fontId="54" fillId="0" borderId="29" xfId="0" applyFont="1" applyBorder="1" applyAlignment="1">
      <alignment vertical="top"/>
    </xf>
    <xf numFmtId="0" fontId="54" fillId="0" borderId="2" xfId="0" applyFont="1" applyBorder="1" applyAlignment="1">
      <alignment vertical="top"/>
    </xf>
    <xf numFmtId="0" fontId="54" fillId="0" borderId="0" xfId="0" applyFont="1" applyAlignment="1">
      <alignment vertical="top"/>
    </xf>
    <xf numFmtId="3" fontId="58" fillId="0" borderId="0" xfId="0" applyNumberFormat="1" applyFont="1" applyAlignment="1">
      <alignment horizontal="center" vertical="center"/>
    </xf>
    <xf numFmtId="0" fontId="58" fillId="0" borderId="0" xfId="0" applyFont="1" applyAlignment="1">
      <alignment horizontal="center" vertical="center"/>
    </xf>
    <xf numFmtId="0" fontId="54" fillId="0" borderId="0" xfId="0" applyFont="1" applyAlignment="1">
      <alignment horizontal="center" vertical="top" wrapText="1"/>
    </xf>
    <xf numFmtId="0" fontId="100" fillId="0" borderId="0" xfId="0" applyFont="1" applyAlignment="1">
      <alignment horizontal="center" wrapText="1"/>
    </xf>
    <xf numFmtId="1" fontId="54" fillId="0" borderId="0" xfId="0" applyNumberFormat="1" applyFont="1" applyAlignment="1">
      <alignment horizontal="center"/>
    </xf>
    <xf numFmtId="0" fontId="54" fillId="0" borderId="29" xfId="0" applyFont="1" applyBorder="1" applyAlignment="1">
      <alignment horizontal="left"/>
    </xf>
    <xf numFmtId="0" fontId="112" fillId="0" borderId="0" xfId="0" applyFont="1" applyAlignment="1">
      <alignment horizontal="left" wrapText="1"/>
    </xf>
    <xf numFmtId="0" fontId="215" fillId="3" borderId="2" xfId="3" applyFont="1" applyFill="1" applyBorder="1" applyAlignment="1">
      <alignment horizontal="center" vertical="center" wrapText="1"/>
    </xf>
    <xf numFmtId="0" fontId="106" fillId="0" borderId="0" xfId="3" applyFont="1" applyAlignment="1">
      <alignment horizontal="center"/>
    </xf>
    <xf numFmtId="3" fontId="106" fillId="0" borderId="0" xfId="3" applyNumberFormat="1" applyFont="1" applyAlignment="1">
      <alignment horizontal="center"/>
    </xf>
    <xf numFmtId="0" fontId="196" fillId="3" borderId="0" xfId="3" applyFont="1" applyFill="1" applyAlignment="1">
      <alignment horizontal="left" wrapText="1"/>
    </xf>
    <xf numFmtId="3" fontId="112" fillId="0" borderId="0" xfId="3" applyNumberFormat="1" applyFont="1" applyAlignment="1">
      <alignment horizontal="left"/>
    </xf>
    <xf numFmtId="0" fontId="59" fillId="0" borderId="0" xfId="3" applyFont="1" applyAlignment="1">
      <alignment horizontal="left" wrapText="1"/>
    </xf>
    <xf numFmtId="0" fontId="201" fillId="0" borderId="0" xfId="3" applyFont="1" applyAlignment="1">
      <alignment horizontal="left" vertical="top"/>
    </xf>
    <xf numFmtId="3" fontId="196" fillId="0" borderId="0" xfId="3" applyNumberFormat="1" applyFont="1" applyAlignment="1">
      <alignment horizontal="left" vertical="center"/>
    </xf>
    <xf numFmtId="3" fontId="196" fillId="0" borderId="0" xfId="3" applyNumberFormat="1" applyFont="1" applyAlignment="1">
      <alignment horizontal="left"/>
    </xf>
    <xf numFmtId="3" fontId="112" fillId="0" borderId="0" xfId="3" applyNumberFormat="1" applyFont="1" applyAlignment="1">
      <alignment horizontal="left" vertical="center"/>
    </xf>
    <xf numFmtId="0" fontId="201" fillId="0" borderId="0" xfId="3" applyFont="1" applyAlignment="1">
      <alignment vertical="center"/>
    </xf>
    <xf numFmtId="0" fontId="196" fillId="3" borderId="0" xfId="3" applyFont="1" applyFill="1" applyAlignment="1">
      <alignment horizontal="left" vertical="center" wrapText="1"/>
    </xf>
    <xf numFmtId="0" fontId="201" fillId="0" borderId="0" xfId="57" applyFont="1" applyAlignment="1">
      <alignment horizontal="left" vertical="center" wrapText="1"/>
    </xf>
    <xf numFmtId="0" fontId="112" fillId="0" borderId="0" xfId="57" applyFont="1" applyAlignment="1">
      <alignment horizontal="left"/>
    </xf>
    <xf numFmtId="0" fontId="67" fillId="3" borderId="2" xfId="57" applyFont="1" applyFill="1" applyBorder="1" applyAlignment="1">
      <alignment horizontal="left" vertical="top"/>
    </xf>
    <xf numFmtId="0" fontId="67" fillId="3" borderId="29" xfId="57" applyFont="1" applyFill="1" applyBorder="1" applyAlignment="1">
      <alignment horizontal="left" vertical="top"/>
    </xf>
    <xf numFmtId="0" fontId="67" fillId="3" borderId="32" xfId="57" applyFont="1" applyFill="1" applyBorder="1" applyAlignment="1">
      <alignment horizontal="left" vertical="top"/>
    </xf>
    <xf numFmtId="0" fontId="67" fillId="3" borderId="35" xfId="57" applyFont="1" applyFill="1" applyBorder="1" applyAlignment="1">
      <alignment horizontal="left" vertical="top"/>
    </xf>
    <xf numFmtId="0" fontId="54" fillId="0" borderId="0" xfId="57" applyFont="1" applyFill="1" applyAlignment="1">
      <alignment horizontal="left"/>
    </xf>
    <xf numFmtId="0" fontId="54" fillId="3" borderId="0" xfId="57" applyFont="1" applyFill="1" applyAlignment="1">
      <alignment horizontal="left"/>
    </xf>
    <xf numFmtId="0" fontId="60" fillId="0" borderId="0" xfId="3" applyFont="1" applyAlignment="1">
      <alignment horizontal="center"/>
    </xf>
    <xf numFmtId="0" fontId="196" fillId="3" borderId="0" xfId="3" applyFont="1" applyFill="1" applyAlignment="1">
      <alignment horizontal="left" vertical="center"/>
    </xf>
    <xf numFmtId="0" fontId="196" fillId="3" borderId="0" xfId="3" applyFont="1" applyFill="1" applyAlignment="1">
      <alignment horizontal="left"/>
    </xf>
  </cellXfs>
  <cellStyles count="1536">
    <cellStyle name="$l0 %" xfId="95" xr:uid="{00000000-0005-0000-0000-000000000000}"/>
    <cellStyle name="$l0 % 2" xfId="96" xr:uid="{00000000-0005-0000-0000-000001000000}"/>
    <cellStyle name="$l0 % 2 2" xfId="97" xr:uid="{00000000-0005-0000-0000-000002000000}"/>
    <cellStyle name="$l0 % 2 3" xfId="98" xr:uid="{00000000-0005-0000-0000-000003000000}"/>
    <cellStyle name="$l0 % 2 4" xfId="99" xr:uid="{00000000-0005-0000-0000-000004000000}"/>
    <cellStyle name="$l0 % 2 5" xfId="100" xr:uid="{00000000-0005-0000-0000-000005000000}"/>
    <cellStyle name="$l0 % 2 6" xfId="101" xr:uid="{00000000-0005-0000-0000-000006000000}"/>
    <cellStyle name="$l0 % 2 7" xfId="102" xr:uid="{00000000-0005-0000-0000-000007000000}"/>
    <cellStyle name="$l0 % 3" xfId="103" xr:uid="{00000000-0005-0000-0000-000008000000}"/>
    <cellStyle name="$l0 % 3 2" xfId="104" xr:uid="{00000000-0005-0000-0000-000009000000}"/>
    <cellStyle name="$l0 % 3 3" xfId="105" xr:uid="{00000000-0005-0000-0000-00000A000000}"/>
    <cellStyle name="$l0 % 3 4" xfId="106" xr:uid="{00000000-0005-0000-0000-00000B000000}"/>
    <cellStyle name="$l0 % 3 5" xfId="107" xr:uid="{00000000-0005-0000-0000-00000C000000}"/>
    <cellStyle name="$l0 % 3 6" xfId="108" xr:uid="{00000000-0005-0000-0000-00000D000000}"/>
    <cellStyle name="$l0 % 3 7" xfId="109" xr:uid="{00000000-0005-0000-0000-00000E000000}"/>
    <cellStyle name="$l0 % 4" xfId="110" xr:uid="{00000000-0005-0000-0000-00000F000000}"/>
    <cellStyle name="$l0 % 5" xfId="111" xr:uid="{00000000-0005-0000-0000-000010000000}"/>
    <cellStyle name="$l0 % 6" xfId="112" xr:uid="{00000000-0005-0000-0000-000011000000}"/>
    <cellStyle name="$l0 % 7" xfId="113" xr:uid="{00000000-0005-0000-0000-000012000000}"/>
    <cellStyle name="$l0 % 8" xfId="114" xr:uid="{00000000-0005-0000-0000-000013000000}"/>
    <cellStyle name="$l0 % 9" xfId="115" xr:uid="{00000000-0005-0000-0000-000014000000}"/>
    <cellStyle name="$l0 Dec" xfId="116" xr:uid="{00000000-0005-0000-0000-000015000000}"/>
    <cellStyle name="$l0 Dec 2" xfId="117" xr:uid="{00000000-0005-0000-0000-000016000000}"/>
    <cellStyle name="$l0 Dec 2 2" xfId="118" xr:uid="{00000000-0005-0000-0000-000017000000}"/>
    <cellStyle name="$l0 Dec 2 3" xfId="119" xr:uid="{00000000-0005-0000-0000-000018000000}"/>
    <cellStyle name="$l0 Dec 2 4" xfId="120" xr:uid="{00000000-0005-0000-0000-000019000000}"/>
    <cellStyle name="$l0 Dec 2 5" xfId="121" xr:uid="{00000000-0005-0000-0000-00001A000000}"/>
    <cellStyle name="$l0 Dec 2 6" xfId="122" xr:uid="{00000000-0005-0000-0000-00001B000000}"/>
    <cellStyle name="$l0 Dec 2 7" xfId="123" xr:uid="{00000000-0005-0000-0000-00001C000000}"/>
    <cellStyle name="$l0 Dec 3" xfId="124" xr:uid="{00000000-0005-0000-0000-00001D000000}"/>
    <cellStyle name="$l0 Dec 3 2" xfId="125" xr:uid="{00000000-0005-0000-0000-00001E000000}"/>
    <cellStyle name="$l0 Dec 3 3" xfId="126" xr:uid="{00000000-0005-0000-0000-00001F000000}"/>
    <cellStyle name="$l0 Dec 3 4" xfId="127" xr:uid="{00000000-0005-0000-0000-000020000000}"/>
    <cellStyle name="$l0 Dec 3 5" xfId="128" xr:uid="{00000000-0005-0000-0000-000021000000}"/>
    <cellStyle name="$l0 Dec 3 6" xfId="129" xr:uid="{00000000-0005-0000-0000-000022000000}"/>
    <cellStyle name="$l0 Dec 3 7" xfId="130" xr:uid="{00000000-0005-0000-0000-000023000000}"/>
    <cellStyle name="$l0 Dec 4" xfId="131" xr:uid="{00000000-0005-0000-0000-000024000000}"/>
    <cellStyle name="$l0 Dec 5" xfId="132" xr:uid="{00000000-0005-0000-0000-000025000000}"/>
    <cellStyle name="$l0 Dec 6" xfId="133" xr:uid="{00000000-0005-0000-0000-000026000000}"/>
    <cellStyle name="$l0 Dec 7" xfId="134" xr:uid="{00000000-0005-0000-0000-000027000000}"/>
    <cellStyle name="$l0 Dec 8" xfId="135" xr:uid="{00000000-0005-0000-0000-000028000000}"/>
    <cellStyle name="$l0 Dec 9" xfId="136" xr:uid="{00000000-0005-0000-0000-000029000000}"/>
    <cellStyle name="$l0 No" xfId="137" xr:uid="{00000000-0005-0000-0000-00002A000000}"/>
    <cellStyle name="$l0 No 2" xfId="138" xr:uid="{00000000-0005-0000-0000-00002B000000}"/>
    <cellStyle name="$l0 No 2 2" xfId="139" xr:uid="{00000000-0005-0000-0000-00002C000000}"/>
    <cellStyle name="$l0 No 2 3" xfId="140" xr:uid="{00000000-0005-0000-0000-00002D000000}"/>
    <cellStyle name="$l0 No 2 4" xfId="141" xr:uid="{00000000-0005-0000-0000-00002E000000}"/>
    <cellStyle name="$l0 No 2 5" xfId="142" xr:uid="{00000000-0005-0000-0000-00002F000000}"/>
    <cellStyle name="$l0 No 2 6" xfId="143" xr:uid="{00000000-0005-0000-0000-000030000000}"/>
    <cellStyle name="$l0 No 2 7" xfId="144" xr:uid="{00000000-0005-0000-0000-000031000000}"/>
    <cellStyle name="$l0 No 3" xfId="145" xr:uid="{00000000-0005-0000-0000-000032000000}"/>
    <cellStyle name="$l0 No 3 2" xfId="146" xr:uid="{00000000-0005-0000-0000-000033000000}"/>
    <cellStyle name="$l0 No 3 3" xfId="147" xr:uid="{00000000-0005-0000-0000-000034000000}"/>
    <cellStyle name="$l0 No 3 4" xfId="148" xr:uid="{00000000-0005-0000-0000-000035000000}"/>
    <cellStyle name="$l0 No 3 5" xfId="149" xr:uid="{00000000-0005-0000-0000-000036000000}"/>
    <cellStyle name="$l0 No 3 6" xfId="150" xr:uid="{00000000-0005-0000-0000-000037000000}"/>
    <cellStyle name="$l0 No 3 7" xfId="151" xr:uid="{00000000-0005-0000-0000-000038000000}"/>
    <cellStyle name="$l0 No 4" xfId="152" xr:uid="{00000000-0005-0000-0000-000039000000}"/>
    <cellStyle name="$l0 No 5" xfId="153" xr:uid="{00000000-0005-0000-0000-00003A000000}"/>
    <cellStyle name="$l0 No 6" xfId="154" xr:uid="{00000000-0005-0000-0000-00003B000000}"/>
    <cellStyle name="$l0 No 7" xfId="155" xr:uid="{00000000-0005-0000-0000-00003C000000}"/>
    <cellStyle name="$l0 No 8" xfId="156" xr:uid="{00000000-0005-0000-0000-00003D000000}"/>
    <cellStyle name="$l0 No 9" xfId="157" xr:uid="{00000000-0005-0000-0000-00003E000000}"/>
    <cellStyle name="$l0 Row" xfId="89" xr:uid="{00000000-0005-0000-0000-00003F000000}"/>
    <cellStyle name="$l1 %" xfId="158" xr:uid="{00000000-0005-0000-0000-000040000000}"/>
    <cellStyle name="$l1 % 2" xfId="159" xr:uid="{00000000-0005-0000-0000-000041000000}"/>
    <cellStyle name="$l1 % 2 2" xfId="160" xr:uid="{00000000-0005-0000-0000-000042000000}"/>
    <cellStyle name="$l1 % 2 3" xfId="161" xr:uid="{00000000-0005-0000-0000-000043000000}"/>
    <cellStyle name="$l1 % 2 4" xfId="162" xr:uid="{00000000-0005-0000-0000-000044000000}"/>
    <cellStyle name="$l1 % 2 5" xfId="163" xr:uid="{00000000-0005-0000-0000-000045000000}"/>
    <cellStyle name="$l1 % 2 6" xfId="164" xr:uid="{00000000-0005-0000-0000-000046000000}"/>
    <cellStyle name="$l1 % 2 7" xfId="165" xr:uid="{00000000-0005-0000-0000-000047000000}"/>
    <cellStyle name="$l1 % 3" xfId="166" xr:uid="{00000000-0005-0000-0000-000048000000}"/>
    <cellStyle name="$l1 % 3 2" xfId="167" xr:uid="{00000000-0005-0000-0000-000049000000}"/>
    <cellStyle name="$l1 % 3 3" xfId="168" xr:uid="{00000000-0005-0000-0000-00004A000000}"/>
    <cellStyle name="$l1 % 3 4" xfId="169" xr:uid="{00000000-0005-0000-0000-00004B000000}"/>
    <cellStyle name="$l1 % 3 5" xfId="170" xr:uid="{00000000-0005-0000-0000-00004C000000}"/>
    <cellStyle name="$l1 % 3 6" xfId="171" xr:uid="{00000000-0005-0000-0000-00004D000000}"/>
    <cellStyle name="$l1 % 3 7" xfId="172" xr:uid="{00000000-0005-0000-0000-00004E000000}"/>
    <cellStyle name="$l1 % 4" xfId="173" xr:uid="{00000000-0005-0000-0000-00004F000000}"/>
    <cellStyle name="$l1 % 5" xfId="174" xr:uid="{00000000-0005-0000-0000-000050000000}"/>
    <cellStyle name="$l1 % 6" xfId="175" xr:uid="{00000000-0005-0000-0000-000051000000}"/>
    <cellStyle name="$l1 % 7" xfId="176" xr:uid="{00000000-0005-0000-0000-000052000000}"/>
    <cellStyle name="$l1 % 8" xfId="177" xr:uid="{00000000-0005-0000-0000-000053000000}"/>
    <cellStyle name="$l1 % 9" xfId="178" xr:uid="{00000000-0005-0000-0000-000054000000}"/>
    <cellStyle name="$l1 No" xfId="179" xr:uid="{00000000-0005-0000-0000-000055000000}"/>
    <cellStyle name="$l1 No 2" xfId="180" xr:uid="{00000000-0005-0000-0000-000056000000}"/>
    <cellStyle name="$l1 No 2 2" xfId="181" xr:uid="{00000000-0005-0000-0000-000057000000}"/>
    <cellStyle name="$l1 No 2 3" xfId="182" xr:uid="{00000000-0005-0000-0000-000058000000}"/>
    <cellStyle name="$l1 No 2 4" xfId="183" xr:uid="{00000000-0005-0000-0000-000059000000}"/>
    <cellStyle name="$l1 No 2 5" xfId="184" xr:uid="{00000000-0005-0000-0000-00005A000000}"/>
    <cellStyle name="$l1 No 2 6" xfId="185" xr:uid="{00000000-0005-0000-0000-00005B000000}"/>
    <cellStyle name="$l1 No 2 7" xfId="186" xr:uid="{00000000-0005-0000-0000-00005C000000}"/>
    <cellStyle name="$l1 No 3" xfId="187" xr:uid="{00000000-0005-0000-0000-00005D000000}"/>
    <cellStyle name="$l1 No 3 2" xfId="188" xr:uid="{00000000-0005-0000-0000-00005E000000}"/>
    <cellStyle name="$l1 No 3 3" xfId="189" xr:uid="{00000000-0005-0000-0000-00005F000000}"/>
    <cellStyle name="$l1 No 3 4" xfId="190" xr:uid="{00000000-0005-0000-0000-000060000000}"/>
    <cellStyle name="$l1 No 3 5" xfId="191" xr:uid="{00000000-0005-0000-0000-000061000000}"/>
    <cellStyle name="$l1 No 3 6" xfId="192" xr:uid="{00000000-0005-0000-0000-000062000000}"/>
    <cellStyle name="$l1 No 3 7" xfId="193" xr:uid="{00000000-0005-0000-0000-000063000000}"/>
    <cellStyle name="$l1 No 4" xfId="194" xr:uid="{00000000-0005-0000-0000-000064000000}"/>
    <cellStyle name="$l1 No 5" xfId="195" xr:uid="{00000000-0005-0000-0000-000065000000}"/>
    <cellStyle name="$l1 No 6" xfId="196" xr:uid="{00000000-0005-0000-0000-000066000000}"/>
    <cellStyle name="$l1 No 7" xfId="197" xr:uid="{00000000-0005-0000-0000-000067000000}"/>
    <cellStyle name="$l1 No 8" xfId="198" xr:uid="{00000000-0005-0000-0000-000068000000}"/>
    <cellStyle name="$l1 No 9" xfId="199" xr:uid="{00000000-0005-0000-0000-000069000000}"/>
    <cellStyle name="$l1 Row" xfId="90" xr:uid="{00000000-0005-0000-0000-00006A000000}"/>
    <cellStyle name="$l2 %" xfId="200" xr:uid="{00000000-0005-0000-0000-00006B000000}"/>
    <cellStyle name="$l2 % 2" xfId="201" xr:uid="{00000000-0005-0000-0000-00006C000000}"/>
    <cellStyle name="$l2 % 2 2" xfId="202" xr:uid="{00000000-0005-0000-0000-00006D000000}"/>
    <cellStyle name="$l2 % 2 3" xfId="203" xr:uid="{00000000-0005-0000-0000-00006E000000}"/>
    <cellStyle name="$l2 % 2 4" xfId="204" xr:uid="{00000000-0005-0000-0000-00006F000000}"/>
    <cellStyle name="$l2 % 2 5" xfId="205" xr:uid="{00000000-0005-0000-0000-000070000000}"/>
    <cellStyle name="$l2 % 2 6" xfId="206" xr:uid="{00000000-0005-0000-0000-000071000000}"/>
    <cellStyle name="$l2 % 2 7" xfId="207" xr:uid="{00000000-0005-0000-0000-000072000000}"/>
    <cellStyle name="$l2 % 3" xfId="208" xr:uid="{00000000-0005-0000-0000-000073000000}"/>
    <cellStyle name="$l2 % 3 2" xfId="209" xr:uid="{00000000-0005-0000-0000-000074000000}"/>
    <cellStyle name="$l2 % 3 3" xfId="210" xr:uid="{00000000-0005-0000-0000-000075000000}"/>
    <cellStyle name="$l2 % 3 4" xfId="211" xr:uid="{00000000-0005-0000-0000-000076000000}"/>
    <cellStyle name="$l2 % 3 5" xfId="212" xr:uid="{00000000-0005-0000-0000-000077000000}"/>
    <cellStyle name="$l2 % 3 6" xfId="213" xr:uid="{00000000-0005-0000-0000-000078000000}"/>
    <cellStyle name="$l2 % 3 7" xfId="214" xr:uid="{00000000-0005-0000-0000-000079000000}"/>
    <cellStyle name="$l2 % 4" xfId="215" xr:uid="{00000000-0005-0000-0000-00007A000000}"/>
    <cellStyle name="$l2 % 5" xfId="216" xr:uid="{00000000-0005-0000-0000-00007B000000}"/>
    <cellStyle name="$l2 % 6" xfId="217" xr:uid="{00000000-0005-0000-0000-00007C000000}"/>
    <cellStyle name="$l2 % 7" xfId="218" xr:uid="{00000000-0005-0000-0000-00007D000000}"/>
    <cellStyle name="$l2 % 8" xfId="219" xr:uid="{00000000-0005-0000-0000-00007E000000}"/>
    <cellStyle name="$l2 % 9" xfId="220" xr:uid="{00000000-0005-0000-0000-00007F000000}"/>
    <cellStyle name="$l2 No" xfId="221" xr:uid="{00000000-0005-0000-0000-000080000000}"/>
    <cellStyle name="$l2 No 2" xfId="222" xr:uid="{00000000-0005-0000-0000-000081000000}"/>
    <cellStyle name="$l2 No 2 2" xfId="223" xr:uid="{00000000-0005-0000-0000-000082000000}"/>
    <cellStyle name="$l2 No 2 3" xfId="224" xr:uid="{00000000-0005-0000-0000-000083000000}"/>
    <cellStyle name="$l2 No 2 4" xfId="225" xr:uid="{00000000-0005-0000-0000-000084000000}"/>
    <cellStyle name="$l2 No 2 5" xfId="226" xr:uid="{00000000-0005-0000-0000-000085000000}"/>
    <cellStyle name="$l2 No 2 6" xfId="227" xr:uid="{00000000-0005-0000-0000-000086000000}"/>
    <cellStyle name="$l2 No 2 7" xfId="228" xr:uid="{00000000-0005-0000-0000-000087000000}"/>
    <cellStyle name="$l2 No 3" xfId="229" xr:uid="{00000000-0005-0000-0000-000088000000}"/>
    <cellStyle name="$l2 No 3 2" xfId="230" xr:uid="{00000000-0005-0000-0000-000089000000}"/>
    <cellStyle name="$l2 No 3 3" xfId="231" xr:uid="{00000000-0005-0000-0000-00008A000000}"/>
    <cellStyle name="$l2 No 3 4" xfId="232" xr:uid="{00000000-0005-0000-0000-00008B000000}"/>
    <cellStyle name="$l2 No 3 5" xfId="233" xr:uid="{00000000-0005-0000-0000-00008C000000}"/>
    <cellStyle name="$l2 No 3 6" xfId="234" xr:uid="{00000000-0005-0000-0000-00008D000000}"/>
    <cellStyle name="$l2 No 3 7" xfId="235" xr:uid="{00000000-0005-0000-0000-00008E000000}"/>
    <cellStyle name="$l2 No 4" xfId="236" xr:uid="{00000000-0005-0000-0000-00008F000000}"/>
    <cellStyle name="$l2 No 5" xfId="237" xr:uid="{00000000-0005-0000-0000-000090000000}"/>
    <cellStyle name="$l2 No 6" xfId="238" xr:uid="{00000000-0005-0000-0000-000091000000}"/>
    <cellStyle name="$l2 No 7" xfId="239" xr:uid="{00000000-0005-0000-0000-000092000000}"/>
    <cellStyle name="$l2 No 8" xfId="240" xr:uid="{00000000-0005-0000-0000-000093000000}"/>
    <cellStyle name="$l2 No 9" xfId="241" xr:uid="{00000000-0005-0000-0000-000094000000}"/>
    <cellStyle name="$l2 Row" xfId="242" xr:uid="{00000000-0005-0000-0000-000095000000}"/>
    <cellStyle name="$l2 Row 10" xfId="243" xr:uid="{00000000-0005-0000-0000-000096000000}"/>
    <cellStyle name="$l2 Row 11" xfId="244" xr:uid="{00000000-0005-0000-0000-000097000000}"/>
    <cellStyle name="$l2 Row 2" xfId="245" xr:uid="{00000000-0005-0000-0000-000098000000}"/>
    <cellStyle name="$l2 Row 2 2" xfId="246" xr:uid="{00000000-0005-0000-0000-000099000000}"/>
    <cellStyle name="$l2 Row 2 3" xfId="247" xr:uid="{00000000-0005-0000-0000-00009A000000}"/>
    <cellStyle name="$l2 Row 2 4" xfId="248" xr:uid="{00000000-0005-0000-0000-00009B000000}"/>
    <cellStyle name="$l2 Row 2 5" xfId="249" xr:uid="{00000000-0005-0000-0000-00009C000000}"/>
    <cellStyle name="$l2 Row 2 6" xfId="250" xr:uid="{00000000-0005-0000-0000-00009D000000}"/>
    <cellStyle name="$l2 Row 2 7" xfId="251" xr:uid="{00000000-0005-0000-0000-00009E000000}"/>
    <cellStyle name="$l2 Row 2 8" xfId="252" xr:uid="{00000000-0005-0000-0000-00009F000000}"/>
    <cellStyle name="$l2 Row 3" xfId="253" xr:uid="{00000000-0005-0000-0000-0000A0000000}"/>
    <cellStyle name="$l2 Row 3 2" xfId="254" xr:uid="{00000000-0005-0000-0000-0000A1000000}"/>
    <cellStyle name="$l2 Row 3 3" xfId="255" xr:uid="{00000000-0005-0000-0000-0000A2000000}"/>
    <cellStyle name="$l2 Row 3 4" xfId="256" xr:uid="{00000000-0005-0000-0000-0000A3000000}"/>
    <cellStyle name="$l2 Row 3 5" xfId="257" xr:uid="{00000000-0005-0000-0000-0000A4000000}"/>
    <cellStyle name="$l2 Row 3 6" xfId="258" xr:uid="{00000000-0005-0000-0000-0000A5000000}"/>
    <cellStyle name="$l2 Row 3 7" xfId="259" xr:uid="{00000000-0005-0000-0000-0000A6000000}"/>
    <cellStyle name="$l2 Row 3 8" xfId="260" xr:uid="{00000000-0005-0000-0000-0000A7000000}"/>
    <cellStyle name="$l2 Row 4" xfId="261" xr:uid="{00000000-0005-0000-0000-0000A8000000}"/>
    <cellStyle name="$l2 Row 5" xfId="262" xr:uid="{00000000-0005-0000-0000-0000A9000000}"/>
    <cellStyle name="$l2 Row 6" xfId="263" xr:uid="{00000000-0005-0000-0000-0000AA000000}"/>
    <cellStyle name="$l2 Row 7" xfId="264" xr:uid="{00000000-0005-0000-0000-0000AB000000}"/>
    <cellStyle name="$l2 Row 8" xfId="265" xr:uid="{00000000-0005-0000-0000-0000AC000000}"/>
    <cellStyle name="$l2 Row 9" xfId="266" xr:uid="{00000000-0005-0000-0000-0000AD000000}"/>
    <cellStyle name="$u0 %" xfId="267" xr:uid="{00000000-0005-0000-0000-0000AE000000}"/>
    <cellStyle name="$u0 % 2" xfId="268" xr:uid="{00000000-0005-0000-0000-0000AF000000}"/>
    <cellStyle name="$u0 % 2 2" xfId="269" xr:uid="{00000000-0005-0000-0000-0000B0000000}"/>
    <cellStyle name="$u0 % 2 3" xfId="270" xr:uid="{00000000-0005-0000-0000-0000B1000000}"/>
    <cellStyle name="$u0 % 2 4" xfId="271" xr:uid="{00000000-0005-0000-0000-0000B2000000}"/>
    <cellStyle name="$u0 % 2 5" xfId="272" xr:uid="{00000000-0005-0000-0000-0000B3000000}"/>
    <cellStyle name="$u0 % 2 6" xfId="273" xr:uid="{00000000-0005-0000-0000-0000B4000000}"/>
    <cellStyle name="$u0 % 2 7" xfId="274" xr:uid="{00000000-0005-0000-0000-0000B5000000}"/>
    <cellStyle name="$u0 % 3" xfId="275" xr:uid="{00000000-0005-0000-0000-0000B6000000}"/>
    <cellStyle name="$u0 % 3 2" xfId="276" xr:uid="{00000000-0005-0000-0000-0000B7000000}"/>
    <cellStyle name="$u0 % 3 3" xfId="277" xr:uid="{00000000-0005-0000-0000-0000B8000000}"/>
    <cellStyle name="$u0 % 3 4" xfId="278" xr:uid="{00000000-0005-0000-0000-0000B9000000}"/>
    <cellStyle name="$u0 % 3 5" xfId="279" xr:uid="{00000000-0005-0000-0000-0000BA000000}"/>
    <cellStyle name="$u0 % 3 6" xfId="280" xr:uid="{00000000-0005-0000-0000-0000BB000000}"/>
    <cellStyle name="$u0 % 3 7" xfId="281" xr:uid="{00000000-0005-0000-0000-0000BC000000}"/>
    <cellStyle name="$u0 % 4" xfId="282" xr:uid="{00000000-0005-0000-0000-0000BD000000}"/>
    <cellStyle name="$u0 % 5" xfId="283" xr:uid="{00000000-0005-0000-0000-0000BE000000}"/>
    <cellStyle name="$u0 % 6" xfId="284" xr:uid="{00000000-0005-0000-0000-0000BF000000}"/>
    <cellStyle name="$u0 % 7" xfId="285" xr:uid="{00000000-0005-0000-0000-0000C0000000}"/>
    <cellStyle name="$u0 % 8" xfId="286" xr:uid="{00000000-0005-0000-0000-0000C1000000}"/>
    <cellStyle name="$u0 % 9" xfId="287" xr:uid="{00000000-0005-0000-0000-0000C2000000}"/>
    <cellStyle name="$u0 No" xfId="288" xr:uid="{00000000-0005-0000-0000-0000C3000000}"/>
    <cellStyle name="$u0 No 2" xfId="289" xr:uid="{00000000-0005-0000-0000-0000C4000000}"/>
    <cellStyle name="$u0 No 2 2" xfId="290" xr:uid="{00000000-0005-0000-0000-0000C5000000}"/>
    <cellStyle name="$u0 No 2 3" xfId="291" xr:uid="{00000000-0005-0000-0000-0000C6000000}"/>
    <cellStyle name="$u0 No 2 4" xfId="292" xr:uid="{00000000-0005-0000-0000-0000C7000000}"/>
    <cellStyle name="$u0 No 2 5" xfId="293" xr:uid="{00000000-0005-0000-0000-0000C8000000}"/>
    <cellStyle name="$u0 No 2 6" xfId="294" xr:uid="{00000000-0005-0000-0000-0000C9000000}"/>
    <cellStyle name="$u0 No 2 7" xfId="295" xr:uid="{00000000-0005-0000-0000-0000CA000000}"/>
    <cellStyle name="$u0 No 3" xfId="296" xr:uid="{00000000-0005-0000-0000-0000CB000000}"/>
    <cellStyle name="$u0 No 3 2" xfId="297" xr:uid="{00000000-0005-0000-0000-0000CC000000}"/>
    <cellStyle name="$u0 No 3 3" xfId="298" xr:uid="{00000000-0005-0000-0000-0000CD000000}"/>
    <cellStyle name="$u0 No 3 4" xfId="299" xr:uid="{00000000-0005-0000-0000-0000CE000000}"/>
    <cellStyle name="$u0 No 3 5" xfId="300" xr:uid="{00000000-0005-0000-0000-0000CF000000}"/>
    <cellStyle name="$u0 No 3 6" xfId="301" xr:uid="{00000000-0005-0000-0000-0000D0000000}"/>
    <cellStyle name="$u0 No 3 7" xfId="302" xr:uid="{00000000-0005-0000-0000-0000D1000000}"/>
    <cellStyle name="$u0 No 4" xfId="303" xr:uid="{00000000-0005-0000-0000-0000D2000000}"/>
    <cellStyle name="$u0 No 5" xfId="304" xr:uid="{00000000-0005-0000-0000-0000D3000000}"/>
    <cellStyle name="$u0 No 6" xfId="305" xr:uid="{00000000-0005-0000-0000-0000D4000000}"/>
    <cellStyle name="$u0 No 7" xfId="306" xr:uid="{00000000-0005-0000-0000-0000D5000000}"/>
    <cellStyle name="$u0 No 8" xfId="307" xr:uid="{00000000-0005-0000-0000-0000D6000000}"/>
    <cellStyle name="$u0 No 9" xfId="308" xr:uid="{00000000-0005-0000-0000-0000D7000000}"/>
    <cellStyle name="[StdExit()]" xfId="309" xr:uid="{00000000-0005-0000-0000-0000D8000000}"/>
    <cellStyle name="_List1" xfId="310" xr:uid="{00000000-0005-0000-0000-0000D9000000}"/>
    <cellStyle name="’E‰Ý [0.00]_Region Orders (2)" xfId="311" xr:uid="{00000000-0005-0000-0000-0000DA000000}"/>
    <cellStyle name="’E‰Ý_Region Orders (2)" xfId="312" xr:uid="{00000000-0005-0000-0000-0000DB000000}"/>
    <cellStyle name="•WŹ€_Pacific Region P&amp;L" xfId="313" xr:uid="{00000000-0005-0000-0000-0000DC000000}"/>
    <cellStyle name="•WŹ_Pacific Region P&amp;L" xfId="314" xr:uid="{00000000-0005-0000-0000-0000DD000000}"/>
    <cellStyle name="20 % – Zvýraznění1 2" xfId="315" xr:uid="{00000000-0005-0000-0000-0000DE000000}"/>
    <cellStyle name="20 % – Zvýraznění2 2" xfId="316" xr:uid="{00000000-0005-0000-0000-0000DF000000}"/>
    <cellStyle name="20 % – Zvýraznění3 2" xfId="317" xr:uid="{00000000-0005-0000-0000-0000E0000000}"/>
    <cellStyle name="20 % – Zvýraznění4 2" xfId="318" xr:uid="{00000000-0005-0000-0000-0000E1000000}"/>
    <cellStyle name="20 % – Zvýraznění5 2" xfId="319" xr:uid="{00000000-0005-0000-0000-0000E2000000}"/>
    <cellStyle name="20 % – Zvýraznění6 2" xfId="320" xr:uid="{00000000-0005-0000-0000-0000E3000000}"/>
    <cellStyle name="40 % – Zvýraznění1 2" xfId="321" xr:uid="{00000000-0005-0000-0000-0000E4000000}"/>
    <cellStyle name="40 % – Zvýraznění2 2" xfId="322" xr:uid="{00000000-0005-0000-0000-0000E5000000}"/>
    <cellStyle name="40 % – Zvýraznění3 2" xfId="323" xr:uid="{00000000-0005-0000-0000-0000E6000000}"/>
    <cellStyle name="40 % – Zvýraznění4 2" xfId="324" xr:uid="{00000000-0005-0000-0000-0000E7000000}"/>
    <cellStyle name="40 % – Zvýraznění5 2" xfId="325" xr:uid="{00000000-0005-0000-0000-0000E8000000}"/>
    <cellStyle name="40 % – Zvýraznění6 2" xfId="326" xr:uid="{00000000-0005-0000-0000-0000E9000000}"/>
    <cellStyle name="60 % – Zvýraznění1 2" xfId="327" xr:uid="{00000000-0005-0000-0000-0000EA000000}"/>
    <cellStyle name="60 % – Zvýraznění2 2" xfId="328" xr:uid="{00000000-0005-0000-0000-0000EB000000}"/>
    <cellStyle name="60 % – Zvýraznění3 2" xfId="329" xr:uid="{00000000-0005-0000-0000-0000EC000000}"/>
    <cellStyle name="60 % – Zvýraznění4 2" xfId="330" xr:uid="{00000000-0005-0000-0000-0000ED000000}"/>
    <cellStyle name="60 % – Zvýraznění5 2" xfId="331" xr:uid="{00000000-0005-0000-0000-0000EE000000}"/>
    <cellStyle name="60 % – Zvýraznění6 2" xfId="332" xr:uid="{00000000-0005-0000-0000-0000EF000000}"/>
    <cellStyle name="Accent1 - 20%" xfId="333" xr:uid="{00000000-0005-0000-0000-0000F0000000}"/>
    <cellStyle name="Accent1 - 40%" xfId="334" xr:uid="{00000000-0005-0000-0000-0000F1000000}"/>
    <cellStyle name="Accent1 - 60%" xfId="335" xr:uid="{00000000-0005-0000-0000-0000F2000000}"/>
    <cellStyle name="Accent2 - 20%" xfId="336" xr:uid="{00000000-0005-0000-0000-0000F3000000}"/>
    <cellStyle name="Accent2 - 40%" xfId="337" xr:uid="{00000000-0005-0000-0000-0000F4000000}"/>
    <cellStyle name="Accent2 - 60%" xfId="338" xr:uid="{00000000-0005-0000-0000-0000F5000000}"/>
    <cellStyle name="Accent3 - 20%" xfId="339" xr:uid="{00000000-0005-0000-0000-0000F6000000}"/>
    <cellStyle name="Accent3 - 40%" xfId="340" xr:uid="{00000000-0005-0000-0000-0000F7000000}"/>
    <cellStyle name="Accent3 - 60%" xfId="341" xr:uid="{00000000-0005-0000-0000-0000F8000000}"/>
    <cellStyle name="Accent4 - 20%" xfId="342" xr:uid="{00000000-0005-0000-0000-0000F9000000}"/>
    <cellStyle name="Accent4 - 40%" xfId="343" xr:uid="{00000000-0005-0000-0000-0000FA000000}"/>
    <cellStyle name="Accent4 - 60%" xfId="344" xr:uid="{00000000-0005-0000-0000-0000FB000000}"/>
    <cellStyle name="Accent5 - 20%" xfId="345" xr:uid="{00000000-0005-0000-0000-0000FC000000}"/>
    <cellStyle name="Accent5 - 40%" xfId="346" xr:uid="{00000000-0005-0000-0000-0000FD000000}"/>
    <cellStyle name="Accent5 - 60%" xfId="347" xr:uid="{00000000-0005-0000-0000-0000FE000000}"/>
    <cellStyle name="Accent6 - 20%" xfId="348" xr:uid="{00000000-0005-0000-0000-0000FF000000}"/>
    <cellStyle name="Accent6 - 40%" xfId="349" xr:uid="{00000000-0005-0000-0000-000000010000}"/>
    <cellStyle name="Accent6 - 60%" xfId="350" xr:uid="{00000000-0005-0000-0000-000001010000}"/>
    <cellStyle name="AdminStyle" xfId="351" xr:uid="{00000000-0005-0000-0000-000002010000}"/>
    <cellStyle name="AdminStyle 2" xfId="352" xr:uid="{00000000-0005-0000-0000-000003010000}"/>
    <cellStyle name="AdminStyle 2 2" xfId="353" xr:uid="{00000000-0005-0000-0000-000004010000}"/>
    <cellStyle name="AdminStyle 2 3" xfId="354" xr:uid="{00000000-0005-0000-0000-000005010000}"/>
    <cellStyle name="AdminStyle 2 4" xfId="355" xr:uid="{00000000-0005-0000-0000-000006010000}"/>
    <cellStyle name="AdminStyle 2 5" xfId="356" xr:uid="{00000000-0005-0000-0000-000007010000}"/>
    <cellStyle name="AdminStyle 2 6" xfId="357" xr:uid="{00000000-0005-0000-0000-000008010000}"/>
    <cellStyle name="AdminStyle 2 7" xfId="358" xr:uid="{00000000-0005-0000-0000-000009010000}"/>
    <cellStyle name="AdminStyle 3" xfId="359" xr:uid="{00000000-0005-0000-0000-00000A010000}"/>
    <cellStyle name="AdminStyle 3 2" xfId="360" xr:uid="{00000000-0005-0000-0000-00000B010000}"/>
    <cellStyle name="AdminStyle 3 3" xfId="361" xr:uid="{00000000-0005-0000-0000-00000C010000}"/>
    <cellStyle name="AdminStyle 3 4" xfId="362" xr:uid="{00000000-0005-0000-0000-00000D010000}"/>
    <cellStyle name="AdminStyle 3 5" xfId="363" xr:uid="{00000000-0005-0000-0000-00000E010000}"/>
    <cellStyle name="AdminStyle 3 6" xfId="364" xr:uid="{00000000-0005-0000-0000-00000F010000}"/>
    <cellStyle name="AdminStyle 3 7" xfId="365" xr:uid="{00000000-0005-0000-0000-000010010000}"/>
    <cellStyle name="AdminStyle 4" xfId="366" xr:uid="{00000000-0005-0000-0000-000011010000}"/>
    <cellStyle name="AdminStyle 5" xfId="367" xr:uid="{00000000-0005-0000-0000-000012010000}"/>
    <cellStyle name="AdminStyle 6" xfId="368" xr:uid="{00000000-0005-0000-0000-000013010000}"/>
    <cellStyle name="AdminStyle 7" xfId="369" xr:uid="{00000000-0005-0000-0000-000014010000}"/>
    <cellStyle name="AdminStyle 8" xfId="370" xr:uid="{00000000-0005-0000-0000-000015010000}"/>
    <cellStyle name="AdminStyle 9" xfId="371" xr:uid="{00000000-0005-0000-0000-000016010000}"/>
    <cellStyle name="args.style" xfId="372" xr:uid="{00000000-0005-0000-0000-000017010000}"/>
    <cellStyle name="args.style 2" xfId="373" xr:uid="{00000000-0005-0000-0000-000018010000}"/>
    <cellStyle name="args.style 3" xfId="374" xr:uid="{00000000-0005-0000-0000-000019010000}"/>
    <cellStyle name="args.style_110310_Výkazy CEPS 10_13062011" xfId="375" xr:uid="{00000000-0005-0000-0000-00001A010000}"/>
    <cellStyle name="Calc Currency (0)" xfId="376" xr:uid="{00000000-0005-0000-0000-00001B010000}"/>
    <cellStyle name="Calc Currency (0) 2" xfId="377" xr:uid="{00000000-0005-0000-0000-00001C010000}"/>
    <cellStyle name="Calc Currency (0) 3" xfId="378" xr:uid="{00000000-0005-0000-0000-00001D010000}"/>
    <cellStyle name="Calc Currency (0)_110310_Výkazy CEPS 10_13062011" xfId="379" xr:uid="{00000000-0005-0000-0000-00001E010000}"/>
    <cellStyle name="cárkyd" xfId="380" xr:uid="{00000000-0005-0000-0000-00001F010000}"/>
    <cellStyle name="cary" xfId="381" xr:uid="{00000000-0005-0000-0000-000020010000}"/>
    <cellStyle name="cary 2" xfId="382" xr:uid="{00000000-0005-0000-0000-000021010000}"/>
    <cellStyle name="Celkem 2" xfId="69" xr:uid="{00000000-0005-0000-0000-000022010000}"/>
    <cellStyle name="Celkem 2 10" xfId="383" xr:uid="{00000000-0005-0000-0000-000023010000}"/>
    <cellStyle name="CELKEM 2 2" xfId="384" xr:uid="{00000000-0005-0000-0000-000024010000}"/>
    <cellStyle name="Celkem 2 2 2" xfId="385" xr:uid="{00000000-0005-0000-0000-000025010000}"/>
    <cellStyle name="Celkem 2 2 3" xfId="386" xr:uid="{00000000-0005-0000-0000-000026010000}"/>
    <cellStyle name="Celkem 2 2 4" xfId="387" xr:uid="{00000000-0005-0000-0000-000027010000}"/>
    <cellStyle name="Celkem 2 2 5" xfId="388" xr:uid="{00000000-0005-0000-0000-000028010000}"/>
    <cellStyle name="Celkem 2 2 6" xfId="389" xr:uid="{00000000-0005-0000-0000-000029010000}"/>
    <cellStyle name="Celkem 2 2 7" xfId="390" xr:uid="{00000000-0005-0000-0000-00002A010000}"/>
    <cellStyle name="Celkem 2 2 8" xfId="391" xr:uid="{00000000-0005-0000-0000-00002B010000}"/>
    <cellStyle name="Celkem 2 2 9" xfId="392" xr:uid="{00000000-0005-0000-0000-00002C010000}"/>
    <cellStyle name="CELKEM 2 3" xfId="393" xr:uid="{00000000-0005-0000-0000-00002D010000}"/>
    <cellStyle name="Celkem 2 4" xfId="394" xr:uid="{00000000-0005-0000-0000-00002E010000}"/>
    <cellStyle name="Celkem 2 5" xfId="395" xr:uid="{00000000-0005-0000-0000-00002F010000}"/>
    <cellStyle name="Celkem 2 6" xfId="396" xr:uid="{00000000-0005-0000-0000-000030010000}"/>
    <cellStyle name="Celkem 2 7" xfId="397" xr:uid="{00000000-0005-0000-0000-000031010000}"/>
    <cellStyle name="Celkem 2 8" xfId="398" xr:uid="{00000000-0005-0000-0000-000032010000}"/>
    <cellStyle name="Celkem 2 9" xfId="399" xr:uid="{00000000-0005-0000-0000-000033010000}"/>
    <cellStyle name="CELKEM 3" xfId="400" xr:uid="{00000000-0005-0000-0000-000034010000}"/>
    <cellStyle name="ColLevel_1_BE (2)" xfId="401" xr:uid="{00000000-0005-0000-0000-000035010000}"/>
    <cellStyle name="Copied" xfId="402" xr:uid="{00000000-0005-0000-0000-000038010000}"/>
    <cellStyle name="Copied 2" xfId="403" xr:uid="{00000000-0005-0000-0000-000039010000}"/>
    <cellStyle name="Copied 3" xfId="404" xr:uid="{00000000-0005-0000-0000-00003A010000}"/>
    <cellStyle name="Copied_110310_Výkazy CEPS 10_13062011" xfId="405" xr:uid="{00000000-0005-0000-0000-00003B010000}"/>
    <cellStyle name="COST1" xfId="406" xr:uid="{00000000-0005-0000-0000-00003C010000}"/>
    <cellStyle name="COST1 2" xfId="407" xr:uid="{00000000-0005-0000-0000-00003D010000}"/>
    <cellStyle name="COST1 3" xfId="408" xr:uid="{00000000-0005-0000-0000-00003E010000}"/>
    <cellStyle name="COST1_110310_Výkazy CEPS 10_13062011" xfId="409" xr:uid="{00000000-0005-0000-0000-00003F010000}"/>
    <cellStyle name="ČÁRKA 2" xfId="410" xr:uid="{00000000-0005-0000-0000-000042010000}"/>
    <cellStyle name="ČÁRKA 2 2" xfId="411" xr:uid="{00000000-0005-0000-0000-000043010000}"/>
    <cellStyle name="ČÁRKA 2 3" xfId="412" xr:uid="{00000000-0005-0000-0000-000044010000}"/>
    <cellStyle name="ČEPS" xfId="413" xr:uid="{00000000-0005-0000-0000-000045010000}"/>
    <cellStyle name="ČEPS chybně" xfId="414" xr:uid="{00000000-0005-0000-0000-000046010000}"/>
    <cellStyle name="ČEPS neutrální" xfId="415" xr:uid="{00000000-0005-0000-0000-000047010000}"/>
    <cellStyle name="ČEPS správně" xfId="416" xr:uid="{00000000-0005-0000-0000-000048010000}"/>
    <cellStyle name="Date" xfId="417" xr:uid="{00000000-0005-0000-0000-000049010000}"/>
    <cellStyle name="Date 2" xfId="418" xr:uid="{00000000-0005-0000-0000-00004A010000}"/>
    <cellStyle name="Date 3" xfId="419" xr:uid="{00000000-0005-0000-0000-00004B010000}"/>
    <cellStyle name="Date_110310_Výkazy CEPS 10_13062011" xfId="420" xr:uid="{00000000-0005-0000-0000-00004C010000}"/>
    <cellStyle name="Datum" xfId="70" xr:uid="{00000000-0005-0000-0000-00004D010000}"/>
    <cellStyle name="DATUM 2" xfId="421" xr:uid="{00000000-0005-0000-0000-00004E010000}"/>
    <cellStyle name="DATUM 2 2" xfId="422" xr:uid="{00000000-0005-0000-0000-00004F010000}"/>
    <cellStyle name="DATUM 2 3" xfId="423" xr:uid="{00000000-0005-0000-0000-000050010000}"/>
    <cellStyle name="Emphasis 1" xfId="424" xr:uid="{00000000-0005-0000-0000-000051010000}"/>
    <cellStyle name="Emphasis 2" xfId="425" xr:uid="{00000000-0005-0000-0000-000052010000}"/>
    <cellStyle name="Emphasis 3" xfId="426" xr:uid="{00000000-0005-0000-0000-000053010000}"/>
    <cellStyle name="Entered" xfId="427" xr:uid="{00000000-0005-0000-0000-000054010000}"/>
    <cellStyle name="Entered 2" xfId="428" xr:uid="{00000000-0005-0000-0000-000055010000}"/>
    <cellStyle name="Entered 3" xfId="429" xr:uid="{00000000-0005-0000-0000-000056010000}"/>
    <cellStyle name="Entered_110310_Výkazy CEPS 10_13062011" xfId="430" xr:uid="{00000000-0005-0000-0000-000057010000}"/>
    <cellStyle name="F2" xfId="71" xr:uid="{00000000-0005-0000-0000-000058010000}"/>
    <cellStyle name="F3" xfId="72" xr:uid="{00000000-0005-0000-0000-000059010000}"/>
    <cellStyle name="F4" xfId="73" xr:uid="{00000000-0005-0000-0000-00005A010000}"/>
    <cellStyle name="F5" xfId="74" xr:uid="{00000000-0005-0000-0000-00005B010000}"/>
    <cellStyle name="F6" xfId="75" xr:uid="{00000000-0005-0000-0000-00005C010000}"/>
    <cellStyle name="F7" xfId="76" xr:uid="{00000000-0005-0000-0000-00005D010000}"/>
    <cellStyle name="F8" xfId="77" xr:uid="{00000000-0005-0000-0000-00005E010000}"/>
    <cellStyle name="Finanční0" xfId="78" xr:uid="{00000000-0005-0000-0000-00005F010000}"/>
    <cellStyle name="Fixed" xfId="16" xr:uid="{00000000-0005-0000-0000-000060010000}"/>
    <cellStyle name="Grey" xfId="431" xr:uid="{00000000-0005-0000-0000-000061010000}"/>
    <cellStyle name="Header1" xfId="432" xr:uid="{00000000-0005-0000-0000-000062010000}"/>
    <cellStyle name="Header2" xfId="433" xr:uid="{00000000-0005-0000-0000-000063010000}"/>
    <cellStyle name="Header2 2" xfId="434" xr:uid="{00000000-0005-0000-0000-000064010000}"/>
    <cellStyle name="Header2 2 2" xfId="435" xr:uid="{00000000-0005-0000-0000-000065010000}"/>
    <cellStyle name="Header2 2 3" xfId="436" xr:uid="{00000000-0005-0000-0000-000066010000}"/>
    <cellStyle name="Header2 2 4" xfId="437" xr:uid="{00000000-0005-0000-0000-000067010000}"/>
    <cellStyle name="Header2 2 5" xfId="438" xr:uid="{00000000-0005-0000-0000-000068010000}"/>
    <cellStyle name="Header2 2 6" xfId="439" xr:uid="{00000000-0005-0000-0000-000069010000}"/>
    <cellStyle name="Header2 2 7" xfId="440" xr:uid="{00000000-0005-0000-0000-00006A010000}"/>
    <cellStyle name="Header2 2 8" xfId="441" xr:uid="{00000000-0005-0000-0000-00006B010000}"/>
    <cellStyle name="Header2 3" xfId="442" xr:uid="{00000000-0005-0000-0000-00006C010000}"/>
    <cellStyle name="Header2 3 2" xfId="443" xr:uid="{00000000-0005-0000-0000-00006D010000}"/>
    <cellStyle name="Header2 3 3" xfId="444" xr:uid="{00000000-0005-0000-0000-00006E010000}"/>
    <cellStyle name="Header2 3 4" xfId="445" xr:uid="{00000000-0005-0000-0000-00006F010000}"/>
    <cellStyle name="Header2 3 5" xfId="446" xr:uid="{00000000-0005-0000-0000-000070010000}"/>
    <cellStyle name="Header2 3 6" xfId="447" xr:uid="{00000000-0005-0000-0000-000071010000}"/>
    <cellStyle name="Header2 3 7" xfId="448" xr:uid="{00000000-0005-0000-0000-000072010000}"/>
    <cellStyle name="Header2 3 8" xfId="449" xr:uid="{00000000-0005-0000-0000-000073010000}"/>
    <cellStyle name="HEADING1" xfId="79" xr:uid="{00000000-0005-0000-0000-000074010000}"/>
    <cellStyle name="HEADING2" xfId="80" xr:uid="{00000000-0005-0000-0000-000075010000}"/>
    <cellStyle name="Hypertextový odkaz 2" xfId="4" xr:uid="{00000000-0005-0000-0000-000076010000}"/>
    <cellStyle name="Chybně 2" xfId="450" xr:uid="{00000000-0005-0000-0000-000077010000}"/>
    <cellStyle name="Input [yellow]" xfId="451" xr:uid="{00000000-0005-0000-0000-000078010000}"/>
    <cellStyle name="Input [yellow] 2" xfId="452" xr:uid="{00000000-0005-0000-0000-000079010000}"/>
    <cellStyle name="Input [yellow] 2 10" xfId="453" xr:uid="{00000000-0005-0000-0000-00007A010000}"/>
    <cellStyle name="Input [yellow] 2 2" xfId="454" xr:uid="{00000000-0005-0000-0000-00007B010000}"/>
    <cellStyle name="Input [yellow] 2 3" xfId="455" xr:uid="{00000000-0005-0000-0000-00007C010000}"/>
    <cellStyle name="Input [yellow] 2 4" xfId="456" xr:uid="{00000000-0005-0000-0000-00007D010000}"/>
    <cellStyle name="Input [yellow] 2 5" xfId="457" xr:uid="{00000000-0005-0000-0000-00007E010000}"/>
    <cellStyle name="Input [yellow] 2 6" xfId="458" xr:uid="{00000000-0005-0000-0000-00007F010000}"/>
    <cellStyle name="Input [yellow] 2 7" xfId="459" xr:uid="{00000000-0005-0000-0000-000080010000}"/>
    <cellStyle name="Input [yellow] 2 8" xfId="460" xr:uid="{00000000-0005-0000-0000-000081010000}"/>
    <cellStyle name="Input [yellow] 2 9" xfId="461" xr:uid="{00000000-0005-0000-0000-000082010000}"/>
    <cellStyle name="Input [yellow] 3" xfId="462" xr:uid="{00000000-0005-0000-0000-000083010000}"/>
    <cellStyle name="Input [yellow] 3 10" xfId="463" xr:uid="{00000000-0005-0000-0000-000084010000}"/>
    <cellStyle name="Input [yellow] 3 2" xfId="464" xr:uid="{00000000-0005-0000-0000-000085010000}"/>
    <cellStyle name="Input [yellow] 3 3" xfId="465" xr:uid="{00000000-0005-0000-0000-000086010000}"/>
    <cellStyle name="Input [yellow] 3 4" xfId="466" xr:uid="{00000000-0005-0000-0000-000087010000}"/>
    <cellStyle name="Input [yellow] 3 5" xfId="467" xr:uid="{00000000-0005-0000-0000-000088010000}"/>
    <cellStyle name="Input [yellow] 3 6" xfId="468" xr:uid="{00000000-0005-0000-0000-000089010000}"/>
    <cellStyle name="Input [yellow] 3 7" xfId="469" xr:uid="{00000000-0005-0000-0000-00008A010000}"/>
    <cellStyle name="Input [yellow] 3 8" xfId="470" xr:uid="{00000000-0005-0000-0000-00008B010000}"/>
    <cellStyle name="Input [yellow] 3 9" xfId="471" xr:uid="{00000000-0005-0000-0000-00008C010000}"/>
    <cellStyle name="Input Cells" xfId="472" xr:uid="{00000000-0005-0000-0000-00008D010000}"/>
    <cellStyle name="Input Cells 2" xfId="473" xr:uid="{00000000-0005-0000-0000-00008E010000}"/>
    <cellStyle name="Input Cells 3" xfId="474" xr:uid="{00000000-0005-0000-0000-00008F010000}"/>
    <cellStyle name="Input Cells_110310_Výkazy CEPS 10_13062011" xfId="475" xr:uid="{00000000-0005-0000-0000-000090010000}"/>
    <cellStyle name="Kontrolní buňka 2" xfId="476" xr:uid="{00000000-0005-0000-0000-000091010000}"/>
    <cellStyle name="Linked Cells" xfId="477" xr:uid="{00000000-0005-0000-0000-000092010000}"/>
    <cellStyle name="Linked Cells 2" xfId="478" xr:uid="{00000000-0005-0000-0000-000093010000}"/>
    <cellStyle name="Linked Cells 3" xfId="479" xr:uid="{00000000-0005-0000-0000-000094010000}"/>
    <cellStyle name="Linked Cells_110310_Výkazy CEPS 10_13062011" xfId="480" xr:uid="{00000000-0005-0000-0000-000095010000}"/>
    <cellStyle name="MĚNA 2" xfId="481" xr:uid="{00000000-0005-0000-0000-000096010000}"/>
    <cellStyle name="MĚNA 2 2" xfId="482" xr:uid="{00000000-0005-0000-0000-000097010000}"/>
    <cellStyle name="MĚNA 2 3" xfId="483" xr:uid="{00000000-0005-0000-0000-000098010000}"/>
    <cellStyle name="Měna0" xfId="81" xr:uid="{00000000-0005-0000-0000-000099010000}"/>
    <cellStyle name="Milliers [0]_!!!GO" xfId="484" xr:uid="{00000000-0005-0000-0000-00009A010000}"/>
    <cellStyle name="Milliers_!!!GO" xfId="485" xr:uid="{00000000-0005-0000-0000-00009B010000}"/>
    <cellStyle name="Monétaire [0]_!!!GO" xfId="486" xr:uid="{00000000-0005-0000-0000-00009C010000}"/>
    <cellStyle name="Monétaire_!!!GO" xfId="487" xr:uid="{00000000-0005-0000-0000-00009D010000}"/>
    <cellStyle name="Nadpis 1 2" xfId="488" xr:uid="{00000000-0005-0000-0000-00009E010000}"/>
    <cellStyle name="Nadpis 2 2" xfId="489" xr:uid="{00000000-0005-0000-0000-00009F010000}"/>
    <cellStyle name="Nadpis 3 2" xfId="490" xr:uid="{00000000-0005-0000-0000-0000A0010000}"/>
    <cellStyle name="Nadpis 4 2" xfId="491" xr:uid="{00000000-0005-0000-0000-0000A1010000}"/>
    <cellStyle name="Nadpis malý" xfId="492" xr:uid="{00000000-0005-0000-0000-0000A2010000}"/>
    <cellStyle name="NADPIS1" xfId="493" xr:uid="{00000000-0005-0000-0000-0000A3010000}"/>
    <cellStyle name="NADPIS1 2" xfId="494" xr:uid="{00000000-0005-0000-0000-0000A4010000}"/>
    <cellStyle name="NADPIS1 2 2" xfId="495" xr:uid="{00000000-0005-0000-0000-0000A5010000}"/>
    <cellStyle name="NADPIS1 2 3" xfId="496" xr:uid="{00000000-0005-0000-0000-0000A6010000}"/>
    <cellStyle name="NADPIS2" xfId="497" xr:uid="{00000000-0005-0000-0000-0000A7010000}"/>
    <cellStyle name="NADPIS2 2" xfId="498" xr:uid="{00000000-0005-0000-0000-0000A8010000}"/>
    <cellStyle name="NADPIS2 2 2" xfId="499" xr:uid="{00000000-0005-0000-0000-0000A9010000}"/>
    <cellStyle name="NADPIS2 2 3" xfId="500" xr:uid="{00000000-0005-0000-0000-0000AA010000}"/>
    <cellStyle name="Název 2" xfId="501" xr:uid="{00000000-0005-0000-0000-0000AB010000}"/>
    <cellStyle name="Neutrální 2" xfId="502" xr:uid="{00000000-0005-0000-0000-0000AC010000}"/>
    <cellStyle name="Neutrální 3" xfId="503" xr:uid="{00000000-0005-0000-0000-0000AD010000}"/>
    <cellStyle name="New Times Roman" xfId="504" xr:uid="{00000000-0005-0000-0000-0000AE010000}"/>
    <cellStyle name="New Times Roman 2" xfId="505" xr:uid="{00000000-0005-0000-0000-0000AF010000}"/>
    <cellStyle name="New Times Roman 3" xfId="506" xr:uid="{00000000-0005-0000-0000-0000B0010000}"/>
    <cellStyle name="New Times Roman_110310_Výkazy CEPS 10_13062011" xfId="507" xr:uid="{00000000-0005-0000-0000-0000B1010000}"/>
    <cellStyle name="Normal - Style1" xfId="508" xr:uid="{00000000-0005-0000-0000-0000B3010000}"/>
    <cellStyle name="Normal - Style1 2" xfId="509" xr:uid="{00000000-0005-0000-0000-0000B4010000}"/>
    <cellStyle name="Normal - Style1 3" xfId="510" xr:uid="{00000000-0005-0000-0000-0000B5010000}"/>
    <cellStyle name="Normal - Style1_110310_Výkazy CEPS 10_13062011" xfId="511" xr:uid="{00000000-0005-0000-0000-0000B6010000}"/>
    <cellStyle name="normal 2" xfId="512" xr:uid="{00000000-0005-0000-0000-0000B7010000}"/>
    <cellStyle name="Normální" xfId="0" builtinId="0"/>
    <cellStyle name="Normální 10" xfId="58" xr:uid="{00000000-0005-0000-0000-0000BA010000}"/>
    <cellStyle name="Normální 10 2" xfId="513" xr:uid="{00000000-0005-0000-0000-0000BB010000}"/>
    <cellStyle name="Normální 11" xfId="68" xr:uid="{00000000-0005-0000-0000-0000BC010000}"/>
    <cellStyle name="Normální 11 2" xfId="514" xr:uid="{00000000-0005-0000-0000-0000BD010000}"/>
    <cellStyle name="Normální 11 3" xfId="515" xr:uid="{00000000-0005-0000-0000-0000BE010000}"/>
    <cellStyle name="Normální 11 4" xfId="516" xr:uid="{00000000-0005-0000-0000-0000BF010000}"/>
    <cellStyle name="Normální 11 5" xfId="517" xr:uid="{00000000-0005-0000-0000-0000C0010000}"/>
    <cellStyle name="Normální 11 6" xfId="518" xr:uid="{00000000-0005-0000-0000-0000C1010000}"/>
    <cellStyle name="Normální 12" xfId="87" xr:uid="{00000000-0005-0000-0000-0000C2010000}"/>
    <cellStyle name="Normální 12 2" xfId="519" xr:uid="{00000000-0005-0000-0000-0000C3010000}"/>
    <cellStyle name="Normální 12 3" xfId="1535" xr:uid="{85E1E579-8805-4B8B-A6A0-27C77B4D4300}"/>
    <cellStyle name="Normální 13" xfId="93" xr:uid="{00000000-0005-0000-0000-0000C4010000}"/>
    <cellStyle name="Normální 13 2" xfId="520" xr:uid="{00000000-0005-0000-0000-0000C5010000}"/>
    <cellStyle name="Normální 14" xfId="521" xr:uid="{00000000-0005-0000-0000-0000C6010000}"/>
    <cellStyle name="Normální 14 2" xfId="522" xr:uid="{00000000-0005-0000-0000-0000C7010000}"/>
    <cellStyle name="Normální 15" xfId="523" xr:uid="{00000000-0005-0000-0000-0000C8010000}"/>
    <cellStyle name="Normální 15 2" xfId="524" xr:uid="{00000000-0005-0000-0000-0000C9010000}"/>
    <cellStyle name="Normální 16" xfId="525" xr:uid="{00000000-0005-0000-0000-0000CA010000}"/>
    <cellStyle name="Normální 17" xfId="526" xr:uid="{00000000-0005-0000-0000-0000CB010000}"/>
    <cellStyle name="Normální 18" xfId="527" xr:uid="{00000000-0005-0000-0000-0000CC010000}"/>
    <cellStyle name="Normální 19" xfId="1534" xr:uid="{E19E501E-25F5-44F0-A0D8-331E1CE68E18}"/>
    <cellStyle name="Normální 2" xfId="3" xr:uid="{00000000-0005-0000-0000-0000CD010000}"/>
    <cellStyle name="Normální 2 2" xfId="13" xr:uid="{00000000-0005-0000-0000-0000CE010000}"/>
    <cellStyle name="Normální 2 2 2" xfId="15" xr:uid="{00000000-0005-0000-0000-0000CF010000}"/>
    <cellStyle name="Normální 2 2 3" xfId="528" xr:uid="{00000000-0005-0000-0000-0000D0010000}"/>
    <cellStyle name="Normální 2 2 4" xfId="529" xr:uid="{00000000-0005-0000-0000-0000D1010000}"/>
    <cellStyle name="Normální 2 3" xfId="19" xr:uid="{00000000-0005-0000-0000-0000D2010000}"/>
    <cellStyle name="normální 2 4" xfId="530" xr:uid="{00000000-0005-0000-0000-0000D3010000}"/>
    <cellStyle name="Normální 2 5" xfId="531" xr:uid="{00000000-0005-0000-0000-0000D4010000}"/>
    <cellStyle name="Normální 2 6" xfId="532" xr:uid="{00000000-0005-0000-0000-0000D5010000}"/>
    <cellStyle name="Normální 2 7" xfId="1533" xr:uid="{9F3B024C-725E-4E61-B776-9478281E0A98}"/>
    <cellStyle name="normální 2_120301 Výkazy PDS 11" xfId="533" xr:uid="{00000000-0005-0000-0000-0000D6010000}"/>
    <cellStyle name="Normální 3" xfId="6" xr:uid="{00000000-0005-0000-0000-0000D7010000}"/>
    <cellStyle name="Normální 3 2" xfId="534" xr:uid="{00000000-0005-0000-0000-0000D8010000}"/>
    <cellStyle name="Normální 3 2 2" xfId="535" xr:uid="{00000000-0005-0000-0000-0000D9010000}"/>
    <cellStyle name="normální 3 3" xfId="536" xr:uid="{00000000-0005-0000-0000-0000DA010000}"/>
    <cellStyle name="Normální 3 4" xfId="537" xr:uid="{00000000-0005-0000-0000-0000DB010000}"/>
    <cellStyle name="Normální 3 5" xfId="538" xr:uid="{00000000-0005-0000-0000-0000DC010000}"/>
    <cellStyle name="Normální 4" xfId="7" xr:uid="{00000000-0005-0000-0000-0000DD010000}"/>
    <cellStyle name="Normální 4 2" xfId="59" xr:uid="{00000000-0005-0000-0000-0000DE010000}"/>
    <cellStyle name="Normální 4 2 2" xfId="539" xr:uid="{00000000-0005-0000-0000-0000DF010000}"/>
    <cellStyle name="Normální 4 2 3" xfId="540" xr:uid="{00000000-0005-0000-0000-0000E0010000}"/>
    <cellStyle name="Normální 5" xfId="14" xr:uid="{00000000-0005-0000-0000-0000E1010000}"/>
    <cellStyle name="Normální 5 2" xfId="17" xr:uid="{00000000-0005-0000-0000-0000E2010000}"/>
    <cellStyle name="Normální 5 2 2" xfId="62" xr:uid="{00000000-0005-0000-0000-0000E3010000}"/>
    <cellStyle name="Normální 5 3" xfId="53" xr:uid="{00000000-0005-0000-0000-0000E4010000}"/>
    <cellStyle name="Normální 5 4" xfId="61" xr:uid="{00000000-0005-0000-0000-0000E5010000}"/>
    <cellStyle name="Normální 6" xfId="18" xr:uid="{00000000-0005-0000-0000-0000E6010000}"/>
    <cellStyle name="Normální 6 2" xfId="64" xr:uid="{00000000-0005-0000-0000-0000E7010000}"/>
    <cellStyle name="Normální 6 3" xfId="541" xr:uid="{00000000-0005-0000-0000-0000E8010000}"/>
    <cellStyle name="Normální 7" xfId="54" xr:uid="{00000000-0005-0000-0000-0000E9010000}"/>
    <cellStyle name="Normální 7 2" xfId="57" xr:uid="{00000000-0005-0000-0000-0000EA010000}"/>
    <cellStyle name="Normální 7 3" xfId="65" xr:uid="{00000000-0005-0000-0000-0000EB010000}"/>
    <cellStyle name="Normální 8" xfId="55" xr:uid="{00000000-0005-0000-0000-0000EC010000}"/>
    <cellStyle name="Normální 8 2" xfId="66" xr:uid="{00000000-0005-0000-0000-0000ED010000}"/>
    <cellStyle name="Normální 9" xfId="56" xr:uid="{00000000-0005-0000-0000-0000EE010000}"/>
    <cellStyle name="Normální 9 2" xfId="67" xr:uid="{00000000-0005-0000-0000-0000EF010000}"/>
    <cellStyle name="Normální 9 3" xfId="94" xr:uid="{00000000-0005-0000-0000-0000F0010000}"/>
    <cellStyle name="Normální 91" xfId="542" xr:uid="{00000000-0005-0000-0000-0000F1010000}"/>
    <cellStyle name="normální_13710424" xfId="82" xr:uid="{00000000-0005-0000-0000-0000F2010000}"/>
    <cellStyle name="normální_22-T1 navazující na účetnictví_Příloha 5_22 (15-11-11) _změnaJN" xfId="91" xr:uid="{00000000-0005-0000-0000-0000F3010000}"/>
    <cellStyle name="normální_22-T2_Příloha 5_22 (14-10-11)JN" xfId="92" xr:uid="{00000000-0005-0000-0000-0000F4010000}"/>
    <cellStyle name="normální_Makroekon" xfId="83" xr:uid="{00000000-0005-0000-0000-0000F5010000}"/>
    <cellStyle name="O…‹aO‚e [0.00]_Region Orders (2)" xfId="543" xr:uid="{00000000-0005-0000-0000-0000F6010000}"/>
    <cellStyle name="O…‹aO‚e_Region Orders (2)" xfId="544" xr:uid="{00000000-0005-0000-0000-0000F7010000}"/>
    <cellStyle name="per.style" xfId="545" xr:uid="{00000000-0005-0000-0000-0000F8010000}"/>
    <cellStyle name="per.style 2" xfId="546" xr:uid="{00000000-0005-0000-0000-0000F9010000}"/>
    <cellStyle name="per.style 3" xfId="547" xr:uid="{00000000-0005-0000-0000-0000FA010000}"/>
    <cellStyle name="per.style_110310_Výkazy CEPS 10_13062011" xfId="548" xr:uid="{00000000-0005-0000-0000-0000FB010000}"/>
    <cellStyle name="Percent [2]" xfId="549" xr:uid="{00000000-0005-0000-0000-0000FC010000}"/>
    <cellStyle name="Percent [2] 2" xfId="550" xr:uid="{00000000-0005-0000-0000-0000FD010000}"/>
    <cellStyle name="Percent [2] 3" xfId="551" xr:uid="{00000000-0005-0000-0000-0000FE010000}"/>
    <cellStyle name="Pevný" xfId="84" xr:uid="{00000000-0005-0000-0000-0000FF010000}"/>
    <cellStyle name="PEVNÝ 2" xfId="552" xr:uid="{00000000-0005-0000-0000-000000020000}"/>
    <cellStyle name="PEVNÝ 2 2" xfId="553" xr:uid="{00000000-0005-0000-0000-000001020000}"/>
    <cellStyle name="PEVNÝ 2 3" xfId="554" xr:uid="{00000000-0005-0000-0000-000002020000}"/>
    <cellStyle name="Poznámka 2" xfId="555" xr:uid="{00000000-0005-0000-0000-000003020000}"/>
    <cellStyle name="Poznámka 2 10" xfId="556" xr:uid="{00000000-0005-0000-0000-000004020000}"/>
    <cellStyle name="Poznámka 2 11" xfId="557" xr:uid="{00000000-0005-0000-0000-000005020000}"/>
    <cellStyle name="Poznámka 2 12" xfId="558" xr:uid="{00000000-0005-0000-0000-000006020000}"/>
    <cellStyle name="Poznámka 2 2" xfId="559" xr:uid="{00000000-0005-0000-0000-000007020000}"/>
    <cellStyle name="Poznámka 2 2 10" xfId="560" xr:uid="{00000000-0005-0000-0000-000008020000}"/>
    <cellStyle name="Poznámka 2 2 2" xfId="561" xr:uid="{00000000-0005-0000-0000-000009020000}"/>
    <cellStyle name="Poznámka 2 2 3" xfId="562" xr:uid="{00000000-0005-0000-0000-00000A020000}"/>
    <cellStyle name="Poznámka 2 2 4" xfId="563" xr:uid="{00000000-0005-0000-0000-00000B020000}"/>
    <cellStyle name="Poznámka 2 2 5" xfId="564" xr:uid="{00000000-0005-0000-0000-00000C020000}"/>
    <cellStyle name="Poznámka 2 2 6" xfId="565" xr:uid="{00000000-0005-0000-0000-00000D020000}"/>
    <cellStyle name="Poznámka 2 2 7" xfId="566" xr:uid="{00000000-0005-0000-0000-00000E020000}"/>
    <cellStyle name="Poznámka 2 2 8" xfId="567" xr:uid="{00000000-0005-0000-0000-00000F020000}"/>
    <cellStyle name="Poznámka 2 2 9" xfId="568" xr:uid="{00000000-0005-0000-0000-000010020000}"/>
    <cellStyle name="Poznámka 2 3" xfId="569" xr:uid="{00000000-0005-0000-0000-000011020000}"/>
    <cellStyle name="Poznámka 2 3 10" xfId="570" xr:uid="{00000000-0005-0000-0000-000012020000}"/>
    <cellStyle name="Poznámka 2 3 2" xfId="571" xr:uid="{00000000-0005-0000-0000-000013020000}"/>
    <cellStyle name="Poznámka 2 3 3" xfId="572" xr:uid="{00000000-0005-0000-0000-000014020000}"/>
    <cellStyle name="Poznámka 2 3 4" xfId="573" xr:uid="{00000000-0005-0000-0000-000015020000}"/>
    <cellStyle name="Poznámka 2 3 5" xfId="574" xr:uid="{00000000-0005-0000-0000-000016020000}"/>
    <cellStyle name="Poznámka 2 3 6" xfId="575" xr:uid="{00000000-0005-0000-0000-000017020000}"/>
    <cellStyle name="Poznámka 2 3 7" xfId="576" xr:uid="{00000000-0005-0000-0000-000018020000}"/>
    <cellStyle name="Poznámka 2 3 8" xfId="577" xr:uid="{00000000-0005-0000-0000-000019020000}"/>
    <cellStyle name="Poznámka 2 3 9" xfId="578" xr:uid="{00000000-0005-0000-0000-00001A020000}"/>
    <cellStyle name="Poznámka 2 4" xfId="579" xr:uid="{00000000-0005-0000-0000-00001B020000}"/>
    <cellStyle name="Poznámka 2 5" xfId="580" xr:uid="{00000000-0005-0000-0000-00001C020000}"/>
    <cellStyle name="Poznámka 2 6" xfId="581" xr:uid="{00000000-0005-0000-0000-00001D020000}"/>
    <cellStyle name="Poznámka 2 7" xfId="582" xr:uid="{00000000-0005-0000-0000-00001E020000}"/>
    <cellStyle name="Poznámka 2 8" xfId="583" xr:uid="{00000000-0005-0000-0000-00001F020000}"/>
    <cellStyle name="Poznámka 2 9" xfId="584" xr:uid="{00000000-0005-0000-0000-000020020000}"/>
    <cellStyle name="pricing" xfId="585" xr:uid="{00000000-0005-0000-0000-000021020000}"/>
    <cellStyle name="pricing 2" xfId="586" xr:uid="{00000000-0005-0000-0000-000022020000}"/>
    <cellStyle name="procent 2" xfId="587" xr:uid="{00000000-0005-0000-0000-000023020000}"/>
    <cellStyle name="procent 2 2" xfId="588" xr:uid="{00000000-0005-0000-0000-000024020000}"/>
    <cellStyle name="Procenta" xfId="1" builtinId="5"/>
    <cellStyle name="Procenta 2" xfId="5" xr:uid="{00000000-0005-0000-0000-000026020000}"/>
    <cellStyle name="Procenta 2 2" xfId="8" xr:uid="{00000000-0005-0000-0000-000027020000}"/>
    <cellStyle name="Procenta 2 3" xfId="60" xr:uid="{00000000-0005-0000-0000-000028020000}"/>
    <cellStyle name="Procenta 2 4" xfId="589" xr:uid="{00000000-0005-0000-0000-000029020000}"/>
    <cellStyle name="Procenta 2 5" xfId="590" xr:uid="{00000000-0005-0000-0000-00002A020000}"/>
    <cellStyle name="Procenta 3" xfId="63" xr:uid="{00000000-0005-0000-0000-00002B020000}"/>
    <cellStyle name="Procenta 3 2" xfId="88" xr:uid="{00000000-0005-0000-0000-00002C020000}"/>
    <cellStyle name="Procenta 4" xfId="591" xr:uid="{00000000-0005-0000-0000-00002D020000}"/>
    <cellStyle name="Propojená buňka 2" xfId="592" xr:uid="{00000000-0005-0000-0000-00002E020000}"/>
    <cellStyle name="PSChar" xfId="593" xr:uid="{00000000-0005-0000-0000-00002F020000}"/>
    <cellStyle name="PSChar 2" xfId="594" xr:uid="{00000000-0005-0000-0000-000030020000}"/>
    <cellStyle name="PSChar 3" xfId="595" xr:uid="{00000000-0005-0000-0000-000031020000}"/>
    <cellStyle name="RevList" xfId="596" xr:uid="{00000000-0005-0000-0000-000032020000}"/>
    <cellStyle name="RevList 2" xfId="597" xr:uid="{00000000-0005-0000-0000-000033020000}"/>
    <cellStyle name="RevList 3" xfId="598" xr:uid="{00000000-0005-0000-0000-000034020000}"/>
    <cellStyle name="RevList_110310_Výkazy CEPS 10_13062011" xfId="599" xr:uid="{00000000-0005-0000-0000-000035020000}"/>
    <cellStyle name="RowLevel_1_BE (2)" xfId="600" xr:uid="{00000000-0005-0000-0000-000036020000}"/>
    <cellStyle name="SAPBEXaggData" xfId="9" xr:uid="{00000000-0005-0000-0000-000037020000}"/>
    <cellStyle name="SAPBEXaggData 10" xfId="601" xr:uid="{00000000-0005-0000-0000-000038020000}"/>
    <cellStyle name="SAPBEXaggData 11" xfId="602" xr:uid="{00000000-0005-0000-0000-000039020000}"/>
    <cellStyle name="SAPBEXaggData 2" xfId="603" xr:uid="{00000000-0005-0000-0000-00003A020000}"/>
    <cellStyle name="SAPBEXaggData 2 10" xfId="604" xr:uid="{00000000-0005-0000-0000-00003B020000}"/>
    <cellStyle name="SAPBEXaggData 2 11" xfId="605" xr:uid="{00000000-0005-0000-0000-00003C020000}"/>
    <cellStyle name="SAPBEXaggData 2 2" xfId="606" xr:uid="{00000000-0005-0000-0000-00003D020000}"/>
    <cellStyle name="SAPBEXaggData 2 3" xfId="607" xr:uid="{00000000-0005-0000-0000-00003E020000}"/>
    <cellStyle name="SAPBEXaggData 2 4" xfId="608" xr:uid="{00000000-0005-0000-0000-00003F020000}"/>
    <cellStyle name="SAPBEXaggData 2 5" xfId="609" xr:uid="{00000000-0005-0000-0000-000040020000}"/>
    <cellStyle name="SAPBEXaggData 2 6" xfId="610" xr:uid="{00000000-0005-0000-0000-000041020000}"/>
    <cellStyle name="SAPBEXaggData 2 7" xfId="611" xr:uid="{00000000-0005-0000-0000-000042020000}"/>
    <cellStyle name="SAPBEXaggData 2 8" xfId="612" xr:uid="{00000000-0005-0000-0000-000043020000}"/>
    <cellStyle name="SAPBEXaggData 2 9" xfId="613" xr:uid="{00000000-0005-0000-0000-000044020000}"/>
    <cellStyle name="SAPBEXaggData 3" xfId="614" xr:uid="{00000000-0005-0000-0000-000045020000}"/>
    <cellStyle name="SAPBEXaggData 4" xfId="615" xr:uid="{00000000-0005-0000-0000-000046020000}"/>
    <cellStyle name="SAPBEXaggData 5" xfId="616" xr:uid="{00000000-0005-0000-0000-000047020000}"/>
    <cellStyle name="SAPBEXaggData 6" xfId="617" xr:uid="{00000000-0005-0000-0000-000048020000}"/>
    <cellStyle name="SAPBEXaggData 7" xfId="618" xr:uid="{00000000-0005-0000-0000-000049020000}"/>
    <cellStyle name="SAPBEXaggData 8" xfId="619" xr:uid="{00000000-0005-0000-0000-00004A020000}"/>
    <cellStyle name="SAPBEXaggData 9" xfId="620" xr:uid="{00000000-0005-0000-0000-00004B020000}"/>
    <cellStyle name="SAPBEXaggDataEmph" xfId="20" xr:uid="{00000000-0005-0000-0000-00004C020000}"/>
    <cellStyle name="SAPBEXaggDataEmph 10" xfId="621" xr:uid="{00000000-0005-0000-0000-00004D020000}"/>
    <cellStyle name="SAPBEXaggDataEmph 11" xfId="622" xr:uid="{00000000-0005-0000-0000-00004E020000}"/>
    <cellStyle name="SAPBEXaggDataEmph 12" xfId="623" xr:uid="{00000000-0005-0000-0000-00004F020000}"/>
    <cellStyle name="SAPBEXaggDataEmph 2" xfId="624" xr:uid="{00000000-0005-0000-0000-000050020000}"/>
    <cellStyle name="SAPBEXaggDataEmph 2 10" xfId="625" xr:uid="{00000000-0005-0000-0000-000051020000}"/>
    <cellStyle name="SAPBEXaggDataEmph 2 2" xfId="626" xr:uid="{00000000-0005-0000-0000-000052020000}"/>
    <cellStyle name="SAPBEXaggDataEmph 2 3" xfId="627" xr:uid="{00000000-0005-0000-0000-000053020000}"/>
    <cellStyle name="SAPBEXaggDataEmph 2 4" xfId="628" xr:uid="{00000000-0005-0000-0000-000054020000}"/>
    <cellStyle name="SAPBEXaggDataEmph 2 5" xfId="629" xr:uid="{00000000-0005-0000-0000-000055020000}"/>
    <cellStyle name="SAPBEXaggDataEmph 2 6" xfId="630" xr:uid="{00000000-0005-0000-0000-000056020000}"/>
    <cellStyle name="SAPBEXaggDataEmph 2 7" xfId="631" xr:uid="{00000000-0005-0000-0000-000057020000}"/>
    <cellStyle name="SAPBEXaggDataEmph 2 8" xfId="632" xr:uid="{00000000-0005-0000-0000-000058020000}"/>
    <cellStyle name="SAPBEXaggDataEmph 2 9" xfId="633" xr:uid="{00000000-0005-0000-0000-000059020000}"/>
    <cellStyle name="SAPBEXaggDataEmph 3" xfId="634" xr:uid="{00000000-0005-0000-0000-00005A020000}"/>
    <cellStyle name="SAPBEXaggDataEmph 4" xfId="635" xr:uid="{00000000-0005-0000-0000-00005B020000}"/>
    <cellStyle name="SAPBEXaggDataEmph 5" xfId="636" xr:uid="{00000000-0005-0000-0000-00005C020000}"/>
    <cellStyle name="SAPBEXaggDataEmph 6" xfId="637" xr:uid="{00000000-0005-0000-0000-00005D020000}"/>
    <cellStyle name="SAPBEXaggDataEmph 7" xfId="638" xr:uid="{00000000-0005-0000-0000-00005E020000}"/>
    <cellStyle name="SAPBEXaggDataEmph 8" xfId="639" xr:uid="{00000000-0005-0000-0000-00005F020000}"/>
    <cellStyle name="SAPBEXaggDataEmph 9" xfId="640" xr:uid="{00000000-0005-0000-0000-000060020000}"/>
    <cellStyle name="SAPBEXaggItem" xfId="10" xr:uid="{00000000-0005-0000-0000-000061020000}"/>
    <cellStyle name="SAPBEXaggItem 10" xfId="641" xr:uid="{00000000-0005-0000-0000-000062020000}"/>
    <cellStyle name="SAPBEXaggItem 11" xfId="642" xr:uid="{00000000-0005-0000-0000-000063020000}"/>
    <cellStyle name="SAPBEXaggItem 2" xfId="643" xr:uid="{00000000-0005-0000-0000-000064020000}"/>
    <cellStyle name="SAPBEXaggItem 2 10" xfId="644" xr:uid="{00000000-0005-0000-0000-000065020000}"/>
    <cellStyle name="SAPBEXaggItem 2 11" xfId="645" xr:uid="{00000000-0005-0000-0000-000066020000}"/>
    <cellStyle name="SAPBEXaggItem 2 2" xfId="646" xr:uid="{00000000-0005-0000-0000-000067020000}"/>
    <cellStyle name="SAPBEXaggItem 2 3" xfId="647" xr:uid="{00000000-0005-0000-0000-000068020000}"/>
    <cellStyle name="SAPBEXaggItem 2 4" xfId="648" xr:uid="{00000000-0005-0000-0000-000069020000}"/>
    <cellStyle name="SAPBEXaggItem 2 5" xfId="649" xr:uid="{00000000-0005-0000-0000-00006A020000}"/>
    <cellStyle name="SAPBEXaggItem 2 6" xfId="650" xr:uid="{00000000-0005-0000-0000-00006B020000}"/>
    <cellStyle name="SAPBEXaggItem 2 7" xfId="651" xr:uid="{00000000-0005-0000-0000-00006C020000}"/>
    <cellStyle name="SAPBEXaggItem 2 8" xfId="652" xr:uid="{00000000-0005-0000-0000-00006D020000}"/>
    <cellStyle name="SAPBEXaggItem 2 9" xfId="653" xr:uid="{00000000-0005-0000-0000-00006E020000}"/>
    <cellStyle name="SAPBEXaggItem 3" xfId="654" xr:uid="{00000000-0005-0000-0000-00006F020000}"/>
    <cellStyle name="SAPBEXaggItem 4" xfId="655" xr:uid="{00000000-0005-0000-0000-000070020000}"/>
    <cellStyle name="SAPBEXaggItem 5" xfId="656" xr:uid="{00000000-0005-0000-0000-000071020000}"/>
    <cellStyle name="SAPBEXaggItem 6" xfId="657" xr:uid="{00000000-0005-0000-0000-000072020000}"/>
    <cellStyle name="SAPBEXaggItem 7" xfId="658" xr:uid="{00000000-0005-0000-0000-000073020000}"/>
    <cellStyle name="SAPBEXaggItem 8" xfId="659" xr:uid="{00000000-0005-0000-0000-000074020000}"/>
    <cellStyle name="SAPBEXaggItem 9" xfId="660" xr:uid="{00000000-0005-0000-0000-000075020000}"/>
    <cellStyle name="SAPBEXaggItemX" xfId="21" xr:uid="{00000000-0005-0000-0000-000076020000}"/>
    <cellStyle name="SAPBEXaggItemX 10" xfId="661" xr:uid="{00000000-0005-0000-0000-000077020000}"/>
    <cellStyle name="SAPBEXaggItemX 11" xfId="662" xr:uid="{00000000-0005-0000-0000-000078020000}"/>
    <cellStyle name="SAPBEXaggItemX 12" xfId="663" xr:uid="{00000000-0005-0000-0000-000079020000}"/>
    <cellStyle name="SAPBEXaggItemX 2" xfId="664" xr:uid="{00000000-0005-0000-0000-00007A020000}"/>
    <cellStyle name="SAPBEXaggItemX 2 10" xfId="665" xr:uid="{00000000-0005-0000-0000-00007B020000}"/>
    <cellStyle name="SAPBEXaggItemX 2 2" xfId="666" xr:uid="{00000000-0005-0000-0000-00007C020000}"/>
    <cellStyle name="SAPBEXaggItemX 2 3" xfId="667" xr:uid="{00000000-0005-0000-0000-00007D020000}"/>
    <cellStyle name="SAPBEXaggItemX 2 4" xfId="668" xr:uid="{00000000-0005-0000-0000-00007E020000}"/>
    <cellStyle name="SAPBEXaggItemX 2 5" xfId="669" xr:uid="{00000000-0005-0000-0000-00007F020000}"/>
    <cellStyle name="SAPBEXaggItemX 2 6" xfId="670" xr:uid="{00000000-0005-0000-0000-000080020000}"/>
    <cellStyle name="SAPBEXaggItemX 2 7" xfId="671" xr:uid="{00000000-0005-0000-0000-000081020000}"/>
    <cellStyle name="SAPBEXaggItemX 2 8" xfId="672" xr:uid="{00000000-0005-0000-0000-000082020000}"/>
    <cellStyle name="SAPBEXaggItemX 2 9" xfId="673" xr:uid="{00000000-0005-0000-0000-000083020000}"/>
    <cellStyle name="SAPBEXaggItemX 3" xfId="674" xr:uid="{00000000-0005-0000-0000-000084020000}"/>
    <cellStyle name="SAPBEXaggItemX 4" xfId="675" xr:uid="{00000000-0005-0000-0000-000085020000}"/>
    <cellStyle name="SAPBEXaggItemX 5" xfId="676" xr:uid="{00000000-0005-0000-0000-000086020000}"/>
    <cellStyle name="SAPBEXaggItemX 6" xfId="677" xr:uid="{00000000-0005-0000-0000-000087020000}"/>
    <cellStyle name="SAPBEXaggItemX 7" xfId="678" xr:uid="{00000000-0005-0000-0000-000088020000}"/>
    <cellStyle name="SAPBEXaggItemX 8" xfId="679" xr:uid="{00000000-0005-0000-0000-000089020000}"/>
    <cellStyle name="SAPBEXaggItemX 9" xfId="680" xr:uid="{00000000-0005-0000-0000-00008A020000}"/>
    <cellStyle name="SAPBEXexcBad7" xfId="22" xr:uid="{00000000-0005-0000-0000-00008B020000}"/>
    <cellStyle name="SAPBEXexcBad7 10" xfId="681" xr:uid="{00000000-0005-0000-0000-00008C020000}"/>
    <cellStyle name="SAPBEXexcBad7 11" xfId="682" xr:uid="{00000000-0005-0000-0000-00008D020000}"/>
    <cellStyle name="SAPBEXexcBad7 12" xfId="683" xr:uid="{00000000-0005-0000-0000-00008E020000}"/>
    <cellStyle name="SAPBEXexcBad7 2" xfId="684" xr:uid="{00000000-0005-0000-0000-00008F020000}"/>
    <cellStyle name="SAPBEXexcBad7 2 10" xfId="685" xr:uid="{00000000-0005-0000-0000-000090020000}"/>
    <cellStyle name="SAPBEXexcBad7 2 2" xfId="686" xr:uid="{00000000-0005-0000-0000-000091020000}"/>
    <cellStyle name="SAPBEXexcBad7 2 3" xfId="687" xr:uid="{00000000-0005-0000-0000-000092020000}"/>
    <cellStyle name="SAPBEXexcBad7 2 4" xfId="688" xr:uid="{00000000-0005-0000-0000-000093020000}"/>
    <cellStyle name="SAPBEXexcBad7 2 5" xfId="689" xr:uid="{00000000-0005-0000-0000-000094020000}"/>
    <cellStyle name="SAPBEXexcBad7 2 6" xfId="690" xr:uid="{00000000-0005-0000-0000-000095020000}"/>
    <cellStyle name="SAPBEXexcBad7 2 7" xfId="691" xr:uid="{00000000-0005-0000-0000-000096020000}"/>
    <cellStyle name="SAPBEXexcBad7 2 8" xfId="692" xr:uid="{00000000-0005-0000-0000-000097020000}"/>
    <cellStyle name="SAPBEXexcBad7 2 9" xfId="693" xr:uid="{00000000-0005-0000-0000-000098020000}"/>
    <cellStyle name="SAPBEXexcBad7 3" xfId="694" xr:uid="{00000000-0005-0000-0000-000099020000}"/>
    <cellStyle name="SAPBEXexcBad7 4" xfId="695" xr:uid="{00000000-0005-0000-0000-00009A020000}"/>
    <cellStyle name="SAPBEXexcBad7 5" xfId="696" xr:uid="{00000000-0005-0000-0000-00009B020000}"/>
    <cellStyle name="SAPBEXexcBad7 6" xfId="697" xr:uid="{00000000-0005-0000-0000-00009C020000}"/>
    <cellStyle name="SAPBEXexcBad7 7" xfId="698" xr:uid="{00000000-0005-0000-0000-00009D020000}"/>
    <cellStyle name="SAPBEXexcBad7 8" xfId="699" xr:uid="{00000000-0005-0000-0000-00009E020000}"/>
    <cellStyle name="SAPBEXexcBad7 9" xfId="700" xr:uid="{00000000-0005-0000-0000-00009F020000}"/>
    <cellStyle name="SAPBEXexcBad8" xfId="23" xr:uid="{00000000-0005-0000-0000-0000A0020000}"/>
    <cellStyle name="SAPBEXexcBad8 10" xfId="701" xr:uid="{00000000-0005-0000-0000-0000A1020000}"/>
    <cellStyle name="SAPBEXexcBad8 11" xfId="702" xr:uid="{00000000-0005-0000-0000-0000A2020000}"/>
    <cellStyle name="SAPBEXexcBad8 12" xfId="703" xr:uid="{00000000-0005-0000-0000-0000A3020000}"/>
    <cellStyle name="SAPBEXexcBad8 2" xfId="704" xr:uid="{00000000-0005-0000-0000-0000A4020000}"/>
    <cellStyle name="SAPBEXexcBad8 2 10" xfId="705" xr:uid="{00000000-0005-0000-0000-0000A5020000}"/>
    <cellStyle name="SAPBEXexcBad8 2 2" xfId="706" xr:uid="{00000000-0005-0000-0000-0000A6020000}"/>
    <cellStyle name="SAPBEXexcBad8 2 3" xfId="707" xr:uid="{00000000-0005-0000-0000-0000A7020000}"/>
    <cellStyle name="SAPBEXexcBad8 2 4" xfId="708" xr:uid="{00000000-0005-0000-0000-0000A8020000}"/>
    <cellStyle name="SAPBEXexcBad8 2 5" xfId="709" xr:uid="{00000000-0005-0000-0000-0000A9020000}"/>
    <cellStyle name="SAPBEXexcBad8 2 6" xfId="710" xr:uid="{00000000-0005-0000-0000-0000AA020000}"/>
    <cellStyle name="SAPBEXexcBad8 2 7" xfId="711" xr:uid="{00000000-0005-0000-0000-0000AB020000}"/>
    <cellStyle name="SAPBEXexcBad8 2 8" xfId="712" xr:uid="{00000000-0005-0000-0000-0000AC020000}"/>
    <cellStyle name="SAPBEXexcBad8 2 9" xfId="713" xr:uid="{00000000-0005-0000-0000-0000AD020000}"/>
    <cellStyle name="SAPBEXexcBad8 3" xfId="714" xr:uid="{00000000-0005-0000-0000-0000AE020000}"/>
    <cellStyle name="SAPBEXexcBad8 4" xfId="715" xr:uid="{00000000-0005-0000-0000-0000AF020000}"/>
    <cellStyle name="SAPBEXexcBad8 5" xfId="716" xr:uid="{00000000-0005-0000-0000-0000B0020000}"/>
    <cellStyle name="SAPBEXexcBad8 6" xfId="717" xr:uid="{00000000-0005-0000-0000-0000B1020000}"/>
    <cellStyle name="SAPBEXexcBad8 7" xfId="718" xr:uid="{00000000-0005-0000-0000-0000B2020000}"/>
    <cellStyle name="SAPBEXexcBad8 8" xfId="719" xr:uid="{00000000-0005-0000-0000-0000B3020000}"/>
    <cellStyle name="SAPBEXexcBad8 9" xfId="720" xr:uid="{00000000-0005-0000-0000-0000B4020000}"/>
    <cellStyle name="SAPBEXexcBad9" xfId="24" xr:uid="{00000000-0005-0000-0000-0000B5020000}"/>
    <cellStyle name="SAPBEXexcBad9 10" xfId="721" xr:uid="{00000000-0005-0000-0000-0000B6020000}"/>
    <cellStyle name="SAPBEXexcBad9 11" xfId="722" xr:uid="{00000000-0005-0000-0000-0000B7020000}"/>
    <cellStyle name="SAPBEXexcBad9 12" xfId="723" xr:uid="{00000000-0005-0000-0000-0000B8020000}"/>
    <cellStyle name="SAPBEXexcBad9 2" xfId="724" xr:uid="{00000000-0005-0000-0000-0000B9020000}"/>
    <cellStyle name="SAPBEXexcBad9 2 10" xfId="725" xr:uid="{00000000-0005-0000-0000-0000BA020000}"/>
    <cellStyle name="SAPBEXexcBad9 2 2" xfId="726" xr:uid="{00000000-0005-0000-0000-0000BB020000}"/>
    <cellStyle name="SAPBEXexcBad9 2 3" xfId="727" xr:uid="{00000000-0005-0000-0000-0000BC020000}"/>
    <cellStyle name="SAPBEXexcBad9 2 4" xfId="728" xr:uid="{00000000-0005-0000-0000-0000BD020000}"/>
    <cellStyle name="SAPBEXexcBad9 2 5" xfId="729" xr:uid="{00000000-0005-0000-0000-0000BE020000}"/>
    <cellStyle name="SAPBEXexcBad9 2 6" xfId="730" xr:uid="{00000000-0005-0000-0000-0000BF020000}"/>
    <cellStyle name="SAPBEXexcBad9 2 7" xfId="731" xr:uid="{00000000-0005-0000-0000-0000C0020000}"/>
    <cellStyle name="SAPBEXexcBad9 2 8" xfId="732" xr:uid="{00000000-0005-0000-0000-0000C1020000}"/>
    <cellStyle name="SAPBEXexcBad9 2 9" xfId="733" xr:uid="{00000000-0005-0000-0000-0000C2020000}"/>
    <cellStyle name="SAPBEXexcBad9 3" xfId="734" xr:uid="{00000000-0005-0000-0000-0000C3020000}"/>
    <cellStyle name="SAPBEXexcBad9 4" xfId="735" xr:uid="{00000000-0005-0000-0000-0000C4020000}"/>
    <cellStyle name="SAPBEXexcBad9 5" xfId="736" xr:uid="{00000000-0005-0000-0000-0000C5020000}"/>
    <cellStyle name="SAPBEXexcBad9 6" xfId="737" xr:uid="{00000000-0005-0000-0000-0000C6020000}"/>
    <cellStyle name="SAPBEXexcBad9 7" xfId="738" xr:uid="{00000000-0005-0000-0000-0000C7020000}"/>
    <cellStyle name="SAPBEXexcBad9 8" xfId="739" xr:uid="{00000000-0005-0000-0000-0000C8020000}"/>
    <cellStyle name="SAPBEXexcBad9 9" xfId="740" xr:uid="{00000000-0005-0000-0000-0000C9020000}"/>
    <cellStyle name="SAPBEXexcCritical4" xfId="25" xr:uid="{00000000-0005-0000-0000-0000CA020000}"/>
    <cellStyle name="SAPBEXexcCritical4 10" xfId="741" xr:uid="{00000000-0005-0000-0000-0000CB020000}"/>
    <cellStyle name="SAPBEXexcCritical4 11" xfId="742" xr:uid="{00000000-0005-0000-0000-0000CC020000}"/>
    <cellStyle name="SAPBEXexcCritical4 12" xfId="743" xr:uid="{00000000-0005-0000-0000-0000CD020000}"/>
    <cellStyle name="SAPBEXexcCritical4 2" xfId="744" xr:uid="{00000000-0005-0000-0000-0000CE020000}"/>
    <cellStyle name="SAPBEXexcCritical4 2 10" xfId="745" xr:uid="{00000000-0005-0000-0000-0000CF020000}"/>
    <cellStyle name="SAPBEXexcCritical4 2 2" xfId="746" xr:uid="{00000000-0005-0000-0000-0000D0020000}"/>
    <cellStyle name="SAPBEXexcCritical4 2 3" xfId="747" xr:uid="{00000000-0005-0000-0000-0000D1020000}"/>
    <cellStyle name="SAPBEXexcCritical4 2 4" xfId="748" xr:uid="{00000000-0005-0000-0000-0000D2020000}"/>
    <cellStyle name="SAPBEXexcCritical4 2 5" xfId="749" xr:uid="{00000000-0005-0000-0000-0000D3020000}"/>
    <cellStyle name="SAPBEXexcCritical4 2 6" xfId="750" xr:uid="{00000000-0005-0000-0000-0000D4020000}"/>
    <cellStyle name="SAPBEXexcCritical4 2 7" xfId="751" xr:uid="{00000000-0005-0000-0000-0000D5020000}"/>
    <cellStyle name="SAPBEXexcCritical4 2 8" xfId="752" xr:uid="{00000000-0005-0000-0000-0000D6020000}"/>
    <cellStyle name="SAPBEXexcCritical4 2 9" xfId="753" xr:uid="{00000000-0005-0000-0000-0000D7020000}"/>
    <cellStyle name="SAPBEXexcCritical4 3" xfId="754" xr:uid="{00000000-0005-0000-0000-0000D8020000}"/>
    <cellStyle name="SAPBEXexcCritical4 4" xfId="755" xr:uid="{00000000-0005-0000-0000-0000D9020000}"/>
    <cellStyle name="SAPBEXexcCritical4 5" xfId="756" xr:uid="{00000000-0005-0000-0000-0000DA020000}"/>
    <cellStyle name="SAPBEXexcCritical4 6" xfId="757" xr:uid="{00000000-0005-0000-0000-0000DB020000}"/>
    <cellStyle name="SAPBEXexcCritical4 7" xfId="758" xr:uid="{00000000-0005-0000-0000-0000DC020000}"/>
    <cellStyle name="SAPBEXexcCritical4 8" xfId="759" xr:uid="{00000000-0005-0000-0000-0000DD020000}"/>
    <cellStyle name="SAPBEXexcCritical4 9" xfId="760" xr:uid="{00000000-0005-0000-0000-0000DE020000}"/>
    <cellStyle name="SAPBEXexcCritical5" xfId="26" xr:uid="{00000000-0005-0000-0000-0000DF020000}"/>
    <cellStyle name="SAPBEXexcCritical5 10" xfId="761" xr:uid="{00000000-0005-0000-0000-0000E0020000}"/>
    <cellStyle name="SAPBEXexcCritical5 11" xfId="762" xr:uid="{00000000-0005-0000-0000-0000E1020000}"/>
    <cellStyle name="SAPBEXexcCritical5 12" xfId="763" xr:uid="{00000000-0005-0000-0000-0000E2020000}"/>
    <cellStyle name="SAPBEXexcCritical5 2" xfId="764" xr:uid="{00000000-0005-0000-0000-0000E3020000}"/>
    <cellStyle name="SAPBEXexcCritical5 2 10" xfId="765" xr:uid="{00000000-0005-0000-0000-0000E4020000}"/>
    <cellStyle name="SAPBEXexcCritical5 2 2" xfId="766" xr:uid="{00000000-0005-0000-0000-0000E5020000}"/>
    <cellStyle name="SAPBEXexcCritical5 2 3" xfId="767" xr:uid="{00000000-0005-0000-0000-0000E6020000}"/>
    <cellStyle name="SAPBEXexcCritical5 2 4" xfId="768" xr:uid="{00000000-0005-0000-0000-0000E7020000}"/>
    <cellStyle name="SAPBEXexcCritical5 2 5" xfId="769" xr:uid="{00000000-0005-0000-0000-0000E8020000}"/>
    <cellStyle name="SAPBEXexcCritical5 2 6" xfId="770" xr:uid="{00000000-0005-0000-0000-0000E9020000}"/>
    <cellStyle name="SAPBEXexcCritical5 2 7" xfId="771" xr:uid="{00000000-0005-0000-0000-0000EA020000}"/>
    <cellStyle name="SAPBEXexcCritical5 2 8" xfId="772" xr:uid="{00000000-0005-0000-0000-0000EB020000}"/>
    <cellStyle name="SAPBEXexcCritical5 2 9" xfId="773" xr:uid="{00000000-0005-0000-0000-0000EC020000}"/>
    <cellStyle name="SAPBEXexcCritical5 3" xfId="774" xr:uid="{00000000-0005-0000-0000-0000ED020000}"/>
    <cellStyle name="SAPBEXexcCritical5 4" xfId="775" xr:uid="{00000000-0005-0000-0000-0000EE020000}"/>
    <cellStyle name="SAPBEXexcCritical5 5" xfId="776" xr:uid="{00000000-0005-0000-0000-0000EF020000}"/>
    <cellStyle name="SAPBEXexcCritical5 6" xfId="777" xr:uid="{00000000-0005-0000-0000-0000F0020000}"/>
    <cellStyle name="SAPBEXexcCritical5 7" xfId="778" xr:uid="{00000000-0005-0000-0000-0000F1020000}"/>
    <cellStyle name="SAPBEXexcCritical5 8" xfId="779" xr:uid="{00000000-0005-0000-0000-0000F2020000}"/>
    <cellStyle name="SAPBEXexcCritical5 9" xfId="780" xr:uid="{00000000-0005-0000-0000-0000F3020000}"/>
    <cellStyle name="SAPBEXexcCritical6" xfId="27" xr:uid="{00000000-0005-0000-0000-0000F4020000}"/>
    <cellStyle name="SAPBEXexcCritical6 10" xfId="781" xr:uid="{00000000-0005-0000-0000-0000F5020000}"/>
    <cellStyle name="SAPBEXexcCritical6 11" xfId="782" xr:uid="{00000000-0005-0000-0000-0000F6020000}"/>
    <cellStyle name="SAPBEXexcCritical6 12" xfId="783" xr:uid="{00000000-0005-0000-0000-0000F7020000}"/>
    <cellStyle name="SAPBEXexcCritical6 2" xfId="784" xr:uid="{00000000-0005-0000-0000-0000F8020000}"/>
    <cellStyle name="SAPBEXexcCritical6 2 10" xfId="785" xr:uid="{00000000-0005-0000-0000-0000F9020000}"/>
    <cellStyle name="SAPBEXexcCritical6 2 2" xfId="786" xr:uid="{00000000-0005-0000-0000-0000FA020000}"/>
    <cellStyle name="SAPBEXexcCritical6 2 3" xfId="787" xr:uid="{00000000-0005-0000-0000-0000FB020000}"/>
    <cellStyle name="SAPBEXexcCritical6 2 4" xfId="788" xr:uid="{00000000-0005-0000-0000-0000FC020000}"/>
    <cellStyle name="SAPBEXexcCritical6 2 5" xfId="789" xr:uid="{00000000-0005-0000-0000-0000FD020000}"/>
    <cellStyle name="SAPBEXexcCritical6 2 6" xfId="790" xr:uid="{00000000-0005-0000-0000-0000FE020000}"/>
    <cellStyle name="SAPBEXexcCritical6 2 7" xfId="791" xr:uid="{00000000-0005-0000-0000-0000FF020000}"/>
    <cellStyle name="SAPBEXexcCritical6 2 8" xfId="792" xr:uid="{00000000-0005-0000-0000-000000030000}"/>
    <cellStyle name="SAPBEXexcCritical6 2 9" xfId="793" xr:uid="{00000000-0005-0000-0000-000001030000}"/>
    <cellStyle name="SAPBEXexcCritical6 3" xfId="794" xr:uid="{00000000-0005-0000-0000-000002030000}"/>
    <cellStyle name="SAPBEXexcCritical6 4" xfId="795" xr:uid="{00000000-0005-0000-0000-000003030000}"/>
    <cellStyle name="SAPBEXexcCritical6 5" xfId="796" xr:uid="{00000000-0005-0000-0000-000004030000}"/>
    <cellStyle name="SAPBEXexcCritical6 6" xfId="797" xr:uid="{00000000-0005-0000-0000-000005030000}"/>
    <cellStyle name="SAPBEXexcCritical6 7" xfId="798" xr:uid="{00000000-0005-0000-0000-000006030000}"/>
    <cellStyle name="SAPBEXexcCritical6 8" xfId="799" xr:uid="{00000000-0005-0000-0000-000007030000}"/>
    <cellStyle name="SAPBEXexcCritical6 9" xfId="800" xr:uid="{00000000-0005-0000-0000-000008030000}"/>
    <cellStyle name="SAPBEXexcGood1" xfId="28" xr:uid="{00000000-0005-0000-0000-000009030000}"/>
    <cellStyle name="SAPBEXexcGood1 10" xfId="801" xr:uid="{00000000-0005-0000-0000-00000A030000}"/>
    <cellStyle name="SAPBEXexcGood1 11" xfId="802" xr:uid="{00000000-0005-0000-0000-00000B030000}"/>
    <cellStyle name="SAPBEXexcGood1 12" xfId="803" xr:uid="{00000000-0005-0000-0000-00000C030000}"/>
    <cellStyle name="SAPBEXexcGood1 2" xfId="804" xr:uid="{00000000-0005-0000-0000-00000D030000}"/>
    <cellStyle name="SAPBEXexcGood1 2 10" xfId="805" xr:uid="{00000000-0005-0000-0000-00000E030000}"/>
    <cellStyle name="SAPBEXexcGood1 2 2" xfId="806" xr:uid="{00000000-0005-0000-0000-00000F030000}"/>
    <cellStyle name="SAPBEXexcGood1 2 3" xfId="807" xr:uid="{00000000-0005-0000-0000-000010030000}"/>
    <cellStyle name="SAPBEXexcGood1 2 4" xfId="808" xr:uid="{00000000-0005-0000-0000-000011030000}"/>
    <cellStyle name="SAPBEXexcGood1 2 5" xfId="809" xr:uid="{00000000-0005-0000-0000-000012030000}"/>
    <cellStyle name="SAPBEXexcGood1 2 6" xfId="810" xr:uid="{00000000-0005-0000-0000-000013030000}"/>
    <cellStyle name="SAPBEXexcGood1 2 7" xfId="811" xr:uid="{00000000-0005-0000-0000-000014030000}"/>
    <cellStyle name="SAPBEXexcGood1 2 8" xfId="812" xr:uid="{00000000-0005-0000-0000-000015030000}"/>
    <cellStyle name="SAPBEXexcGood1 2 9" xfId="813" xr:uid="{00000000-0005-0000-0000-000016030000}"/>
    <cellStyle name="SAPBEXexcGood1 3" xfId="814" xr:uid="{00000000-0005-0000-0000-000017030000}"/>
    <cellStyle name="SAPBEXexcGood1 4" xfId="815" xr:uid="{00000000-0005-0000-0000-000018030000}"/>
    <cellStyle name="SAPBEXexcGood1 5" xfId="816" xr:uid="{00000000-0005-0000-0000-000019030000}"/>
    <cellStyle name="SAPBEXexcGood1 6" xfId="817" xr:uid="{00000000-0005-0000-0000-00001A030000}"/>
    <cellStyle name="SAPBEXexcGood1 7" xfId="818" xr:uid="{00000000-0005-0000-0000-00001B030000}"/>
    <cellStyle name="SAPBEXexcGood1 8" xfId="819" xr:uid="{00000000-0005-0000-0000-00001C030000}"/>
    <cellStyle name="SAPBEXexcGood1 9" xfId="820" xr:uid="{00000000-0005-0000-0000-00001D030000}"/>
    <cellStyle name="SAPBEXexcGood2" xfId="29" xr:uid="{00000000-0005-0000-0000-00001E030000}"/>
    <cellStyle name="SAPBEXexcGood2 10" xfId="821" xr:uid="{00000000-0005-0000-0000-00001F030000}"/>
    <cellStyle name="SAPBEXexcGood2 11" xfId="822" xr:uid="{00000000-0005-0000-0000-000020030000}"/>
    <cellStyle name="SAPBEXexcGood2 12" xfId="823" xr:uid="{00000000-0005-0000-0000-000021030000}"/>
    <cellStyle name="SAPBEXexcGood2 2" xfId="824" xr:uid="{00000000-0005-0000-0000-000022030000}"/>
    <cellStyle name="SAPBEXexcGood2 2 10" xfId="825" xr:uid="{00000000-0005-0000-0000-000023030000}"/>
    <cellStyle name="SAPBEXexcGood2 2 2" xfId="826" xr:uid="{00000000-0005-0000-0000-000024030000}"/>
    <cellStyle name="SAPBEXexcGood2 2 3" xfId="827" xr:uid="{00000000-0005-0000-0000-000025030000}"/>
    <cellStyle name="SAPBEXexcGood2 2 4" xfId="828" xr:uid="{00000000-0005-0000-0000-000026030000}"/>
    <cellStyle name="SAPBEXexcGood2 2 5" xfId="829" xr:uid="{00000000-0005-0000-0000-000027030000}"/>
    <cellStyle name="SAPBEXexcGood2 2 6" xfId="830" xr:uid="{00000000-0005-0000-0000-000028030000}"/>
    <cellStyle name="SAPBEXexcGood2 2 7" xfId="831" xr:uid="{00000000-0005-0000-0000-000029030000}"/>
    <cellStyle name="SAPBEXexcGood2 2 8" xfId="832" xr:uid="{00000000-0005-0000-0000-00002A030000}"/>
    <cellStyle name="SAPBEXexcGood2 2 9" xfId="833" xr:uid="{00000000-0005-0000-0000-00002B030000}"/>
    <cellStyle name="SAPBEXexcGood2 3" xfId="834" xr:uid="{00000000-0005-0000-0000-00002C030000}"/>
    <cellStyle name="SAPBEXexcGood2 4" xfId="835" xr:uid="{00000000-0005-0000-0000-00002D030000}"/>
    <cellStyle name="SAPBEXexcGood2 5" xfId="836" xr:uid="{00000000-0005-0000-0000-00002E030000}"/>
    <cellStyle name="SAPBEXexcGood2 6" xfId="837" xr:uid="{00000000-0005-0000-0000-00002F030000}"/>
    <cellStyle name="SAPBEXexcGood2 7" xfId="838" xr:uid="{00000000-0005-0000-0000-000030030000}"/>
    <cellStyle name="SAPBEXexcGood2 8" xfId="839" xr:uid="{00000000-0005-0000-0000-000031030000}"/>
    <cellStyle name="SAPBEXexcGood2 9" xfId="840" xr:uid="{00000000-0005-0000-0000-000032030000}"/>
    <cellStyle name="SAPBEXexcGood3" xfId="30" xr:uid="{00000000-0005-0000-0000-000033030000}"/>
    <cellStyle name="SAPBEXexcGood3 10" xfId="841" xr:uid="{00000000-0005-0000-0000-000034030000}"/>
    <cellStyle name="SAPBEXexcGood3 11" xfId="842" xr:uid="{00000000-0005-0000-0000-000035030000}"/>
    <cellStyle name="SAPBEXexcGood3 12" xfId="843" xr:uid="{00000000-0005-0000-0000-000036030000}"/>
    <cellStyle name="SAPBEXexcGood3 2" xfId="844" xr:uid="{00000000-0005-0000-0000-000037030000}"/>
    <cellStyle name="SAPBEXexcGood3 2 10" xfId="845" xr:uid="{00000000-0005-0000-0000-000038030000}"/>
    <cellStyle name="SAPBEXexcGood3 2 2" xfId="846" xr:uid="{00000000-0005-0000-0000-000039030000}"/>
    <cellStyle name="SAPBEXexcGood3 2 3" xfId="847" xr:uid="{00000000-0005-0000-0000-00003A030000}"/>
    <cellStyle name="SAPBEXexcGood3 2 4" xfId="848" xr:uid="{00000000-0005-0000-0000-00003B030000}"/>
    <cellStyle name="SAPBEXexcGood3 2 5" xfId="849" xr:uid="{00000000-0005-0000-0000-00003C030000}"/>
    <cellStyle name="SAPBEXexcGood3 2 6" xfId="850" xr:uid="{00000000-0005-0000-0000-00003D030000}"/>
    <cellStyle name="SAPBEXexcGood3 2 7" xfId="851" xr:uid="{00000000-0005-0000-0000-00003E030000}"/>
    <cellStyle name="SAPBEXexcGood3 2 8" xfId="852" xr:uid="{00000000-0005-0000-0000-00003F030000}"/>
    <cellStyle name="SAPBEXexcGood3 2 9" xfId="853" xr:uid="{00000000-0005-0000-0000-000040030000}"/>
    <cellStyle name="SAPBEXexcGood3 3" xfId="854" xr:uid="{00000000-0005-0000-0000-000041030000}"/>
    <cellStyle name="SAPBEXexcGood3 4" xfId="855" xr:uid="{00000000-0005-0000-0000-000042030000}"/>
    <cellStyle name="SAPBEXexcGood3 5" xfId="856" xr:uid="{00000000-0005-0000-0000-000043030000}"/>
    <cellStyle name="SAPBEXexcGood3 6" xfId="857" xr:uid="{00000000-0005-0000-0000-000044030000}"/>
    <cellStyle name="SAPBEXexcGood3 7" xfId="858" xr:uid="{00000000-0005-0000-0000-000045030000}"/>
    <cellStyle name="SAPBEXexcGood3 8" xfId="859" xr:uid="{00000000-0005-0000-0000-000046030000}"/>
    <cellStyle name="SAPBEXexcGood3 9" xfId="860" xr:uid="{00000000-0005-0000-0000-000047030000}"/>
    <cellStyle name="SAPBEXfilterDrill" xfId="31" xr:uid="{00000000-0005-0000-0000-000048030000}"/>
    <cellStyle name="SAPBEXfilterDrill 10" xfId="861" xr:uid="{00000000-0005-0000-0000-000049030000}"/>
    <cellStyle name="SAPBEXfilterDrill 11" xfId="862" xr:uid="{00000000-0005-0000-0000-00004A030000}"/>
    <cellStyle name="SAPBEXfilterDrill 12" xfId="863" xr:uid="{00000000-0005-0000-0000-00004B030000}"/>
    <cellStyle name="SAPBEXfilterDrill 2" xfId="864" xr:uid="{00000000-0005-0000-0000-00004C030000}"/>
    <cellStyle name="SAPBEXfilterDrill 2 10" xfId="865" xr:uid="{00000000-0005-0000-0000-00004D030000}"/>
    <cellStyle name="SAPBEXfilterDrill 2 2" xfId="866" xr:uid="{00000000-0005-0000-0000-00004E030000}"/>
    <cellStyle name="SAPBEXfilterDrill 2 3" xfId="867" xr:uid="{00000000-0005-0000-0000-00004F030000}"/>
    <cellStyle name="SAPBEXfilterDrill 2 4" xfId="868" xr:uid="{00000000-0005-0000-0000-000050030000}"/>
    <cellStyle name="SAPBEXfilterDrill 2 5" xfId="869" xr:uid="{00000000-0005-0000-0000-000051030000}"/>
    <cellStyle name="SAPBEXfilterDrill 2 6" xfId="870" xr:uid="{00000000-0005-0000-0000-000052030000}"/>
    <cellStyle name="SAPBEXfilterDrill 2 7" xfId="871" xr:uid="{00000000-0005-0000-0000-000053030000}"/>
    <cellStyle name="SAPBEXfilterDrill 2 8" xfId="872" xr:uid="{00000000-0005-0000-0000-000054030000}"/>
    <cellStyle name="SAPBEXfilterDrill 2 9" xfId="873" xr:uid="{00000000-0005-0000-0000-000055030000}"/>
    <cellStyle name="SAPBEXfilterDrill 3" xfId="874" xr:uid="{00000000-0005-0000-0000-000056030000}"/>
    <cellStyle name="SAPBEXfilterDrill 4" xfId="875" xr:uid="{00000000-0005-0000-0000-000057030000}"/>
    <cellStyle name="SAPBEXfilterDrill 5" xfId="876" xr:uid="{00000000-0005-0000-0000-000058030000}"/>
    <cellStyle name="SAPBEXfilterDrill 6" xfId="877" xr:uid="{00000000-0005-0000-0000-000059030000}"/>
    <cellStyle name="SAPBEXfilterDrill 7" xfId="878" xr:uid="{00000000-0005-0000-0000-00005A030000}"/>
    <cellStyle name="SAPBEXfilterDrill 8" xfId="879" xr:uid="{00000000-0005-0000-0000-00005B030000}"/>
    <cellStyle name="SAPBEXfilterDrill 9" xfId="880" xr:uid="{00000000-0005-0000-0000-00005C030000}"/>
    <cellStyle name="SAPBEXfilterItem" xfId="32" xr:uid="{00000000-0005-0000-0000-00005D030000}"/>
    <cellStyle name="SAPBEXfilterItem 10" xfId="881" xr:uid="{00000000-0005-0000-0000-00005E030000}"/>
    <cellStyle name="SAPBEXfilterItem 11" xfId="882" xr:uid="{00000000-0005-0000-0000-00005F030000}"/>
    <cellStyle name="SAPBEXfilterItem 12" xfId="883" xr:uid="{00000000-0005-0000-0000-000060030000}"/>
    <cellStyle name="SAPBEXfilterItem 2" xfId="884" xr:uid="{00000000-0005-0000-0000-000061030000}"/>
    <cellStyle name="SAPBEXfilterItem 2 10" xfId="885" xr:uid="{00000000-0005-0000-0000-000062030000}"/>
    <cellStyle name="SAPBEXfilterItem 2 2" xfId="886" xr:uid="{00000000-0005-0000-0000-000063030000}"/>
    <cellStyle name="SAPBEXfilterItem 2 3" xfId="887" xr:uid="{00000000-0005-0000-0000-000064030000}"/>
    <cellStyle name="SAPBEXfilterItem 2 4" xfId="888" xr:uid="{00000000-0005-0000-0000-000065030000}"/>
    <cellStyle name="SAPBEXfilterItem 2 5" xfId="889" xr:uid="{00000000-0005-0000-0000-000066030000}"/>
    <cellStyle name="SAPBEXfilterItem 2 6" xfId="890" xr:uid="{00000000-0005-0000-0000-000067030000}"/>
    <cellStyle name="SAPBEXfilterItem 2 7" xfId="891" xr:uid="{00000000-0005-0000-0000-000068030000}"/>
    <cellStyle name="SAPBEXfilterItem 2 8" xfId="892" xr:uid="{00000000-0005-0000-0000-000069030000}"/>
    <cellStyle name="SAPBEXfilterItem 2 9" xfId="893" xr:uid="{00000000-0005-0000-0000-00006A030000}"/>
    <cellStyle name="SAPBEXfilterItem 3" xfId="894" xr:uid="{00000000-0005-0000-0000-00006B030000}"/>
    <cellStyle name="SAPBEXfilterItem 4" xfId="895" xr:uid="{00000000-0005-0000-0000-00006C030000}"/>
    <cellStyle name="SAPBEXfilterItem 5" xfId="896" xr:uid="{00000000-0005-0000-0000-00006D030000}"/>
    <cellStyle name="SAPBEXfilterItem 6" xfId="897" xr:uid="{00000000-0005-0000-0000-00006E030000}"/>
    <cellStyle name="SAPBEXfilterItem 7" xfId="898" xr:uid="{00000000-0005-0000-0000-00006F030000}"/>
    <cellStyle name="SAPBEXfilterItem 8" xfId="899" xr:uid="{00000000-0005-0000-0000-000070030000}"/>
    <cellStyle name="SAPBEXfilterItem 9" xfId="900" xr:uid="{00000000-0005-0000-0000-000071030000}"/>
    <cellStyle name="SAPBEXfilterText" xfId="33" xr:uid="{00000000-0005-0000-0000-000072030000}"/>
    <cellStyle name="SAPBEXfilterText 10" xfId="901" xr:uid="{00000000-0005-0000-0000-000073030000}"/>
    <cellStyle name="SAPBEXfilterText 11" xfId="902" xr:uid="{00000000-0005-0000-0000-000074030000}"/>
    <cellStyle name="SAPBEXfilterText 12" xfId="903" xr:uid="{00000000-0005-0000-0000-000075030000}"/>
    <cellStyle name="SAPBEXfilterText 2" xfId="904" xr:uid="{00000000-0005-0000-0000-000076030000}"/>
    <cellStyle name="SAPBEXfilterText 2 10" xfId="905" xr:uid="{00000000-0005-0000-0000-000077030000}"/>
    <cellStyle name="SAPBEXfilterText 2 2" xfId="906" xr:uid="{00000000-0005-0000-0000-000078030000}"/>
    <cellStyle name="SAPBEXfilterText 2 3" xfId="907" xr:uid="{00000000-0005-0000-0000-000079030000}"/>
    <cellStyle name="SAPBEXfilterText 2 4" xfId="908" xr:uid="{00000000-0005-0000-0000-00007A030000}"/>
    <cellStyle name="SAPBEXfilterText 2 5" xfId="909" xr:uid="{00000000-0005-0000-0000-00007B030000}"/>
    <cellStyle name="SAPBEXfilterText 2 6" xfId="910" xr:uid="{00000000-0005-0000-0000-00007C030000}"/>
    <cellStyle name="SAPBEXfilterText 2 7" xfId="911" xr:uid="{00000000-0005-0000-0000-00007D030000}"/>
    <cellStyle name="SAPBEXfilterText 2 8" xfId="912" xr:uid="{00000000-0005-0000-0000-00007E030000}"/>
    <cellStyle name="SAPBEXfilterText 2 9" xfId="913" xr:uid="{00000000-0005-0000-0000-00007F030000}"/>
    <cellStyle name="SAPBEXfilterText 3" xfId="914" xr:uid="{00000000-0005-0000-0000-000080030000}"/>
    <cellStyle name="SAPBEXfilterText 4" xfId="915" xr:uid="{00000000-0005-0000-0000-000081030000}"/>
    <cellStyle name="SAPBEXfilterText 5" xfId="916" xr:uid="{00000000-0005-0000-0000-000082030000}"/>
    <cellStyle name="SAPBEXfilterText 6" xfId="917" xr:uid="{00000000-0005-0000-0000-000083030000}"/>
    <cellStyle name="SAPBEXfilterText 7" xfId="918" xr:uid="{00000000-0005-0000-0000-000084030000}"/>
    <cellStyle name="SAPBEXfilterText 8" xfId="919" xr:uid="{00000000-0005-0000-0000-000085030000}"/>
    <cellStyle name="SAPBEXfilterText 9" xfId="920" xr:uid="{00000000-0005-0000-0000-000086030000}"/>
    <cellStyle name="SAPBEXformats" xfId="34" xr:uid="{00000000-0005-0000-0000-000087030000}"/>
    <cellStyle name="SAPBEXformats 10" xfId="921" xr:uid="{00000000-0005-0000-0000-000088030000}"/>
    <cellStyle name="SAPBEXformats 11" xfId="922" xr:uid="{00000000-0005-0000-0000-000089030000}"/>
    <cellStyle name="SAPBEXformats 12" xfId="923" xr:uid="{00000000-0005-0000-0000-00008A030000}"/>
    <cellStyle name="SAPBEXformats 2" xfId="924" xr:uid="{00000000-0005-0000-0000-00008B030000}"/>
    <cellStyle name="SAPBEXformats 2 10" xfId="925" xr:uid="{00000000-0005-0000-0000-00008C030000}"/>
    <cellStyle name="SAPBEXformats 2 2" xfId="926" xr:uid="{00000000-0005-0000-0000-00008D030000}"/>
    <cellStyle name="SAPBEXformats 2 3" xfId="927" xr:uid="{00000000-0005-0000-0000-00008E030000}"/>
    <cellStyle name="SAPBEXformats 2 4" xfId="928" xr:uid="{00000000-0005-0000-0000-00008F030000}"/>
    <cellStyle name="SAPBEXformats 2 5" xfId="929" xr:uid="{00000000-0005-0000-0000-000090030000}"/>
    <cellStyle name="SAPBEXformats 2 6" xfId="930" xr:uid="{00000000-0005-0000-0000-000091030000}"/>
    <cellStyle name="SAPBEXformats 2 7" xfId="931" xr:uid="{00000000-0005-0000-0000-000092030000}"/>
    <cellStyle name="SAPBEXformats 2 8" xfId="932" xr:uid="{00000000-0005-0000-0000-000093030000}"/>
    <cellStyle name="SAPBEXformats 2 9" xfId="933" xr:uid="{00000000-0005-0000-0000-000094030000}"/>
    <cellStyle name="SAPBEXformats 3" xfId="934" xr:uid="{00000000-0005-0000-0000-000095030000}"/>
    <cellStyle name="SAPBEXformats 4" xfId="935" xr:uid="{00000000-0005-0000-0000-000096030000}"/>
    <cellStyle name="SAPBEXformats 5" xfId="936" xr:uid="{00000000-0005-0000-0000-000097030000}"/>
    <cellStyle name="SAPBEXformats 6" xfId="937" xr:uid="{00000000-0005-0000-0000-000098030000}"/>
    <cellStyle name="SAPBEXformats 7" xfId="938" xr:uid="{00000000-0005-0000-0000-000099030000}"/>
    <cellStyle name="SAPBEXformats 8" xfId="939" xr:uid="{00000000-0005-0000-0000-00009A030000}"/>
    <cellStyle name="SAPBEXformats 9" xfId="940" xr:uid="{00000000-0005-0000-0000-00009B030000}"/>
    <cellStyle name="SAPBEXheaderItem" xfId="35" xr:uid="{00000000-0005-0000-0000-00009C030000}"/>
    <cellStyle name="SAPBEXheaderItem 10" xfId="941" xr:uid="{00000000-0005-0000-0000-00009D030000}"/>
    <cellStyle name="SAPBEXheaderItem 11" xfId="942" xr:uid="{00000000-0005-0000-0000-00009E030000}"/>
    <cellStyle name="SAPBEXheaderItem 12" xfId="943" xr:uid="{00000000-0005-0000-0000-00009F030000}"/>
    <cellStyle name="SAPBEXheaderItem 2" xfId="944" xr:uid="{00000000-0005-0000-0000-0000A0030000}"/>
    <cellStyle name="SAPBEXheaderItem 2 10" xfId="945" xr:uid="{00000000-0005-0000-0000-0000A1030000}"/>
    <cellStyle name="SAPBEXheaderItem 2 2" xfId="946" xr:uid="{00000000-0005-0000-0000-0000A2030000}"/>
    <cellStyle name="SAPBEXheaderItem 2 3" xfId="947" xr:uid="{00000000-0005-0000-0000-0000A3030000}"/>
    <cellStyle name="SAPBEXheaderItem 2 4" xfId="948" xr:uid="{00000000-0005-0000-0000-0000A4030000}"/>
    <cellStyle name="SAPBEXheaderItem 2 5" xfId="949" xr:uid="{00000000-0005-0000-0000-0000A5030000}"/>
    <cellStyle name="SAPBEXheaderItem 2 6" xfId="950" xr:uid="{00000000-0005-0000-0000-0000A6030000}"/>
    <cellStyle name="SAPBEXheaderItem 2 7" xfId="951" xr:uid="{00000000-0005-0000-0000-0000A7030000}"/>
    <cellStyle name="SAPBEXheaderItem 2 8" xfId="952" xr:uid="{00000000-0005-0000-0000-0000A8030000}"/>
    <cellStyle name="SAPBEXheaderItem 2 9" xfId="953" xr:uid="{00000000-0005-0000-0000-0000A9030000}"/>
    <cellStyle name="SAPBEXheaderItem 3" xfId="954" xr:uid="{00000000-0005-0000-0000-0000AA030000}"/>
    <cellStyle name="SAPBEXheaderItem 4" xfId="955" xr:uid="{00000000-0005-0000-0000-0000AB030000}"/>
    <cellStyle name="SAPBEXheaderItem 5" xfId="956" xr:uid="{00000000-0005-0000-0000-0000AC030000}"/>
    <cellStyle name="SAPBEXheaderItem 6" xfId="957" xr:uid="{00000000-0005-0000-0000-0000AD030000}"/>
    <cellStyle name="SAPBEXheaderItem 7" xfId="958" xr:uid="{00000000-0005-0000-0000-0000AE030000}"/>
    <cellStyle name="SAPBEXheaderItem 8" xfId="959" xr:uid="{00000000-0005-0000-0000-0000AF030000}"/>
    <cellStyle name="SAPBEXheaderItem 9" xfId="960" xr:uid="{00000000-0005-0000-0000-0000B0030000}"/>
    <cellStyle name="SAPBEXheaderText" xfId="36" xr:uid="{00000000-0005-0000-0000-0000B1030000}"/>
    <cellStyle name="SAPBEXheaderText 10" xfId="961" xr:uid="{00000000-0005-0000-0000-0000B2030000}"/>
    <cellStyle name="SAPBEXheaderText 11" xfId="962" xr:uid="{00000000-0005-0000-0000-0000B3030000}"/>
    <cellStyle name="SAPBEXheaderText 12" xfId="963" xr:uid="{00000000-0005-0000-0000-0000B4030000}"/>
    <cellStyle name="SAPBEXheaderText 2" xfId="964" xr:uid="{00000000-0005-0000-0000-0000B5030000}"/>
    <cellStyle name="SAPBEXheaderText 2 10" xfId="965" xr:uid="{00000000-0005-0000-0000-0000B6030000}"/>
    <cellStyle name="SAPBEXheaderText 2 2" xfId="966" xr:uid="{00000000-0005-0000-0000-0000B7030000}"/>
    <cellStyle name="SAPBEXheaderText 2 3" xfId="967" xr:uid="{00000000-0005-0000-0000-0000B8030000}"/>
    <cellStyle name="SAPBEXheaderText 2 4" xfId="968" xr:uid="{00000000-0005-0000-0000-0000B9030000}"/>
    <cellStyle name="SAPBEXheaderText 2 5" xfId="969" xr:uid="{00000000-0005-0000-0000-0000BA030000}"/>
    <cellStyle name="SAPBEXheaderText 2 6" xfId="970" xr:uid="{00000000-0005-0000-0000-0000BB030000}"/>
    <cellStyle name="SAPBEXheaderText 2 7" xfId="971" xr:uid="{00000000-0005-0000-0000-0000BC030000}"/>
    <cellStyle name="SAPBEXheaderText 2 8" xfId="972" xr:uid="{00000000-0005-0000-0000-0000BD030000}"/>
    <cellStyle name="SAPBEXheaderText 2 9" xfId="973" xr:uid="{00000000-0005-0000-0000-0000BE030000}"/>
    <cellStyle name="SAPBEXheaderText 3" xfId="974" xr:uid="{00000000-0005-0000-0000-0000BF030000}"/>
    <cellStyle name="SAPBEXheaderText 4" xfId="975" xr:uid="{00000000-0005-0000-0000-0000C0030000}"/>
    <cellStyle name="SAPBEXheaderText 5" xfId="976" xr:uid="{00000000-0005-0000-0000-0000C1030000}"/>
    <cellStyle name="SAPBEXheaderText 6" xfId="977" xr:uid="{00000000-0005-0000-0000-0000C2030000}"/>
    <cellStyle name="SAPBEXheaderText 7" xfId="978" xr:uid="{00000000-0005-0000-0000-0000C3030000}"/>
    <cellStyle name="SAPBEXheaderText 8" xfId="979" xr:uid="{00000000-0005-0000-0000-0000C4030000}"/>
    <cellStyle name="SAPBEXheaderText 9" xfId="980" xr:uid="{00000000-0005-0000-0000-0000C5030000}"/>
    <cellStyle name="SAPBEXHLevel0" xfId="37" xr:uid="{00000000-0005-0000-0000-0000C6030000}"/>
    <cellStyle name="SAPBEXHLevel0 10" xfId="981" xr:uid="{00000000-0005-0000-0000-0000C7030000}"/>
    <cellStyle name="SAPBEXHLevel0 11" xfId="982" xr:uid="{00000000-0005-0000-0000-0000C8030000}"/>
    <cellStyle name="SAPBEXHLevel0 12" xfId="983" xr:uid="{00000000-0005-0000-0000-0000C9030000}"/>
    <cellStyle name="SAPBEXHLevel0 2" xfId="984" xr:uid="{00000000-0005-0000-0000-0000CA030000}"/>
    <cellStyle name="SAPBEXHLevel0 2 10" xfId="985" xr:uid="{00000000-0005-0000-0000-0000CB030000}"/>
    <cellStyle name="SAPBEXHLevel0 2 11" xfId="986" xr:uid="{00000000-0005-0000-0000-0000CC030000}"/>
    <cellStyle name="SAPBEXHLevel0 2 2" xfId="987" xr:uid="{00000000-0005-0000-0000-0000CD030000}"/>
    <cellStyle name="SAPBEXHLevel0 2 3" xfId="988" xr:uid="{00000000-0005-0000-0000-0000CE030000}"/>
    <cellStyle name="SAPBEXHLevel0 2 4" xfId="989" xr:uid="{00000000-0005-0000-0000-0000CF030000}"/>
    <cellStyle name="SAPBEXHLevel0 2 5" xfId="990" xr:uid="{00000000-0005-0000-0000-0000D0030000}"/>
    <cellStyle name="SAPBEXHLevel0 2 6" xfId="991" xr:uid="{00000000-0005-0000-0000-0000D1030000}"/>
    <cellStyle name="SAPBEXHLevel0 2 7" xfId="992" xr:uid="{00000000-0005-0000-0000-0000D2030000}"/>
    <cellStyle name="SAPBEXHLevel0 2 8" xfId="993" xr:uid="{00000000-0005-0000-0000-0000D3030000}"/>
    <cellStyle name="SAPBEXHLevel0 2 9" xfId="994" xr:uid="{00000000-0005-0000-0000-0000D4030000}"/>
    <cellStyle name="SAPBEXHLevel0 3" xfId="995" xr:uid="{00000000-0005-0000-0000-0000D5030000}"/>
    <cellStyle name="SAPBEXHLevel0 4" xfId="996" xr:uid="{00000000-0005-0000-0000-0000D6030000}"/>
    <cellStyle name="SAPBEXHLevel0 5" xfId="997" xr:uid="{00000000-0005-0000-0000-0000D7030000}"/>
    <cellStyle name="SAPBEXHLevel0 6" xfId="998" xr:uid="{00000000-0005-0000-0000-0000D8030000}"/>
    <cellStyle name="SAPBEXHLevel0 7" xfId="999" xr:uid="{00000000-0005-0000-0000-0000D9030000}"/>
    <cellStyle name="SAPBEXHLevel0 8" xfId="1000" xr:uid="{00000000-0005-0000-0000-0000DA030000}"/>
    <cellStyle name="SAPBEXHLevel0 9" xfId="1001" xr:uid="{00000000-0005-0000-0000-0000DB030000}"/>
    <cellStyle name="SAPBEXHLevel0X" xfId="38" xr:uid="{00000000-0005-0000-0000-0000DC030000}"/>
    <cellStyle name="SAPBEXHLevel0X 10" xfId="1002" xr:uid="{00000000-0005-0000-0000-0000DD030000}"/>
    <cellStyle name="SAPBEXHLevel0X 11" xfId="1003" xr:uid="{00000000-0005-0000-0000-0000DE030000}"/>
    <cellStyle name="SAPBEXHLevel0X 12" xfId="1004" xr:uid="{00000000-0005-0000-0000-0000DF030000}"/>
    <cellStyle name="SAPBEXHLevel0X 2" xfId="1005" xr:uid="{00000000-0005-0000-0000-0000E0030000}"/>
    <cellStyle name="SAPBEXHLevel0X 2 10" xfId="1006" xr:uid="{00000000-0005-0000-0000-0000E1030000}"/>
    <cellStyle name="SAPBEXHLevel0X 2 2" xfId="1007" xr:uid="{00000000-0005-0000-0000-0000E2030000}"/>
    <cellStyle name="SAPBEXHLevel0X 2 3" xfId="1008" xr:uid="{00000000-0005-0000-0000-0000E3030000}"/>
    <cellStyle name="SAPBEXHLevel0X 2 4" xfId="1009" xr:uid="{00000000-0005-0000-0000-0000E4030000}"/>
    <cellStyle name="SAPBEXHLevel0X 2 5" xfId="1010" xr:uid="{00000000-0005-0000-0000-0000E5030000}"/>
    <cellStyle name="SAPBEXHLevel0X 2 6" xfId="1011" xr:uid="{00000000-0005-0000-0000-0000E6030000}"/>
    <cellStyle name="SAPBEXHLevel0X 2 7" xfId="1012" xr:uid="{00000000-0005-0000-0000-0000E7030000}"/>
    <cellStyle name="SAPBEXHLevel0X 2 8" xfId="1013" xr:uid="{00000000-0005-0000-0000-0000E8030000}"/>
    <cellStyle name="SAPBEXHLevel0X 2 9" xfId="1014" xr:uid="{00000000-0005-0000-0000-0000E9030000}"/>
    <cellStyle name="SAPBEXHLevel0X 3" xfId="1015" xr:uid="{00000000-0005-0000-0000-0000EA030000}"/>
    <cellStyle name="SAPBEXHLevel0X 4" xfId="1016" xr:uid="{00000000-0005-0000-0000-0000EB030000}"/>
    <cellStyle name="SAPBEXHLevel0X 5" xfId="1017" xr:uid="{00000000-0005-0000-0000-0000EC030000}"/>
    <cellStyle name="SAPBEXHLevel0X 6" xfId="1018" xr:uid="{00000000-0005-0000-0000-0000ED030000}"/>
    <cellStyle name="SAPBEXHLevel0X 7" xfId="1019" xr:uid="{00000000-0005-0000-0000-0000EE030000}"/>
    <cellStyle name="SAPBEXHLevel0X 8" xfId="1020" xr:uid="{00000000-0005-0000-0000-0000EF030000}"/>
    <cellStyle name="SAPBEXHLevel0X 9" xfId="1021" xr:uid="{00000000-0005-0000-0000-0000F0030000}"/>
    <cellStyle name="SAPBEXHLevel1" xfId="39" xr:uid="{00000000-0005-0000-0000-0000F1030000}"/>
    <cellStyle name="SAPBEXHLevel1 10" xfId="1022" xr:uid="{00000000-0005-0000-0000-0000F2030000}"/>
    <cellStyle name="SAPBEXHLevel1 11" xfId="1023" xr:uid="{00000000-0005-0000-0000-0000F3030000}"/>
    <cellStyle name="SAPBEXHLevel1 12" xfId="1024" xr:uid="{00000000-0005-0000-0000-0000F4030000}"/>
    <cellStyle name="SAPBEXHLevel1 2" xfId="1025" xr:uid="{00000000-0005-0000-0000-0000F5030000}"/>
    <cellStyle name="SAPBEXHLevel1 2 10" xfId="1026" xr:uid="{00000000-0005-0000-0000-0000F6030000}"/>
    <cellStyle name="SAPBEXHLevel1 2 11" xfId="1027" xr:uid="{00000000-0005-0000-0000-0000F7030000}"/>
    <cellStyle name="SAPBEXHLevel1 2 2" xfId="1028" xr:uid="{00000000-0005-0000-0000-0000F8030000}"/>
    <cellStyle name="SAPBEXHLevel1 2 3" xfId="1029" xr:uid="{00000000-0005-0000-0000-0000F9030000}"/>
    <cellStyle name="SAPBEXHLevel1 2 4" xfId="1030" xr:uid="{00000000-0005-0000-0000-0000FA030000}"/>
    <cellStyle name="SAPBEXHLevel1 2 5" xfId="1031" xr:uid="{00000000-0005-0000-0000-0000FB030000}"/>
    <cellStyle name="SAPBEXHLevel1 2 6" xfId="1032" xr:uid="{00000000-0005-0000-0000-0000FC030000}"/>
    <cellStyle name="SAPBEXHLevel1 2 7" xfId="1033" xr:uid="{00000000-0005-0000-0000-0000FD030000}"/>
    <cellStyle name="SAPBEXHLevel1 2 8" xfId="1034" xr:uid="{00000000-0005-0000-0000-0000FE030000}"/>
    <cellStyle name="SAPBEXHLevel1 2 9" xfId="1035" xr:uid="{00000000-0005-0000-0000-0000FF030000}"/>
    <cellStyle name="SAPBEXHLevel1 3" xfId="1036" xr:uid="{00000000-0005-0000-0000-000000040000}"/>
    <cellStyle name="SAPBEXHLevel1 4" xfId="1037" xr:uid="{00000000-0005-0000-0000-000001040000}"/>
    <cellStyle name="SAPBEXHLevel1 5" xfId="1038" xr:uid="{00000000-0005-0000-0000-000002040000}"/>
    <cellStyle name="SAPBEXHLevel1 6" xfId="1039" xr:uid="{00000000-0005-0000-0000-000003040000}"/>
    <cellStyle name="SAPBEXHLevel1 7" xfId="1040" xr:uid="{00000000-0005-0000-0000-000004040000}"/>
    <cellStyle name="SAPBEXHLevel1 8" xfId="1041" xr:uid="{00000000-0005-0000-0000-000005040000}"/>
    <cellStyle name="SAPBEXHLevel1 9" xfId="1042" xr:uid="{00000000-0005-0000-0000-000006040000}"/>
    <cellStyle name="SAPBEXHLevel1X" xfId="40" xr:uid="{00000000-0005-0000-0000-000007040000}"/>
    <cellStyle name="SAPBEXHLevel1X 10" xfId="1043" xr:uid="{00000000-0005-0000-0000-000008040000}"/>
    <cellStyle name="SAPBEXHLevel1X 11" xfId="1044" xr:uid="{00000000-0005-0000-0000-000009040000}"/>
    <cellStyle name="SAPBEXHLevel1X 12" xfId="1045" xr:uid="{00000000-0005-0000-0000-00000A040000}"/>
    <cellStyle name="SAPBEXHLevel1X 2" xfId="1046" xr:uid="{00000000-0005-0000-0000-00000B040000}"/>
    <cellStyle name="SAPBEXHLevel1X 2 10" xfId="1047" xr:uid="{00000000-0005-0000-0000-00000C040000}"/>
    <cellStyle name="SAPBEXHLevel1X 2 2" xfId="1048" xr:uid="{00000000-0005-0000-0000-00000D040000}"/>
    <cellStyle name="SAPBEXHLevel1X 2 3" xfId="1049" xr:uid="{00000000-0005-0000-0000-00000E040000}"/>
    <cellStyle name="SAPBEXHLevel1X 2 4" xfId="1050" xr:uid="{00000000-0005-0000-0000-00000F040000}"/>
    <cellStyle name="SAPBEXHLevel1X 2 5" xfId="1051" xr:uid="{00000000-0005-0000-0000-000010040000}"/>
    <cellStyle name="SAPBEXHLevel1X 2 6" xfId="1052" xr:uid="{00000000-0005-0000-0000-000011040000}"/>
    <cellStyle name="SAPBEXHLevel1X 2 7" xfId="1053" xr:uid="{00000000-0005-0000-0000-000012040000}"/>
    <cellStyle name="SAPBEXHLevel1X 2 8" xfId="1054" xr:uid="{00000000-0005-0000-0000-000013040000}"/>
    <cellStyle name="SAPBEXHLevel1X 2 9" xfId="1055" xr:uid="{00000000-0005-0000-0000-000014040000}"/>
    <cellStyle name="SAPBEXHLevel1X 3" xfId="1056" xr:uid="{00000000-0005-0000-0000-000015040000}"/>
    <cellStyle name="SAPBEXHLevel1X 4" xfId="1057" xr:uid="{00000000-0005-0000-0000-000016040000}"/>
    <cellStyle name="SAPBEXHLevel1X 5" xfId="1058" xr:uid="{00000000-0005-0000-0000-000017040000}"/>
    <cellStyle name="SAPBEXHLevel1X 6" xfId="1059" xr:uid="{00000000-0005-0000-0000-000018040000}"/>
    <cellStyle name="SAPBEXHLevel1X 7" xfId="1060" xr:uid="{00000000-0005-0000-0000-000019040000}"/>
    <cellStyle name="SAPBEXHLevel1X 8" xfId="1061" xr:uid="{00000000-0005-0000-0000-00001A040000}"/>
    <cellStyle name="SAPBEXHLevel1X 9" xfId="1062" xr:uid="{00000000-0005-0000-0000-00001B040000}"/>
    <cellStyle name="SAPBEXHLevel2" xfId="41" xr:uid="{00000000-0005-0000-0000-00001C040000}"/>
    <cellStyle name="SAPBEXHLevel2 10" xfId="1063" xr:uid="{00000000-0005-0000-0000-00001D040000}"/>
    <cellStyle name="SAPBEXHLevel2 11" xfId="1064" xr:uid="{00000000-0005-0000-0000-00001E040000}"/>
    <cellStyle name="SAPBEXHLevel2 12" xfId="1065" xr:uid="{00000000-0005-0000-0000-00001F040000}"/>
    <cellStyle name="SAPBEXHLevel2 2" xfId="1066" xr:uid="{00000000-0005-0000-0000-000020040000}"/>
    <cellStyle name="SAPBEXHLevel2 2 10" xfId="1067" xr:uid="{00000000-0005-0000-0000-000021040000}"/>
    <cellStyle name="SAPBEXHLevel2 2 2" xfId="1068" xr:uid="{00000000-0005-0000-0000-000022040000}"/>
    <cellStyle name="SAPBEXHLevel2 2 3" xfId="1069" xr:uid="{00000000-0005-0000-0000-000023040000}"/>
    <cellStyle name="SAPBEXHLevel2 2 4" xfId="1070" xr:uid="{00000000-0005-0000-0000-000024040000}"/>
    <cellStyle name="SAPBEXHLevel2 2 5" xfId="1071" xr:uid="{00000000-0005-0000-0000-000025040000}"/>
    <cellStyle name="SAPBEXHLevel2 2 6" xfId="1072" xr:uid="{00000000-0005-0000-0000-000026040000}"/>
    <cellStyle name="SAPBEXHLevel2 2 7" xfId="1073" xr:uid="{00000000-0005-0000-0000-000027040000}"/>
    <cellStyle name="SAPBEXHLevel2 2 8" xfId="1074" xr:uid="{00000000-0005-0000-0000-000028040000}"/>
    <cellStyle name="SAPBEXHLevel2 2 9" xfId="1075" xr:uid="{00000000-0005-0000-0000-000029040000}"/>
    <cellStyle name="SAPBEXHLevel2 3" xfId="1076" xr:uid="{00000000-0005-0000-0000-00002A040000}"/>
    <cellStyle name="SAPBEXHLevel2 4" xfId="1077" xr:uid="{00000000-0005-0000-0000-00002B040000}"/>
    <cellStyle name="SAPBEXHLevel2 5" xfId="1078" xr:uid="{00000000-0005-0000-0000-00002C040000}"/>
    <cellStyle name="SAPBEXHLevel2 6" xfId="1079" xr:uid="{00000000-0005-0000-0000-00002D040000}"/>
    <cellStyle name="SAPBEXHLevel2 7" xfId="1080" xr:uid="{00000000-0005-0000-0000-00002E040000}"/>
    <cellStyle name="SAPBEXHLevel2 8" xfId="1081" xr:uid="{00000000-0005-0000-0000-00002F040000}"/>
    <cellStyle name="SAPBEXHLevel2 9" xfId="1082" xr:uid="{00000000-0005-0000-0000-000030040000}"/>
    <cellStyle name="SAPBEXHLevel2X" xfId="42" xr:uid="{00000000-0005-0000-0000-000031040000}"/>
    <cellStyle name="SAPBEXHLevel2X 10" xfId="1083" xr:uid="{00000000-0005-0000-0000-000032040000}"/>
    <cellStyle name="SAPBEXHLevel2X 11" xfId="1084" xr:uid="{00000000-0005-0000-0000-000033040000}"/>
    <cellStyle name="SAPBEXHLevel2X 12" xfId="1085" xr:uid="{00000000-0005-0000-0000-000034040000}"/>
    <cellStyle name="SAPBEXHLevel2X 2" xfId="1086" xr:uid="{00000000-0005-0000-0000-000035040000}"/>
    <cellStyle name="SAPBEXHLevel2X 2 10" xfId="1087" xr:uid="{00000000-0005-0000-0000-000036040000}"/>
    <cellStyle name="SAPBEXHLevel2X 2 2" xfId="1088" xr:uid="{00000000-0005-0000-0000-000037040000}"/>
    <cellStyle name="SAPBEXHLevel2X 2 3" xfId="1089" xr:uid="{00000000-0005-0000-0000-000038040000}"/>
    <cellStyle name="SAPBEXHLevel2X 2 4" xfId="1090" xr:uid="{00000000-0005-0000-0000-000039040000}"/>
    <cellStyle name="SAPBEXHLevel2X 2 5" xfId="1091" xr:uid="{00000000-0005-0000-0000-00003A040000}"/>
    <cellStyle name="SAPBEXHLevel2X 2 6" xfId="1092" xr:uid="{00000000-0005-0000-0000-00003B040000}"/>
    <cellStyle name="SAPBEXHLevel2X 2 7" xfId="1093" xr:uid="{00000000-0005-0000-0000-00003C040000}"/>
    <cellStyle name="SAPBEXHLevel2X 2 8" xfId="1094" xr:uid="{00000000-0005-0000-0000-00003D040000}"/>
    <cellStyle name="SAPBEXHLevel2X 2 9" xfId="1095" xr:uid="{00000000-0005-0000-0000-00003E040000}"/>
    <cellStyle name="SAPBEXHLevel2X 3" xfId="1096" xr:uid="{00000000-0005-0000-0000-00003F040000}"/>
    <cellStyle name="SAPBEXHLevel2X 4" xfId="1097" xr:uid="{00000000-0005-0000-0000-000040040000}"/>
    <cellStyle name="SAPBEXHLevel2X 5" xfId="1098" xr:uid="{00000000-0005-0000-0000-000041040000}"/>
    <cellStyle name="SAPBEXHLevel2X 6" xfId="1099" xr:uid="{00000000-0005-0000-0000-000042040000}"/>
    <cellStyle name="SAPBEXHLevel2X 7" xfId="1100" xr:uid="{00000000-0005-0000-0000-000043040000}"/>
    <cellStyle name="SAPBEXHLevel2X 8" xfId="1101" xr:uid="{00000000-0005-0000-0000-000044040000}"/>
    <cellStyle name="SAPBEXHLevel2X 9" xfId="1102" xr:uid="{00000000-0005-0000-0000-000045040000}"/>
    <cellStyle name="SAPBEXHLevel3" xfId="43" xr:uid="{00000000-0005-0000-0000-000046040000}"/>
    <cellStyle name="SAPBEXHLevel3 10" xfId="1103" xr:uid="{00000000-0005-0000-0000-000047040000}"/>
    <cellStyle name="SAPBEXHLevel3 11" xfId="1104" xr:uid="{00000000-0005-0000-0000-000048040000}"/>
    <cellStyle name="SAPBEXHLevel3 12" xfId="1105" xr:uid="{00000000-0005-0000-0000-000049040000}"/>
    <cellStyle name="SAPBEXHLevel3 2" xfId="1106" xr:uid="{00000000-0005-0000-0000-00004A040000}"/>
    <cellStyle name="SAPBEXHLevel3 2 10" xfId="1107" xr:uid="{00000000-0005-0000-0000-00004B040000}"/>
    <cellStyle name="SAPBEXHLevel3 2 2" xfId="1108" xr:uid="{00000000-0005-0000-0000-00004C040000}"/>
    <cellStyle name="SAPBEXHLevel3 2 3" xfId="1109" xr:uid="{00000000-0005-0000-0000-00004D040000}"/>
    <cellStyle name="SAPBEXHLevel3 2 4" xfId="1110" xr:uid="{00000000-0005-0000-0000-00004E040000}"/>
    <cellStyle name="SAPBEXHLevel3 2 5" xfId="1111" xr:uid="{00000000-0005-0000-0000-00004F040000}"/>
    <cellStyle name="SAPBEXHLevel3 2 6" xfId="1112" xr:uid="{00000000-0005-0000-0000-000050040000}"/>
    <cellStyle name="SAPBEXHLevel3 2 7" xfId="1113" xr:uid="{00000000-0005-0000-0000-000051040000}"/>
    <cellStyle name="SAPBEXHLevel3 2 8" xfId="1114" xr:uid="{00000000-0005-0000-0000-000052040000}"/>
    <cellStyle name="SAPBEXHLevel3 2 9" xfId="1115" xr:uid="{00000000-0005-0000-0000-000053040000}"/>
    <cellStyle name="SAPBEXHLevel3 3" xfId="1116" xr:uid="{00000000-0005-0000-0000-000054040000}"/>
    <cellStyle name="SAPBEXHLevel3 4" xfId="1117" xr:uid="{00000000-0005-0000-0000-000055040000}"/>
    <cellStyle name="SAPBEXHLevel3 5" xfId="1118" xr:uid="{00000000-0005-0000-0000-000056040000}"/>
    <cellStyle name="SAPBEXHLevel3 6" xfId="1119" xr:uid="{00000000-0005-0000-0000-000057040000}"/>
    <cellStyle name="SAPBEXHLevel3 7" xfId="1120" xr:uid="{00000000-0005-0000-0000-000058040000}"/>
    <cellStyle name="SAPBEXHLevel3 8" xfId="1121" xr:uid="{00000000-0005-0000-0000-000059040000}"/>
    <cellStyle name="SAPBEXHLevel3 9" xfId="1122" xr:uid="{00000000-0005-0000-0000-00005A040000}"/>
    <cellStyle name="SAPBEXHLevel3X" xfId="44" xr:uid="{00000000-0005-0000-0000-00005B040000}"/>
    <cellStyle name="SAPBEXHLevel3X 10" xfId="1123" xr:uid="{00000000-0005-0000-0000-00005C040000}"/>
    <cellStyle name="SAPBEXHLevel3X 11" xfId="1124" xr:uid="{00000000-0005-0000-0000-00005D040000}"/>
    <cellStyle name="SAPBEXHLevel3X 12" xfId="1125" xr:uid="{00000000-0005-0000-0000-00005E040000}"/>
    <cellStyle name="SAPBEXHLevel3X 2" xfId="1126" xr:uid="{00000000-0005-0000-0000-00005F040000}"/>
    <cellStyle name="SAPBEXHLevel3X 2 10" xfId="1127" xr:uid="{00000000-0005-0000-0000-000060040000}"/>
    <cellStyle name="SAPBEXHLevel3X 2 2" xfId="1128" xr:uid="{00000000-0005-0000-0000-000061040000}"/>
    <cellStyle name="SAPBEXHLevel3X 2 3" xfId="1129" xr:uid="{00000000-0005-0000-0000-000062040000}"/>
    <cellStyle name="SAPBEXHLevel3X 2 4" xfId="1130" xr:uid="{00000000-0005-0000-0000-000063040000}"/>
    <cellStyle name="SAPBEXHLevel3X 2 5" xfId="1131" xr:uid="{00000000-0005-0000-0000-000064040000}"/>
    <cellStyle name="SAPBEXHLevel3X 2 6" xfId="1132" xr:uid="{00000000-0005-0000-0000-000065040000}"/>
    <cellStyle name="SAPBEXHLevel3X 2 7" xfId="1133" xr:uid="{00000000-0005-0000-0000-000066040000}"/>
    <cellStyle name="SAPBEXHLevel3X 2 8" xfId="1134" xr:uid="{00000000-0005-0000-0000-000067040000}"/>
    <cellStyle name="SAPBEXHLevel3X 2 9" xfId="1135" xr:uid="{00000000-0005-0000-0000-000068040000}"/>
    <cellStyle name="SAPBEXHLevel3X 3" xfId="1136" xr:uid="{00000000-0005-0000-0000-000069040000}"/>
    <cellStyle name="SAPBEXHLevel3X 4" xfId="1137" xr:uid="{00000000-0005-0000-0000-00006A040000}"/>
    <cellStyle name="SAPBEXHLevel3X 5" xfId="1138" xr:uid="{00000000-0005-0000-0000-00006B040000}"/>
    <cellStyle name="SAPBEXHLevel3X 6" xfId="1139" xr:uid="{00000000-0005-0000-0000-00006C040000}"/>
    <cellStyle name="SAPBEXHLevel3X 7" xfId="1140" xr:uid="{00000000-0005-0000-0000-00006D040000}"/>
    <cellStyle name="SAPBEXHLevel3X 8" xfId="1141" xr:uid="{00000000-0005-0000-0000-00006E040000}"/>
    <cellStyle name="SAPBEXHLevel3X 9" xfId="1142" xr:uid="{00000000-0005-0000-0000-00006F040000}"/>
    <cellStyle name="SAPBEXchaText" xfId="11" xr:uid="{00000000-0005-0000-0000-000070040000}"/>
    <cellStyle name="SAPBEXchaText 10" xfId="1143" xr:uid="{00000000-0005-0000-0000-000071040000}"/>
    <cellStyle name="SAPBEXchaText 11" xfId="1144" xr:uid="{00000000-0005-0000-0000-000072040000}"/>
    <cellStyle name="SAPBEXchaText 12" xfId="1145" xr:uid="{00000000-0005-0000-0000-000073040000}"/>
    <cellStyle name="SAPBEXchaText 2" xfId="1146" xr:uid="{00000000-0005-0000-0000-000074040000}"/>
    <cellStyle name="SAPBEXchaText 2 10" xfId="1147" xr:uid="{00000000-0005-0000-0000-000075040000}"/>
    <cellStyle name="SAPBEXchaText 2 11" xfId="1148" xr:uid="{00000000-0005-0000-0000-000076040000}"/>
    <cellStyle name="SAPBEXchaText 2 12" xfId="1149" xr:uid="{00000000-0005-0000-0000-000077040000}"/>
    <cellStyle name="SAPBEXchaText 2 2" xfId="1150" xr:uid="{00000000-0005-0000-0000-000078040000}"/>
    <cellStyle name="SAPBEXchaText 2 2 10" xfId="1151" xr:uid="{00000000-0005-0000-0000-000079040000}"/>
    <cellStyle name="SAPBEXchaText 2 2 2" xfId="1152" xr:uid="{00000000-0005-0000-0000-00007A040000}"/>
    <cellStyle name="SAPBEXchaText 2 2 3" xfId="1153" xr:uid="{00000000-0005-0000-0000-00007B040000}"/>
    <cellStyle name="SAPBEXchaText 2 2 4" xfId="1154" xr:uid="{00000000-0005-0000-0000-00007C040000}"/>
    <cellStyle name="SAPBEXchaText 2 2 5" xfId="1155" xr:uid="{00000000-0005-0000-0000-00007D040000}"/>
    <cellStyle name="SAPBEXchaText 2 2 6" xfId="1156" xr:uid="{00000000-0005-0000-0000-00007E040000}"/>
    <cellStyle name="SAPBEXchaText 2 2 7" xfId="1157" xr:uid="{00000000-0005-0000-0000-00007F040000}"/>
    <cellStyle name="SAPBEXchaText 2 2 8" xfId="1158" xr:uid="{00000000-0005-0000-0000-000080040000}"/>
    <cellStyle name="SAPBEXchaText 2 2 9" xfId="1159" xr:uid="{00000000-0005-0000-0000-000081040000}"/>
    <cellStyle name="SAPBEXchaText 2 3" xfId="1160" xr:uid="{00000000-0005-0000-0000-000082040000}"/>
    <cellStyle name="SAPBEXchaText 2 4" xfId="1161" xr:uid="{00000000-0005-0000-0000-000083040000}"/>
    <cellStyle name="SAPBEXchaText 2 5" xfId="1162" xr:uid="{00000000-0005-0000-0000-000084040000}"/>
    <cellStyle name="SAPBEXchaText 2 6" xfId="1163" xr:uid="{00000000-0005-0000-0000-000085040000}"/>
    <cellStyle name="SAPBEXchaText 2 7" xfId="1164" xr:uid="{00000000-0005-0000-0000-000086040000}"/>
    <cellStyle name="SAPBEXchaText 2 8" xfId="1165" xr:uid="{00000000-0005-0000-0000-000087040000}"/>
    <cellStyle name="SAPBEXchaText 2 9" xfId="1166" xr:uid="{00000000-0005-0000-0000-000088040000}"/>
    <cellStyle name="SAPBEXchaText 3" xfId="1167" xr:uid="{00000000-0005-0000-0000-000089040000}"/>
    <cellStyle name="SAPBEXchaText 3 10" xfId="1168" xr:uid="{00000000-0005-0000-0000-00008A040000}"/>
    <cellStyle name="SAPBEXchaText 3 2" xfId="1169" xr:uid="{00000000-0005-0000-0000-00008B040000}"/>
    <cellStyle name="SAPBEXchaText 3 3" xfId="1170" xr:uid="{00000000-0005-0000-0000-00008C040000}"/>
    <cellStyle name="SAPBEXchaText 3 4" xfId="1171" xr:uid="{00000000-0005-0000-0000-00008D040000}"/>
    <cellStyle name="SAPBEXchaText 3 5" xfId="1172" xr:uid="{00000000-0005-0000-0000-00008E040000}"/>
    <cellStyle name="SAPBEXchaText 3 6" xfId="1173" xr:uid="{00000000-0005-0000-0000-00008F040000}"/>
    <cellStyle name="SAPBEXchaText 3 7" xfId="1174" xr:uid="{00000000-0005-0000-0000-000090040000}"/>
    <cellStyle name="SAPBEXchaText 3 8" xfId="1175" xr:uid="{00000000-0005-0000-0000-000091040000}"/>
    <cellStyle name="SAPBEXchaText 3 9" xfId="1176" xr:uid="{00000000-0005-0000-0000-000092040000}"/>
    <cellStyle name="SAPBEXchaText 4" xfId="1177" xr:uid="{00000000-0005-0000-0000-000093040000}"/>
    <cellStyle name="SAPBEXchaText 5" xfId="1178" xr:uid="{00000000-0005-0000-0000-000094040000}"/>
    <cellStyle name="SAPBEXchaText 6" xfId="1179" xr:uid="{00000000-0005-0000-0000-000095040000}"/>
    <cellStyle name="SAPBEXchaText 7" xfId="1180" xr:uid="{00000000-0005-0000-0000-000096040000}"/>
    <cellStyle name="SAPBEXchaText 8" xfId="1181" xr:uid="{00000000-0005-0000-0000-000097040000}"/>
    <cellStyle name="SAPBEXchaText 9" xfId="1182" xr:uid="{00000000-0005-0000-0000-000098040000}"/>
    <cellStyle name="SAPBEXchaText_Výkaz 13-D3a _2011_jk" xfId="1183" xr:uid="{00000000-0005-0000-0000-000099040000}"/>
    <cellStyle name="SAPBEXinputData" xfId="1184" xr:uid="{00000000-0005-0000-0000-00009A040000}"/>
    <cellStyle name="SAPBEXinputData 2" xfId="1185" xr:uid="{00000000-0005-0000-0000-00009B040000}"/>
    <cellStyle name="SAPBEXItemHeader" xfId="1186" xr:uid="{00000000-0005-0000-0000-00009C040000}"/>
    <cellStyle name="SAPBEXItemHeader 10" xfId="1187" xr:uid="{00000000-0005-0000-0000-00009D040000}"/>
    <cellStyle name="SAPBEXItemHeader 11" xfId="1188" xr:uid="{00000000-0005-0000-0000-00009E040000}"/>
    <cellStyle name="SAPBEXItemHeader 2" xfId="1189" xr:uid="{00000000-0005-0000-0000-00009F040000}"/>
    <cellStyle name="SAPBEXItemHeader 2 10" xfId="1190" xr:uid="{00000000-0005-0000-0000-0000A0040000}"/>
    <cellStyle name="SAPBEXItemHeader 2 2" xfId="1191" xr:uid="{00000000-0005-0000-0000-0000A1040000}"/>
    <cellStyle name="SAPBEXItemHeader 2 3" xfId="1192" xr:uid="{00000000-0005-0000-0000-0000A2040000}"/>
    <cellStyle name="SAPBEXItemHeader 2 4" xfId="1193" xr:uid="{00000000-0005-0000-0000-0000A3040000}"/>
    <cellStyle name="SAPBEXItemHeader 2 5" xfId="1194" xr:uid="{00000000-0005-0000-0000-0000A4040000}"/>
    <cellStyle name="SAPBEXItemHeader 2 6" xfId="1195" xr:uid="{00000000-0005-0000-0000-0000A5040000}"/>
    <cellStyle name="SAPBEXItemHeader 2 7" xfId="1196" xr:uid="{00000000-0005-0000-0000-0000A6040000}"/>
    <cellStyle name="SAPBEXItemHeader 2 8" xfId="1197" xr:uid="{00000000-0005-0000-0000-0000A7040000}"/>
    <cellStyle name="SAPBEXItemHeader 2 9" xfId="1198" xr:uid="{00000000-0005-0000-0000-0000A8040000}"/>
    <cellStyle name="SAPBEXItemHeader 3" xfId="1199" xr:uid="{00000000-0005-0000-0000-0000A9040000}"/>
    <cellStyle name="SAPBEXItemHeader 4" xfId="1200" xr:uid="{00000000-0005-0000-0000-0000AA040000}"/>
    <cellStyle name="SAPBEXItemHeader 5" xfId="1201" xr:uid="{00000000-0005-0000-0000-0000AB040000}"/>
    <cellStyle name="SAPBEXItemHeader 6" xfId="1202" xr:uid="{00000000-0005-0000-0000-0000AC040000}"/>
    <cellStyle name="SAPBEXItemHeader 7" xfId="1203" xr:uid="{00000000-0005-0000-0000-0000AD040000}"/>
    <cellStyle name="SAPBEXItemHeader 8" xfId="1204" xr:uid="{00000000-0005-0000-0000-0000AE040000}"/>
    <cellStyle name="SAPBEXItemHeader 9" xfId="1205" xr:uid="{00000000-0005-0000-0000-0000AF040000}"/>
    <cellStyle name="SAPBEXresData" xfId="45" xr:uid="{00000000-0005-0000-0000-0000B0040000}"/>
    <cellStyle name="SAPBEXresData 10" xfId="1206" xr:uid="{00000000-0005-0000-0000-0000B1040000}"/>
    <cellStyle name="SAPBEXresData 11" xfId="1207" xr:uid="{00000000-0005-0000-0000-0000B2040000}"/>
    <cellStyle name="SAPBEXresData 12" xfId="1208" xr:uid="{00000000-0005-0000-0000-0000B3040000}"/>
    <cellStyle name="SAPBEXresData 2" xfId="1209" xr:uid="{00000000-0005-0000-0000-0000B4040000}"/>
    <cellStyle name="SAPBEXresData 2 10" xfId="1210" xr:uid="{00000000-0005-0000-0000-0000B5040000}"/>
    <cellStyle name="SAPBEXresData 2 2" xfId="1211" xr:uid="{00000000-0005-0000-0000-0000B6040000}"/>
    <cellStyle name="SAPBEXresData 2 3" xfId="1212" xr:uid="{00000000-0005-0000-0000-0000B7040000}"/>
    <cellStyle name="SAPBEXresData 2 4" xfId="1213" xr:uid="{00000000-0005-0000-0000-0000B8040000}"/>
    <cellStyle name="SAPBEXresData 2 5" xfId="1214" xr:uid="{00000000-0005-0000-0000-0000B9040000}"/>
    <cellStyle name="SAPBEXresData 2 6" xfId="1215" xr:uid="{00000000-0005-0000-0000-0000BA040000}"/>
    <cellStyle name="SAPBEXresData 2 7" xfId="1216" xr:uid="{00000000-0005-0000-0000-0000BB040000}"/>
    <cellStyle name="SAPBEXresData 2 8" xfId="1217" xr:uid="{00000000-0005-0000-0000-0000BC040000}"/>
    <cellStyle name="SAPBEXresData 2 9" xfId="1218" xr:uid="{00000000-0005-0000-0000-0000BD040000}"/>
    <cellStyle name="SAPBEXresData 3" xfId="1219" xr:uid="{00000000-0005-0000-0000-0000BE040000}"/>
    <cellStyle name="SAPBEXresData 4" xfId="1220" xr:uid="{00000000-0005-0000-0000-0000BF040000}"/>
    <cellStyle name="SAPBEXresData 5" xfId="1221" xr:uid="{00000000-0005-0000-0000-0000C0040000}"/>
    <cellStyle name="SAPBEXresData 6" xfId="1222" xr:uid="{00000000-0005-0000-0000-0000C1040000}"/>
    <cellStyle name="SAPBEXresData 7" xfId="1223" xr:uid="{00000000-0005-0000-0000-0000C2040000}"/>
    <cellStyle name="SAPBEXresData 8" xfId="1224" xr:uid="{00000000-0005-0000-0000-0000C3040000}"/>
    <cellStyle name="SAPBEXresData 9" xfId="1225" xr:uid="{00000000-0005-0000-0000-0000C4040000}"/>
    <cellStyle name="SAPBEXresDataEmph" xfId="46" xr:uid="{00000000-0005-0000-0000-0000C5040000}"/>
    <cellStyle name="SAPBEXresDataEmph 2" xfId="1226" xr:uid="{00000000-0005-0000-0000-0000C6040000}"/>
    <cellStyle name="SAPBEXresDataEmph 2 2" xfId="1227" xr:uid="{00000000-0005-0000-0000-0000C7040000}"/>
    <cellStyle name="SAPBEXresDataEmph 2 3" xfId="1228" xr:uid="{00000000-0005-0000-0000-0000C8040000}"/>
    <cellStyle name="SAPBEXresDataEmph 2 4" xfId="1229" xr:uid="{00000000-0005-0000-0000-0000C9040000}"/>
    <cellStyle name="SAPBEXresDataEmph 2 5" xfId="1230" xr:uid="{00000000-0005-0000-0000-0000CA040000}"/>
    <cellStyle name="SAPBEXresDataEmph 2 6" xfId="1231" xr:uid="{00000000-0005-0000-0000-0000CB040000}"/>
    <cellStyle name="SAPBEXresDataEmph 2 7" xfId="1232" xr:uid="{00000000-0005-0000-0000-0000CC040000}"/>
    <cellStyle name="SAPBEXresDataEmph 3" xfId="1233" xr:uid="{00000000-0005-0000-0000-0000CD040000}"/>
    <cellStyle name="SAPBEXresDataEmph 4" xfId="1234" xr:uid="{00000000-0005-0000-0000-0000CE040000}"/>
    <cellStyle name="SAPBEXresDataEmph 5" xfId="1235" xr:uid="{00000000-0005-0000-0000-0000CF040000}"/>
    <cellStyle name="SAPBEXresDataEmph 6" xfId="1236" xr:uid="{00000000-0005-0000-0000-0000D0040000}"/>
    <cellStyle name="SAPBEXresDataEmph 7" xfId="1237" xr:uid="{00000000-0005-0000-0000-0000D1040000}"/>
    <cellStyle name="SAPBEXresDataEmph 8" xfId="1238" xr:uid="{00000000-0005-0000-0000-0000D2040000}"/>
    <cellStyle name="SAPBEXresDataEmph 9" xfId="1239" xr:uid="{00000000-0005-0000-0000-0000D3040000}"/>
    <cellStyle name="SAPBEXresItem" xfId="47" xr:uid="{00000000-0005-0000-0000-0000D4040000}"/>
    <cellStyle name="SAPBEXresItem 10" xfId="1240" xr:uid="{00000000-0005-0000-0000-0000D5040000}"/>
    <cellStyle name="SAPBEXresItem 11" xfId="1241" xr:uid="{00000000-0005-0000-0000-0000D6040000}"/>
    <cellStyle name="SAPBEXresItem 12" xfId="1242" xr:uid="{00000000-0005-0000-0000-0000D7040000}"/>
    <cellStyle name="SAPBEXresItem 2" xfId="1243" xr:uid="{00000000-0005-0000-0000-0000D8040000}"/>
    <cellStyle name="SAPBEXresItem 2 10" xfId="1244" xr:uid="{00000000-0005-0000-0000-0000D9040000}"/>
    <cellStyle name="SAPBEXresItem 2 2" xfId="1245" xr:uid="{00000000-0005-0000-0000-0000DA040000}"/>
    <cellStyle name="SAPBEXresItem 2 3" xfId="1246" xr:uid="{00000000-0005-0000-0000-0000DB040000}"/>
    <cellStyle name="SAPBEXresItem 2 4" xfId="1247" xr:uid="{00000000-0005-0000-0000-0000DC040000}"/>
    <cellStyle name="SAPBEXresItem 2 5" xfId="1248" xr:uid="{00000000-0005-0000-0000-0000DD040000}"/>
    <cellStyle name="SAPBEXresItem 2 6" xfId="1249" xr:uid="{00000000-0005-0000-0000-0000DE040000}"/>
    <cellStyle name="SAPBEXresItem 2 7" xfId="1250" xr:uid="{00000000-0005-0000-0000-0000DF040000}"/>
    <cellStyle name="SAPBEXresItem 2 8" xfId="1251" xr:uid="{00000000-0005-0000-0000-0000E0040000}"/>
    <cellStyle name="SAPBEXresItem 2 9" xfId="1252" xr:uid="{00000000-0005-0000-0000-0000E1040000}"/>
    <cellStyle name="SAPBEXresItem 3" xfId="1253" xr:uid="{00000000-0005-0000-0000-0000E2040000}"/>
    <cellStyle name="SAPBEXresItem 4" xfId="1254" xr:uid="{00000000-0005-0000-0000-0000E3040000}"/>
    <cellStyle name="SAPBEXresItem 5" xfId="1255" xr:uid="{00000000-0005-0000-0000-0000E4040000}"/>
    <cellStyle name="SAPBEXresItem 6" xfId="1256" xr:uid="{00000000-0005-0000-0000-0000E5040000}"/>
    <cellStyle name="SAPBEXresItem 7" xfId="1257" xr:uid="{00000000-0005-0000-0000-0000E6040000}"/>
    <cellStyle name="SAPBEXresItem 8" xfId="1258" xr:uid="{00000000-0005-0000-0000-0000E7040000}"/>
    <cellStyle name="SAPBEXresItem 9" xfId="1259" xr:uid="{00000000-0005-0000-0000-0000E8040000}"/>
    <cellStyle name="SAPBEXresItemX" xfId="48" xr:uid="{00000000-0005-0000-0000-0000E9040000}"/>
    <cellStyle name="SAPBEXresItemX 10" xfId="1260" xr:uid="{00000000-0005-0000-0000-0000EA040000}"/>
    <cellStyle name="SAPBEXresItemX 11" xfId="1261" xr:uid="{00000000-0005-0000-0000-0000EB040000}"/>
    <cellStyle name="SAPBEXresItemX 12" xfId="1262" xr:uid="{00000000-0005-0000-0000-0000EC040000}"/>
    <cellStyle name="SAPBEXresItemX 2" xfId="1263" xr:uid="{00000000-0005-0000-0000-0000ED040000}"/>
    <cellStyle name="SAPBEXresItemX 2 10" xfId="1264" xr:uid="{00000000-0005-0000-0000-0000EE040000}"/>
    <cellStyle name="SAPBEXresItemX 2 2" xfId="1265" xr:uid="{00000000-0005-0000-0000-0000EF040000}"/>
    <cellStyle name="SAPBEXresItemX 2 3" xfId="1266" xr:uid="{00000000-0005-0000-0000-0000F0040000}"/>
    <cellStyle name="SAPBEXresItemX 2 4" xfId="1267" xr:uid="{00000000-0005-0000-0000-0000F1040000}"/>
    <cellStyle name="SAPBEXresItemX 2 5" xfId="1268" xr:uid="{00000000-0005-0000-0000-0000F2040000}"/>
    <cellStyle name="SAPBEXresItemX 2 6" xfId="1269" xr:uid="{00000000-0005-0000-0000-0000F3040000}"/>
    <cellStyle name="SAPBEXresItemX 2 7" xfId="1270" xr:uid="{00000000-0005-0000-0000-0000F4040000}"/>
    <cellStyle name="SAPBEXresItemX 2 8" xfId="1271" xr:uid="{00000000-0005-0000-0000-0000F5040000}"/>
    <cellStyle name="SAPBEXresItemX 2 9" xfId="1272" xr:uid="{00000000-0005-0000-0000-0000F6040000}"/>
    <cellStyle name="SAPBEXresItemX 3" xfId="1273" xr:uid="{00000000-0005-0000-0000-0000F7040000}"/>
    <cellStyle name="SAPBEXresItemX 4" xfId="1274" xr:uid="{00000000-0005-0000-0000-0000F8040000}"/>
    <cellStyle name="SAPBEXresItemX 5" xfId="1275" xr:uid="{00000000-0005-0000-0000-0000F9040000}"/>
    <cellStyle name="SAPBEXresItemX 6" xfId="1276" xr:uid="{00000000-0005-0000-0000-0000FA040000}"/>
    <cellStyle name="SAPBEXresItemX 7" xfId="1277" xr:uid="{00000000-0005-0000-0000-0000FB040000}"/>
    <cellStyle name="SAPBEXresItemX 8" xfId="1278" xr:uid="{00000000-0005-0000-0000-0000FC040000}"/>
    <cellStyle name="SAPBEXresItemX 9" xfId="1279" xr:uid="{00000000-0005-0000-0000-0000FD040000}"/>
    <cellStyle name="SAPBEXstdData" xfId="12" xr:uid="{00000000-0005-0000-0000-0000FE040000}"/>
    <cellStyle name="SAPBEXstdData 10" xfId="1280" xr:uid="{00000000-0005-0000-0000-0000FF040000}"/>
    <cellStyle name="SAPBEXstdData 11" xfId="1281" xr:uid="{00000000-0005-0000-0000-000000050000}"/>
    <cellStyle name="SAPBEXstdData 12" xfId="1282" xr:uid="{00000000-0005-0000-0000-000001050000}"/>
    <cellStyle name="SAPBEXstdData 2" xfId="1283" xr:uid="{00000000-0005-0000-0000-000002050000}"/>
    <cellStyle name="SAPBEXstdData 2 10" xfId="1284" xr:uid="{00000000-0005-0000-0000-000003050000}"/>
    <cellStyle name="SAPBEXstdData 2 11" xfId="1285" xr:uid="{00000000-0005-0000-0000-000004050000}"/>
    <cellStyle name="SAPBEXstdData 2 12" xfId="1286" xr:uid="{00000000-0005-0000-0000-000005050000}"/>
    <cellStyle name="SAPBEXstdData 2 2" xfId="1287" xr:uid="{00000000-0005-0000-0000-000006050000}"/>
    <cellStyle name="SAPBEXstdData 2 2 10" xfId="1288" xr:uid="{00000000-0005-0000-0000-000007050000}"/>
    <cellStyle name="SAPBEXstdData 2 2 2" xfId="1289" xr:uid="{00000000-0005-0000-0000-000008050000}"/>
    <cellStyle name="SAPBEXstdData 2 2 3" xfId="1290" xr:uid="{00000000-0005-0000-0000-000009050000}"/>
    <cellStyle name="SAPBEXstdData 2 2 4" xfId="1291" xr:uid="{00000000-0005-0000-0000-00000A050000}"/>
    <cellStyle name="SAPBEXstdData 2 2 5" xfId="1292" xr:uid="{00000000-0005-0000-0000-00000B050000}"/>
    <cellStyle name="SAPBEXstdData 2 2 6" xfId="1293" xr:uid="{00000000-0005-0000-0000-00000C050000}"/>
    <cellStyle name="SAPBEXstdData 2 2 7" xfId="1294" xr:uid="{00000000-0005-0000-0000-00000D050000}"/>
    <cellStyle name="SAPBEXstdData 2 2 8" xfId="1295" xr:uid="{00000000-0005-0000-0000-00000E050000}"/>
    <cellStyle name="SAPBEXstdData 2 2 9" xfId="1296" xr:uid="{00000000-0005-0000-0000-00000F050000}"/>
    <cellStyle name="SAPBEXstdData 2 3" xfId="1297" xr:uid="{00000000-0005-0000-0000-000010050000}"/>
    <cellStyle name="SAPBEXstdData 2 4" xfId="1298" xr:uid="{00000000-0005-0000-0000-000011050000}"/>
    <cellStyle name="SAPBEXstdData 2 5" xfId="1299" xr:uid="{00000000-0005-0000-0000-000012050000}"/>
    <cellStyle name="SAPBEXstdData 2 6" xfId="1300" xr:uid="{00000000-0005-0000-0000-000013050000}"/>
    <cellStyle name="SAPBEXstdData 2 7" xfId="1301" xr:uid="{00000000-0005-0000-0000-000014050000}"/>
    <cellStyle name="SAPBEXstdData 2 8" xfId="1302" xr:uid="{00000000-0005-0000-0000-000015050000}"/>
    <cellStyle name="SAPBEXstdData 2 9" xfId="1303" xr:uid="{00000000-0005-0000-0000-000016050000}"/>
    <cellStyle name="SAPBEXstdData 3" xfId="1304" xr:uid="{00000000-0005-0000-0000-000017050000}"/>
    <cellStyle name="SAPBEXstdData 3 10" xfId="1305" xr:uid="{00000000-0005-0000-0000-000018050000}"/>
    <cellStyle name="SAPBEXstdData 3 2" xfId="1306" xr:uid="{00000000-0005-0000-0000-000019050000}"/>
    <cellStyle name="SAPBEXstdData 3 3" xfId="1307" xr:uid="{00000000-0005-0000-0000-00001A050000}"/>
    <cellStyle name="SAPBEXstdData 3 4" xfId="1308" xr:uid="{00000000-0005-0000-0000-00001B050000}"/>
    <cellStyle name="SAPBEXstdData 3 5" xfId="1309" xr:uid="{00000000-0005-0000-0000-00001C050000}"/>
    <cellStyle name="SAPBEXstdData 3 6" xfId="1310" xr:uid="{00000000-0005-0000-0000-00001D050000}"/>
    <cellStyle name="SAPBEXstdData 3 7" xfId="1311" xr:uid="{00000000-0005-0000-0000-00001E050000}"/>
    <cellStyle name="SAPBEXstdData 3 8" xfId="1312" xr:uid="{00000000-0005-0000-0000-00001F050000}"/>
    <cellStyle name="SAPBEXstdData 3 9" xfId="1313" xr:uid="{00000000-0005-0000-0000-000020050000}"/>
    <cellStyle name="SAPBEXstdData 4" xfId="1314" xr:uid="{00000000-0005-0000-0000-000021050000}"/>
    <cellStyle name="SAPBEXstdData 5" xfId="1315" xr:uid="{00000000-0005-0000-0000-000022050000}"/>
    <cellStyle name="SAPBEXstdData 6" xfId="1316" xr:uid="{00000000-0005-0000-0000-000023050000}"/>
    <cellStyle name="SAPBEXstdData 7" xfId="1317" xr:uid="{00000000-0005-0000-0000-000024050000}"/>
    <cellStyle name="SAPBEXstdData 8" xfId="1318" xr:uid="{00000000-0005-0000-0000-000025050000}"/>
    <cellStyle name="SAPBEXstdData 9" xfId="1319" xr:uid="{00000000-0005-0000-0000-000026050000}"/>
    <cellStyle name="SAPBEXstdDataEmph" xfId="49" xr:uid="{00000000-0005-0000-0000-000027050000}"/>
    <cellStyle name="SAPBEXstdDataEmph 10" xfId="1320" xr:uid="{00000000-0005-0000-0000-000028050000}"/>
    <cellStyle name="SAPBEXstdDataEmph 11" xfId="1321" xr:uid="{00000000-0005-0000-0000-000029050000}"/>
    <cellStyle name="SAPBEXstdDataEmph 12" xfId="1322" xr:uid="{00000000-0005-0000-0000-00002A050000}"/>
    <cellStyle name="SAPBEXstdDataEmph 2" xfId="1323" xr:uid="{00000000-0005-0000-0000-00002B050000}"/>
    <cellStyle name="SAPBEXstdDataEmph 2 10" xfId="1324" xr:uid="{00000000-0005-0000-0000-00002C050000}"/>
    <cellStyle name="SAPBEXstdDataEmph 2 2" xfId="1325" xr:uid="{00000000-0005-0000-0000-00002D050000}"/>
    <cellStyle name="SAPBEXstdDataEmph 2 3" xfId="1326" xr:uid="{00000000-0005-0000-0000-00002E050000}"/>
    <cellStyle name="SAPBEXstdDataEmph 2 4" xfId="1327" xr:uid="{00000000-0005-0000-0000-00002F050000}"/>
    <cellStyle name="SAPBEXstdDataEmph 2 5" xfId="1328" xr:uid="{00000000-0005-0000-0000-000030050000}"/>
    <cellStyle name="SAPBEXstdDataEmph 2 6" xfId="1329" xr:uid="{00000000-0005-0000-0000-000031050000}"/>
    <cellStyle name="SAPBEXstdDataEmph 2 7" xfId="1330" xr:uid="{00000000-0005-0000-0000-000032050000}"/>
    <cellStyle name="SAPBEXstdDataEmph 2 8" xfId="1331" xr:uid="{00000000-0005-0000-0000-000033050000}"/>
    <cellStyle name="SAPBEXstdDataEmph 2 9" xfId="1332" xr:uid="{00000000-0005-0000-0000-000034050000}"/>
    <cellStyle name="SAPBEXstdDataEmph 3" xfId="1333" xr:uid="{00000000-0005-0000-0000-000035050000}"/>
    <cellStyle name="SAPBEXstdDataEmph 4" xfId="1334" xr:uid="{00000000-0005-0000-0000-000036050000}"/>
    <cellStyle name="SAPBEXstdDataEmph 5" xfId="1335" xr:uid="{00000000-0005-0000-0000-000037050000}"/>
    <cellStyle name="SAPBEXstdDataEmph 6" xfId="1336" xr:uid="{00000000-0005-0000-0000-000038050000}"/>
    <cellStyle name="SAPBEXstdDataEmph 7" xfId="1337" xr:uid="{00000000-0005-0000-0000-000039050000}"/>
    <cellStyle name="SAPBEXstdDataEmph 8" xfId="1338" xr:uid="{00000000-0005-0000-0000-00003A050000}"/>
    <cellStyle name="SAPBEXstdDataEmph 9" xfId="1339" xr:uid="{00000000-0005-0000-0000-00003B050000}"/>
    <cellStyle name="SAPBEXstdItem" xfId="2" xr:uid="{00000000-0005-0000-0000-00003C050000}"/>
    <cellStyle name="SAPBEXstdItem 10" xfId="1340" xr:uid="{00000000-0005-0000-0000-00003D050000}"/>
    <cellStyle name="SAPBEXstdItem 11" xfId="1341" xr:uid="{00000000-0005-0000-0000-00003E050000}"/>
    <cellStyle name="SAPBEXstdItem 12" xfId="1342" xr:uid="{00000000-0005-0000-0000-00003F050000}"/>
    <cellStyle name="SAPBEXstdItem 2" xfId="1343" xr:uid="{00000000-0005-0000-0000-000040050000}"/>
    <cellStyle name="SAPBEXstdItem 2 10" xfId="1344" xr:uid="{00000000-0005-0000-0000-000041050000}"/>
    <cellStyle name="SAPBEXstdItem 2 11" xfId="1345" xr:uid="{00000000-0005-0000-0000-000042050000}"/>
    <cellStyle name="SAPBEXstdItem 2 12" xfId="1346" xr:uid="{00000000-0005-0000-0000-000043050000}"/>
    <cellStyle name="SAPBEXstdItem 2 2" xfId="1347" xr:uid="{00000000-0005-0000-0000-000044050000}"/>
    <cellStyle name="SAPBEXstdItem 2 2 10" xfId="1348" xr:uid="{00000000-0005-0000-0000-000045050000}"/>
    <cellStyle name="SAPBEXstdItem 2 2 2" xfId="1349" xr:uid="{00000000-0005-0000-0000-000046050000}"/>
    <cellStyle name="SAPBEXstdItem 2 2 3" xfId="1350" xr:uid="{00000000-0005-0000-0000-000047050000}"/>
    <cellStyle name="SAPBEXstdItem 2 2 4" xfId="1351" xr:uid="{00000000-0005-0000-0000-000048050000}"/>
    <cellStyle name="SAPBEXstdItem 2 2 5" xfId="1352" xr:uid="{00000000-0005-0000-0000-000049050000}"/>
    <cellStyle name="SAPBEXstdItem 2 2 6" xfId="1353" xr:uid="{00000000-0005-0000-0000-00004A050000}"/>
    <cellStyle name="SAPBEXstdItem 2 2 7" xfId="1354" xr:uid="{00000000-0005-0000-0000-00004B050000}"/>
    <cellStyle name="SAPBEXstdItem 2 2 8" xfId="1355" xr:uid="{00000000-0005-0000-0000-00004C050000}"/>
    <cellStyle name="SAPBEXstdItem 2 2 9" xfId="1356" xr:uid="{00000000-0005-0000-0000-00004D050000}"/>
    <cellStyle name="SAPBEXstdItem 2 3" xfId="1357" xr:uid="{00000000-0005-0000-0000-00004E050000}"/>
    <cellStyle name="SAPBEXstdItem 2 4" xfId="1358" xr:uid="{00000000-0005-0000-0000-00004F050000}"/>
    <cellStyle name="SAPBEXstdItem 2 5" xfId="1359" xr:uid="{00000000-0005-0000-0000-000050050000}"/>
    <cellStyle name="SAPBEXstdItem 2 6" xfId="1360" xr:uid="{00000000-0005-0000-0000-000051050000}"/>
    <cellStyle name="SAPBEXstdItem 2 7" xfId="1361" xr:uid="{00000000-0005-0000-0000-000052050000}"/>
    <cellStyle name="SAPBEXstdItem 2 8" xfId="1362" xr:uid="{00000000-0005-0000-0000-000053050000}"/>
    <cellStyle name="SAPBEXstdItem 2 9" xfId="1363" xr:uid="{00000000-0005-0000-0000-000054050000}"/>
    <cellStyle name="SAPBEXstdItem 3" xfId="1364" xr:uid="{00000000-0005-0000-0000-000055050000}"/>
    <cellStyle name="SAPBEXstdItem 3 10" xfId="1365" xr:uid="{00000000-0005-0000-0000-000056050000}"/>
    <cellStyle name="SAPBEXstdItem 3 2" xfId="1366" xr:uid="{00000000-0005-0000-0000-000057050000}"/>
    <cellStyle name="SAPBEXstdItem 3 3" xfId="1367" xr:uid="{00000000-0005-0000-0000-000058050000}"/>
    <cellStyle name="SAPBEXstdItem 3 4" xfId="1368" xr:uid="{00000000-0005-0000-0000-000059050000}"/>
    <cellStyle name="SAPBEXstdItem 3 5" xfId="1369" xr:uid="{00000000-0005-0000-0000-00005A050000}"/>
    <cellStyle name="SAPBEXstdItem 3 6" xfId="1370" xr:uid="{00000000-0005-0000-0000-00005B050000}"/>
    <cellStyle name="SAPBEXstdItem 3 7" xfId="1371" xr:uid="{00000000-0005-0000-0000-00005C050000}"/>
    <cellStyle name="SAPBEXstdItem 3 8" xfId="1372" xr:uid="{00000000-0005-0000-0000-00005D050000}"/>
    <cellStyle name="SAPBEXstdItem 3 9" xfId="1373" xr:uid="{00000000-0005-0000-0000-00005E050000}"/>
    <cellStyle name="SAPBEXstdItem 4" xfId="1374" xr:uid="{00000000-0005-0000-0000-00005F050000}"/>
    <cellStyle name="SAPBEXstdItem 4 2" xfId="1375" xr:uid="{00000000-0005-0000-0000-000060050000}"/>
    <cellStyle name="SAPBEXstdItem 5" xfId="1376" xr:uid="{00000000-0005-0000-0000-000061050000}"/>
    <cellStyle name="SAPBEXstdItem 6" xfId="1377" xr:uid="{00000000-0005-0000-0000-000062050000}"/>
    <cellStyle name="SAPBEXstdItem 7" xfId="1378" xr:uid="{00000000-0005-0000-0000-000063050000}"/>
    <cellStyle name="SAPBEXstdItem 8" xfId="1379" xr:uid="{00000000-0005-0000-0000-000064050000}"/>
    <cellStyle name="SAPBEXstdItem 9" xfId="1380" xr:uid="{00000000-0005-0000-0000-000065050000}"/>
    <cellStyle name="SAPBEXstdItem_Výkaz 13-D3a _2011_jk" xfId="1381" xr:uid="{00000000-0005-0000-0000-000066050000}"/>
    <cellStyle name="SAPBEXstdItemX" xfId="50" xr:uid="{00000000-0005-0000-0000-000067050000}"/>
    <cellStyle name="SAPBEXstdItemX 10" xfId="1382" xr:uid="{00000000-0005-0000-0000-000068050000}"/>
    <cellStyle name="SAPBEXstdItemX 11" xfId="1383" xr:uid="{00000000-0005-0000-0000-000069050000}"/>
    <cellStyle name="SAPBEXstdItemX 12" xfId="1384" xr:uid="{00000000-0005-0000-0000-00006A050000}"/>
    <cellStyle name="SAPBEXstdItemX 13" xfId="1385" xr:uid="{00000000-0005-0000-0000-00006B050000}"/>
    <cellStyle name="SAPBEXstdItemX 2" xfId="1386" xr:uid="{00000000-0005-0000-0000-00006C050000}"/>
    <cellStyle name="SAPBEXstdItemX 2 10" xfId="1387" xr:uid="{00000000-0005-0000-0000-00006D050000}"/>
    <cellStyle name="SAPBEXstdItemX 2 11" xfId="1388" xr:uid="{00000000-0005-0000-0000-00006E050000}"/>
    <cellStyle name="SAPBEXstdItemX 2 2" xfId="1389" xr:uid="{00000000-0005-0000-0000-00006F050000}"/>
    <cellStyle name="SAPBEXstdItemX 2 2 10" xfId="1390" xr:uid="{00000000-0005-0000-0000-000070050000}"/>
    <cellStyle name="SAPBEXstdItemX 2 2 2" xfId="1391" xr:uid="{00000000-0005-0000-0000-000071050000}"/>
    <cellStyle name="SAPBEXstdItemX 2 2 3" xfId="1392" xr:uid="{00000000-0005-0000-0000-000072050000}"/>
    <cellStyle name="SAPBEXstdItemX 2 2 4" xfId="1393" xr:uid="{00000000-0005-0000-0000-000073050000}"/>
    <cellStyle name="SAPBEXstdItemX 2 2 5" xfId="1394" xr:uid="{00000000-0005-0000-0000-000074050000}"/>
    <cellStyle name="SAPBEXstdItemX 2 2 6" xfId="1395" xr:uid="{00000000-0005-0000-0000-000075050000}"/>
    <cellStyle name="SAPBEXstdItemX 2 2 7" xfId="1396" xr:uid="{00000000-0005-0000-0000-000076050000}"/>
    <cellStyle name="SAPBEXstdItemX 2 2 8" xfId="1397" xr:uid="{00000000-0005-0000-0000-000077050000}"/>
    <cellStyle name="SAPBEXstdItemX 2 2 9" xfId="1398" xr:uid="{00000000-0005-0000-0000-000078050000}"/>
    <cellStyle name="SAPBEXstdItemX 2 3" xfId="1399" xr:uid="{00000000-0005-0000-0000-000079050000}"/>
    <cellStyle name="SAPBEXstdItemX 2 4" xfId="1400" xr:uid="{00000000-0005-0000-0000-00007A050000}"/>
    <cellStyle name="SAPBEXstdItemX 2 5" xfId="1401" xr:uid="{00000000-0005-0000-0000-00007B050000}"/>
    <cellStyle name="SAPBEXstdItemX 2 6" xfId="1402" xr:uid="{00000000-0005-0000-0000-00007C050000}"/>
    <cellStyle name="SAPBEXstdItemX 2 7" xfId="1403" xr:uid="{00000000-0005-0000-0000-00007D050000}"/>
    <cellStyle name="SAPBEXstdItemX 2 8" xfId="1404" xr:uid="{00000000-0005-0000-0000-00007E050000}"/>
    <cellStyle name="SAPBEXstdItemX 2 9" xfId="1405" xr:uid="{00000000-0005-0000-0000-00007F050000}"/>
    <cellStyle name="SAPBEXstdItemX 3" xfId="1406" xr:uid="{00000000-0005-0000-0000-000080050000}"/>
    <cellStyle name="SAPBEXstdItemX 3 10" xfId="1407" xr:uid="{00000000-0005-0000-0000-000081050000}"/>
    <cellStyle name="SAPBEXstdItemX 3 2" xfId="1408" xr:uid="{00000000-0005-0000-0000-000082050000}"/>
    <cellStyle name="SAPBEXstdItemX 3 3" xfId="1409" xr:uid="{00000000-0005-0000-0000-000083050000}"/>
    <cellStyle name="SAPBEXstdItemX 3 4" xfId="1410" xr:uid="{00000000-0005-0000-0000-000084050000}"/>
    <cellStyle name="SAPBEXstdItemX 3 5" xfId="1411" xr:uid="{00000000-0005-0000-0000-000085050000}"/>
    <cellStyle name="SAPBEXstdItemX 3 6" xfId="1412" xr:uid="{00000000-0005-0000-0000-000086050000}"/>
    <cellStyle name="SAPBEXstdItemX 3 7" xfId="1413" xr:uid="{00000000-0005-0000-0000-000087050000}"/>
    <cellStyle name="SAPBEXstdItemX 3 8" xfId="1414" xr:uid="{00000000-0005-0000-0000-000088050000}"/>
    <cellStyle name="SAPBEXstdItemX 3 9" xfId="1415" xr:uid="{00000000-0005-0000-0000-000089050000}"/>
    <cellStyle name="SAPBEXstdItemX 4" xfId="1416" xr:uid="{00000000-0005-0000-0000-00008A050000}"/>
    <cellStyle name="SAPBEXstdItemX 5" xfId="1417" xr:uid="{00000000-0005-0000-0000-00008B050000}"/>
    <cellStyle name="SAPBEXstdItemX 6" xfId="1418" xr:uid="{00000000-0005-0000-0000-00008C050000}"/>
    <cellStyle name="SAPBEXstdItemX 7" xfId="1419" xr:uid="{00000000-0005-0000-0000-00008D050000}"/>
    <cellStyle name="SAPBEXstdItemX 8" xfId="1420" xr:uid="{00000000-0005-0000-0000-00008E050000}"/>
    <cellStyle name="SAPBEXstdItemX 9" xfId="1421" xr:uid="{00000000-0005-0000-0000-00008F050000}"/>
    <cellStyle name="SAPBEXstdItemX_Výkaz 13-D3a _2011_jk" xfId="1422" xr:uid="{00000000-0005-0000-0000-000090050000}"/>
    <cellStyle name="SAPBEXtitle" xfId="51" xr:uid="{00000000-0005-0000-0000-000091050000}"/>
    <cellStyle name="SAPBEXtitle 2" xfId="1423" xr:uid="{00000000-0005-0000-0000-000092050000}"/>
    <cellStyle name="SAPBEXtitle 3" xfId="1424" xr:uid="{00000000-0005-0000-0000-000093050000}"/>
    <cellStyle name="SAPBEXtitle_Výkaz 13-D3a _2011_jk" xfId="1425" xr:uid="{00000000-0005-0000-0000-000094050000}"/>
    <cellStyle name="SAPBEXunassignedItem" xfId="1426" xr:uid="{00000000-0005-0000-0000-000095050000}"/>
    <cellStyle name="SAPBEXunassignedItem 2" xfId="1427" xr:uid="{00000000-0005-0000-0000-000096050000}"/>
    <cellStyle name="SAPBEXunassignedItem 2 2" xfId="1428" xr:uid="{00000000-0005-0000-0000-000097050000}"/>
    <cellStyle name="SAPBEXunassignedItem 2 3" xfId="1429" xr:uid="{00000000-0005-0000-0000-000098050000}"/>
    <cellStyle name="SAPBEXunassignedItem 2 4" xfId="1430" xr:uid="{00000000-0005-0000-0000-000099050000}"/>
    <cellStyle name="SAPBEXunassignedItem 2 5" xfId="1431" xr:uid="{00000000-0005-0000-0000-00009A050000}"/>
    <cellStyle name="SAPBEXunassignedItem 2 6" xfId="1432" xr:uid="{00000000-0005-0000-0000-00009B050000}"/>
    <cellStyle name="SAPBEXunassignedItem 2 7" xfId="1433" xr:uid="{00000000-0005-0000-0000-00009C050000}"/>
    <cellStyle name="SAPBEXunassignedItem 3" xfId="1434" xr:uid="{00000000-0005-0000-0000-00009D050000}"/>
    <cellStyle name="SAPBEXunassignedItem 4" xfId="1435" xr:uid="{00000000-0005-0000-0000-00009E050000}"/>
    <cellStyle name="SAPBEXunassignedItem 5" xfId="1436" xr:uid="{00000000-0005-0000-0000-00009F050000}"/>
    <cellStyle name="SAPBEXunassignedItem 6" xfId="1437" xr:uid="{00000000-0005-0000-0000-0000A0050000}"/>
    <cellStyle name="SAPBEXunassignedItem 7" xfId="1438" xr:uid="{00000000-0005-0000-0000-0000A1050000}"/>
    <cellStyle name="SAPBEXunassignedItem 8" xfId="1439" xr:uid="{00000000-0005-0000-0000-0000A2050000}"/>
    <cellStyle name="SAPBEXundefined" xfId="52" xr:uid="{00000000-0005-0000-0000-0000A3050000}"/>
    <cellStyle name="SAPBEXundefined 10" xfId="1440" xr:uid="{00000000-0005-0000-0000-0000A4050000}"/>
    <cellStyle name="SAPBEXundefined 11" xfId="1441" xr:uid="{00000000-0005-0000-0000-0000A5050000}"/>
    <cellStyle name="SAPBEXundefined 12" xfId="1442" xr:uid="{00000000-0005-0000-0000-0000A6050000}"/>
    <cellStyle name="SAPBEXundefined 2" xfId="1443" xr:uid="{00000000-0005-0000-0000-0000A7050000}"/>
    <cellStyle name="SAPBEXundefined 2 10" xfId="1444" xr:uid="{00000000-0005-0000-0000-0000A8050000}"/>
    <cellStyle name="SAPBEXundefined 2 2" xfId="1445" xr:uid="{00000000-0005-0000-0000-0000A9050000}"/>
    <cellStyle name="SAPBEXundefined 2 3" xfId="1446" xr:uid="{00000000-0005-0000-0000-0000AA050000}"/>
    <cellStyle name="SAPBEXundefined 2 4" xfId="1447" xr:uid="{00000000-0005-0000-0000-0000AB050000}"/>
    <cellStyle name="SAPBEXundefined 2 5" xfId="1448" xr:uid="{00000000-0005-0000-0000-0000AC050000}"/>
    <cellStyle name="SAPBEXundefined 2 6" xfId="1449" xr:uid="{00000000-0005-0000-0000-0000AD050000}"/>
    <cellStyle name="SAPBEXundefined 2 7" xfId="1450" xr:uid="{00000000-0005-0000-0000-0000AE050000}"/>
    <cellStyle name="SAPBEXundefined 2 8" xfId="1451" xr:uid="{00000000-0005-0000-0000-0000AF050000}"/>
    <cellStyle name="SAPBEXundefined 2 9" xfId="1452" xr:uid="{00000000-0005-0000-0000-0000B0050000}"/>
    <cellStyle name="SAPBEXundefined 3" xfId="1453" xr:uid="{00000000-0005-0000-0000-0000B1050000}"/>
    <cellStyle name="SAPBEXundefined 4" xfId="1454" xr:uid="{00000000-0005-0000-0000-0000B2050000}"/>
    <cellStyle name="SAPBEXundefined 5" xfId="1455" xr:uid="{00000000-0005-0000-0000-0000B3050000}"/>
    <cellStyle name="SAPBEXundefined 6" xfId="1456" xr:uid="{00000000-0005-0000-0000-0000B4050000}"/>
    <cellStyle name="SAPBEXundefined 7" xfId="1457" xr:uid="{00000000-0005-0000-0000-0000B5050000}"/>
    <cellStyle name="SAPBEXundefined 8" xfId="1458" xr:uid="{00000000-0005-0000-0000-0000B6050000}"/>
    <cellStyle name="SAPBEXundefined 9" xfId="1459" xr:uid="{00000000-0005-0000-0000-0000B7050000}"/>
    <cellStyle name="Sheet Title" xfId="1460" xr:uid="{00000000-0005-0000-0000-0000B8050000}"/>
    <cellStyle name="Správně 2" xfId="1461" xr:uid="{00000000-0005-0000-0000-0000B9050000}"/>
    <cellStyle name="Správně 3" xfId="1462" xr:uid="{00000000-0005-0000-0000-0000BA050000}"/>
    <cellStyle name="Styl 1" xfId="1463" xr:uid="{00000000-0005-0000-0000-0000BB050000}"/>
    <cellStyle name="Subtotal" xfId="1464" xr:uid="{00000000-0005-0000-0000-0000BC050000}"/>
    <cellStyle name="Text upozornění 2" xfId="1465" xr:uid="{00000000-0005-0000-0000-0000BD050000}"/>
    <cellStyle name="Vstup 2" xfId="1466" xr:uid="{00000000-0005-0000-0000-0000BE050000}"/>
    <cellStyle name="Vstup 2 10" xfId="1467" xr:uid="{00000000-0005-0000-0000-0000BF050000}"/>
    <cellStyle name="Vstup 2 11" xfId="1468" xr:uid="{00000000-0005-0000-0000-0000C0050000}"/>
    <cellStyle name="Vstup 2 2" xfId="1469" xr:uid="{00000000-0005-0000-0000-0000C1050000}"/>
    <cellStyle name="Vstup 2 2 10" xfId="1470" xr:uid="{00000000-0005-0000-0000-0000C2050000}"/>
    <cellStyle name="Vstup 2 2 2" xfId="1471" xr:uid="{00000000-0005-0000-0000-0000C3050000}"/>
    <cellStyle name="Vstup 2 2 3" xfId="1472" xr:uid="{00000000-0005-0000-0000-0000C4050000}"/>
    <cellStyle name="Vstup 2 2 4" xfId="1473" xr:uid="{00000000-0005-0000-0000-0000C5050000}"/>
    <cellStyle name="Vstup 2 2 5" xfId="1474" xr:uid="{00000000-0005-0000-0000-0000C6050000}"/>
    <cellStyle name="Vstup 2 2 6" xfId="1475" xr:uid="{00000000-0005-0000-0000-0000C7050000}"/>
    <cellStyle name="Vstup 2 2 7" xfId="1476" xr:uid="{00000000-0005-0000-0000-0000C8050000}"/>
    <cellStyle name="Vstup 2 2 8" xfId="1477" xr:uid="{00000000-0005-0000-0000-0000C9050000}"/>
    <cellStyle name="Vstup 2 2 9" xfId="1478" xr:uid="{00000000-0005-0000-0000-0000CA050000}"/>
    <cellStyle name="Vstup 2 3" xfId="1479" xr:uid="{00000000-0005-0000-0000-0000CB050000}"/>
    <cellStyle name="Vstup 2 4" xfId="1480" xr:uid="{00000000-0005-0000-0000-0000CC050000}"/>
    <cellStyle name="Vstup 2 5" xfId="1481" xr:uid="{00000000-0005-0000-0000-0000CD050000}"/>
    <cellStyle name="Vstup 2 6" xfId="1482" xr:uid="{00000000-0005-0000-0000-0000CE050000}"/>
    <cellStyle name="Vstup 2 7" xfId="1483" xr:uid="{00000000-0005-0000-0000-0000CF050000}"/>
    <cellStyle name="Vstup 2 8" xfId="1484" xr:uid="{00000000-0005-0000-0000-0000D0050000}"/>
    <cellStyle name="Vstup 2 9" xfId="1485" xr:uid="{00000000-0005-0000-0000-0000D1050000}"/>
    <cellStyle name="Výpočet 2" xfId="1486" xr:uid="{00000000-0005-0000-0000-0000D2050000}"/>
    <cellStyle name="Výpočet 2 10" xfId="1487" xr:uid="{00000000-0005-0000-0000-0000D3050000}"/>
    <cellStyle name="Výpočet 2 11" xfId="1488" xr:uid="{00000000-0005-0000-0000-0000D4050000}"/>
    <cellStyle name="Výpočet 2 2" xfId="1489" xr:uid="{00000000-0005-0000-0000-0000D5050000}"/>
    <cellStyle name="Výpočet 2 2 10" xfId="1490" xr:uid="{00000000-0005-0000-0000-0000D6050000}"/>
    <cellStyle name="Výpočet 2 2 2" xfId="1491" xr:uid="{00000000-0005-0000-0000-0000D7050000}"/>
    <cellStyle name="Výpočet 2 2 3" xfId="1492" xr:uid="{00000000-0005-0000-0000-0000D8050000}"/>
    <cellStyle name="Výpočet 2 2 4" xfId="1493" xr:uid="{00000000-0005-0000-0000-0000D9050000}"/>
    <cellStyle name="Výpočet 2 2 5" xfId="1494" xr:uid="{00000000-0005-0000-0000-0000DA050000}"/>
    <cellStyle name="Výpočet 2 2 6" xfId="1495" xr:uid="{00000000-0005-0000-0000-0000DB050000}"/>
    <cellStyle name="Výpočet 2 2 7" xfId="1496" xr:uid="{00000000-0005-0000-0000-0000DC050000}"/>
    <cellStyle name="Výpočet 2 2 8" xfId="1497" xr:uid="{00000000-0005-0000-0000-0000DD050000}"/>
    <cellStyle name="Výpočet 2 2 9" xfId="1498" xr:uid="{00000000-0005-0000-0000-0000DE050000}"/>
    <cellStyle name="Výpočet 2 3" xfId="1499" xr:uid="{00000000-0005-0000-0000-0000DF050000}"/>
    <cellStyle name="Výpočet 2 4" xfId="1500" xr:uid="{00000000-0005-0000-0000-0000E0050000}"/>
    <cellStyle name="Výpočet 2 5" xfId="1501" xr:uid="{00000000-0005-0000-0000-0000E1050000}"/>
    <cellStyle name="Výpočet 2 6" xfId="1502" xr:uid="{00000000-0005-0000-0000-0000E2050000}"/>
    <cellStyle name="Výpočet 2 7" xfId="1503" xr:uid="{00000000-0005-0000-0000-0000E3050000}"/>
    <cellStyle name="Výpočet 2 8" xfId="1504" xr:uid="{00000000-0005-0000-0000-0000E4050000}"/>
    <cellStyle name="Výpočet 2 9" xfId="1505" xr:uid="{00000000-0005-0000-0000-0000E5050000}"/>
    <cellStyle name="Výstup 2" xfId="1506" xr:uid="{00000000-0005-0000-0000-0000E6050000}"/>
    <cellStyle name="Výstup 2 10" xfId="1507" xr:uid="{00000000-0005-0000-0000-0000E7050000}"/>
    <cellStyle name="Výstup 2 11" xfId="1508" xr:uid="{00000000-0005-0000-0000-0000E8050000}"/>
    <cellStyle name="Výstup 2 2" xfId="1509" xr:uid="{00000000-0005-0000-0000-0000E9050000}"/>
    <cellStyle name="Výstup 2 2 10" xfId="1510" xr:uid="{00000000-0005-0000-0000-0000EA050000}"/>
    <cellStyle name="Výstup 2 2 2" xfId="1511" xr:uid="{00000000-0005-0000-0000-0000EB050000}"/>
    <cellStyle name="Výstup 2 2 3" xfId="1512" xr:uid="{00000000-0005-0000-0000-0000EC050000}"/>
    <cellStyle name="Výstup 2 2 4" xfId="1513" xr:uid="{00000000-0005-0000-0000-0000ED050000}"/>
    <cellStyle name="Výstup 2 2 5" xfId="1514" xr:uid="{00000000-0005-0000-0000-0000EE050000}"/>
    <cellStyle name="Výstup 2 2 6" xfId="1515" xr:uid="{00000000-0005-0000-0000-0000EF050000}"/>
    <cellStyle name="Výstup 2 2 7" xfId="1516" xr:uid="{00000000-0005-0000-0000-0000F0050000}"/>
    <cellStyle name="Výstup 2 2 8" xfId="1517" xr:uid="{00000000-0005-0000-0000-0000F1050000}"/>
    <cellStyle name="Výstup 2 2 9" xfId="1518" xr:uid="{00000000-0005-0000-0000-0000F2050000}"/>
    <cellStyle name="Výstup 2 3" xfId="1519" xr:uid="{00000000-0005-0000-0000-0000F3050000}"/>
    <cellStyle name="Výstup 2 4" xfId="1520" xr:uid="{00000000-0005-0000-0000-0000F4050000}"/>
    <cellStyle name="Výstup 2 5" xfId="1521" xr:uid="{00000000-0005-0000-0000-0000F5050000}"/>
    <cellStyle name="Výstup 2 6" xfId="1522" xr:uid="{00000000-0005-0000-0000-0000F6050000}"/>
    <cellStyle name="Výstup 2 7" xfId="1523" xr:uid="{00000000-0005-0000-0000-0000F7050000}"/>
    <cellStyle name="Výstup 2 8" xfId="1524" xr:uid="{00000000-0005-0000-0000-0000F8050000}"/>
    <cellStyle name="Výstup 2 9" xfId="1525" xr:uid="{00000000-0005-0000-0000-0000F9050000}"/>
    <cellStyle name="Vysvětlující text 2" xfId="1526" xr:uid="{00000000-0005-0000-0000-0000FA050000}"/>
    <cellStyle name="Záhlaví 1" xfId="85" xr:uid="{00000000-0005-0000-0000-0000FB050000}"/>
    <cellStyle name="Záhlaví 2" xfId="86" xr:uid="{00000000-0005-0000-0000-0000FC050000}"/>
    <cellStyle name="Zvýraznění 1 2" xfId="1527" xr:uid="{00000000-0005-0000-0000-0000FD050000}"/>
    <cellStyle name="Zvýraznění 2 2" xfId="1528" xr:uid="{00000000-0005-0000-0000-0000FE050000}"/>
    <cellStyle name="Zvýraznění 3 2" xfId="1529" xr:uid="{00000000-0005-0000-0000-0000FF050000}"/>
    <cellStyle name="Zvýraznění 4 2" xfId="1530" xr:uid="{00000000-0005-0000-0000-000000060000}"/>
    <cellStyle name="Zvýraznění 5 2" xfId="1531" xr:uid="{00000000-0005-0000-0000-000001060000}"/>
    <cellStyle name="Zvýraznění 6 2" xfId="1532" xr:uid="{00000000-0005-0000-0000-000002060000}"/>
  </cellStyles>
  <dxfs count="0"/>
  <tableStyles count="0" defaultTableStyle="TableStyleMedium2" defaultPivotStyle="PivotStyleLight16"/>
  <colors>
    <mruColors>
      <color rgb="FF1A3366"/>
      <color rgb="FFF0948F"/>
      <color rgb="FFE86159"/>
      <color rgb="FFDF2B20"/>
      <color rgb="FF9196B0"/>
      <color rgb="FFE02C1F"/>
      <color rgb="FF596387"/>
      <color rgb="FF000000"/>
      <color rgb="FF233060"/>
      <color rgb="FFE53A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2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2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61.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62.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0"/>
    <c:plotArea>
      <c:layout>
        <c:manualLayout>
          <c:layoutTarget val="inner"/>
          <c:xMode val="edge"/>
          <c:yMode val="edge"/>
          <c:x val="0.12006732980478284"/>
          <c:y val="2.7854505791210037E-2"/>
          <c:w val="0.83308946380804838"/>
          <c:h val="0.78381446653498332"/>
        </c:manualLayout>
      </c:layout>
      <c:barChart>
        <c:barDir val="col"/>
        <c:grouping val="clustered"/>
        <c:varyColors val="0"/>
        <c:ser>
          <c:idx val="0"/>
          <c:order val="0"/>
          <c:tx>
            <c:strRef>
              <c:f>'3.1'!$N$5</c:f>
              <c:strCache>
                <c:ptCount val="1"/>
                <c:pt idx="0">
                  <c:v>Into CR</c:v>
                </c:pt>
              </c:strCache>
            </c:strRef>
          </c:tx>
          <c:spPr>
            <a:solidFill>
              <a:schemeClr val="tx2"/>
            </a:solidFill>
          </c:spPr>
          <c:invertIfNegative val="0"/>
          <c:cat>
            <c:numRef>
              <c:f>'3.1'!$M$6:$M$371</c:f>
              <c:numCache>
                <c:formatCode>d/m;@</c:formatCode>
                <c:ptCount val="366"/>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numCache>
            </c:numRef>
          </c:cat>
          <c:val>
            <c:numRef>
              <c:f>'3.1'!$N$6:$N$371</c:f>
              <c:numCache>
                <c:formatCode>#,##0</c:formatCode>
                <c:ptCount val="366"/>
                <c:pt idx="0">
                  <c:v>114538.55761387687</c:v>
                </c:pt>
                <c:pt idx="1">
                  <c:v>116316.50967344554</c:v>
                </c:pt>
                <c:pt idx="2">
                  <c:v>115708.90692214461</c:v>
                </c:pt>
                <c:pt idx="3">
                  <c:v>113821.47221405832</c:v>
                </c:pt>
                <c:pt idx="4">
                  <c:v>111643.38953986057</c:v>
                </c:pt>
                <c:pt idx="5">
                  <c:v>107810.14813842504</c:v>
                </c:pt>
                <c:pt idx="6">
                  <c:v>108291.53943217931</c:v>
                </c:pt>
                <c:pt idx="7">
                  <c:v>108291.37037245856</c:v>
                </c:pt>
                <c:pt idx="8">
                  <c:v>109605.54932587543</c:v>
                </c:pt>
                <c:pt idx="9">
                  <c:v>106472.74023633065</c:v>
                </c:pt>
                <c:pt idx="10">
                  <c:v>101033.98728077742</c:v>
                </c:pt>
                <c:pt idx="11">
                  <c:v>103433.55507909393</c:v>
                </c:pt>
                <c:pt idx="12">
                  <c:v>114407.84196133276</c:v>
                </c:pt>
                <c:pt idx="13">
                  <c:v>103905.37500267953</c:v>
                </c:pt>
                <c:pt idx="14">
                  <c:v>107762.43214166757</c:v>
                </c:pt>
                <c:pt idx="15">
                  <c:v>106660.5109512738</c:v>
                </c:pt>
                <c:pt idx="16">
                  <c:v>101831.09369523397</c:v>
                </c:pt>
                <c:pt idx="17">
                  <c:v>104958.37658532048</c:v>
                </c:pt>
                <c:pt idx="18">
                  <c:v>103764.63757443507</c:v>
                </c:pt>
                <c:pt idx="19">
                  <c:v>105967.16099580331</c:v>
                </c:pt>
                <c:pt idx="20">
                  <c:v>108633.84629990722</c:v>
                </c:pt>
                <c:pt idx="21">
                  <c:v>110781.54268398197</c:v>
                </c:pt>
                <c:pt idx="22">
                  <c:v>110755.70455084225</c:v>
                </c:pt>
                <c:pt idx="23">
                  <c:v>108645.86334424457</c:v>
                </c:pt>
                <c:pt idx="24">
                  <c:v>107795.70342562442</c:v>
                </c:pt>
                <c:pt idx="25">
                  <c:v>107224.96918849961</c:v>
                </c:pt>
                <c:pt idx="26">
                  <c:v>107729.81455949723</c:v>
                </c:pt>
                <c:pt idx="27">
                  <c:v>106564.58682719427</c:v>
                </c:pt>
                <c:pt idx="28">
                  <c:v>112222.71149773242</c:v>
                </c:pt>
                <c:pt idx="29">
                  <c:v>111102.89887722599</c:v>
                </c:pt>
                <c:pt idx="30">
                  <c:v>110749.40539496092</c:v>
                </c:pt>
                <c:pt idx="31">
                  <c:v>103000.46774920762</c:v>
                </c:pt>
                <c:pt idx="32">
                  <c:v>103171.58902076678</c:v>
                </c:pt>
                <c:pt idx="33">
                  <c:v>105275.62732256309</c:v>
                </c:pt>
                <c:pt idx="34">
                  <c:v>109829.97324259636</c:v>
                </c:pt>
                <c:pt idx="35">
                  <c:v>108744.6103654373</c:v>
                </c:pt>
                <c:pt idx="36">
                  <c:v>107401.28389232825</c:v>
                </c:pt>
                <c:pt idx="37">
                  <c:v>101179.54862131263</c:v>
                </c:pt>
                <c:pt idx="38">
                  <c:v>106735.01198570538</c:v>
                </c:pt>
                <c:pt idx="39">
                  <c:v>110739.64183203364</c:v>
                </c:pt>
                <c:pt idx="40">
                  <c:v>113873.45549137607</c:v>
                </c:pt>
                <c:pt idx="41">
                  <c:v>110965.05081881069</c:v>
                </c:pt>
                <c:pt idx="42">
                  <c:v>109711.87355015118</c:v>
                </c:pt>
                <c:pt idx="43">
                  <c:v>109262.25596557492</c:v>
                </c:pt>
                <c:pt idx="44">
                  <c:v>109654.19905924909</c:v>
                </c:pt>
                <c:pt idx="45">
                  <c:v>101343.54716379824</c:v>
                </c:pt>
                <c:pt idx="46">
                  <c:v>115543.97878944651</c:v>
                </c:pt>
                <c:pt idx="47">
                  <c:v>115485.80125425152</c:v>
                </c:pt>
                <c:pt idx="48">
                  <c:v>111581.45844798136</c:v>
                </c:pt>
                <c:pt idx="49">
                  <c:v>111272.47344773382</c:v>
                </c:pt>
                <c:pt idx="50">
                  <c:v>111512.20625171896</c:v>
                </c:pt>
                <c:pt idx="51">
                  <c:v>111858.82115939546</c:v>
                </c:pt>
                <c:pt idx="52">
                  <c:v>112641.7905854335</c:v>
                </c:pt>
                <c:pt idx="53">
                  <c:v>104020.31190965552</c:v>
                </c:pt>
                <c:pt idx="54">
                  <c:v>96084.907931335765</c:v>
                </c:pt>
                <c:pt idx="55">
                  <c:v>101702.99688107261</c:v>
                </c:pt>
                <c:pt idx="56">
                  <c:v>115457.28883246481</c:v>
                </c:pt>
                <c:pt idx="57">
                  <c:v>103166.36889074951</c:v>
                </c:pt>
                <c:pt idx="58">
                  <c:v>109668.60875139997</c:v>
                </c:pt>
                <c:pt idx="59">
                  <c:v>117763.91737519103</c:v>
                </c:pt>
                <c:pt idx="60">
                  <c:v>124078.99061105614</c:v>
                </c:pt>
                <c:pt idx="61">
                  <c:v>118510.06218114714</c:v>
                </c:pt>
                <c:pt idx="62">
                  <c:v>117824.68826618115</c:v>
                </c:pt>
                <c:pt idx="63">
                  <c:v>123695.49451347465</c:v>
                </c:pt>
                <c:pt idx="64">
                  <c:v>123120.85968184119</c:v>
                </c:pt>
                <c:pt idx="65">
                  <c:v>122815.4915156941</c:v>
                </c:pt>
                <c:pt idx="66">
                  <c:v>121547.81710496766</c:v>
                </c:pt>
                <c:pt idx="67">
                  <c:v>124364.05362924976</c:v>
                </c:pt>
                <c:pt idx="68">
                  <c:v>125109.61967125023</c:v>
                </c:pt>
                <c:pt idx="69">
                  <c:v>130655.26387414319</c:v>
                </c:pt>
                <c:pt idx="70">
                  <c:v>127598.6061347411</c:v>
                </c:pt>
                <c:pt idx="71">
                  <c:v>125128.88233634955</c:v>
                </c:pt>
                <c:pt idx="72">
                  <c:v>130150.97108407524</c:v>
                </c:pt>
                <c:pt idx="73">
                  <c:v>113815.45879006905</c:v>
                </c:pt>
                <c:pt idx="74">
                  <c:v>120953.13938184177</c:v>
                </c:pt>
                <c:pt idx="75">
                  <c:v>128206.05213245063</c:v>
                </c:pt>
                <c:pt idx="76">
                  <c:v>117278.18899632507</c:v>
                </c:pt>
                <c:pt idx="77">
                  <c:v>116073.24549035194</c:v>
                </c:pt>
                <c:pt idx="78">
                  <c:v>115433.66368817195</c:v>
                </c:pt>
                <c:pt idx="79">
                  <c:v>118925.15664102964</c:v>
                </c:pt>
                <c:pt idx="80">
                  <c:v>123297.13567030108</c:v>
                </c:pt>
                <c:pt idx="81">
                  <c:v>113596.3615414542</c:v>
                </c:pt>
                <c:pt idx="82">
                  <c:v>108922.55441007945</c:v>
                </c:pt>
                <c:pt idx="83">
                  <c:v>113328.93471688275</c:v>
                </c:pt>
                <c:pt idx="84">
                  <c:v>111227.79077872277</c:v>
                </c:pt>
                <c:pt idx="85">
                  <c:v>116532.22136184735</c:v>
                </c:pt>
                <c:pt idx="86">
                  <c:v>117003.25037690863</c:v>
                </c:pt>
                <c:pt idx="87">
                  <c:v>123257.88912150868</c:v>
                </c:pt>
                <c:pt idx="88">
                  <c:v>128558.45157308033</c:v>
                </c:pt>
                <c:pt idx="89">
                  <c:v>121281.91655258501</c:v>
                </c:pt>
                <c:pt idx="90">
                  <c:v>114910.30048733238</c:v>
                </c:pt>
                <c:pt idx="91">
                  <c:v>123048.17223714986</c:v>
                </c:pt>
                <c:pt idx="92">
                  <c:v>122906.43017695435</c:v>
                </c:pt>
                <c:pt idx="93">
                  <c:v>120217.50334691249</c:v>
                </c:pt>
                <c:pt idx="94">
                  <c:v>119863.8072765821</c:v>
                </c:pt>
                <c:pt idx="95">
                  <c:v>123957.73374555333</c:v>
                </c:pt>
                <c:pt idx="96">
                  <c:v>110607.00996709088</c:v>
                </c:pt>
                <c:pt idx="97">
                  <c:v>104468.99981599284</c:v>
                </c:pt>
                <c:pt idx="98">
                  <c:v>109921.16099681312</c:v>
                </c:pt>
                <c:pt idx="99">
                  <c:v>110789.35900767136</c:v>
                </c:pt>
                <c:pt idx="100">
                  <c:v>110010.78540869447</c:v>
                </c:pt>
                <c:pt idx="101">
                  <c:v>126079.79458271319</c:v>
                </c:pt>
                <c:pt idx="102">
                  <c:v>122061.63050827963</c:v>
                </c:pt>
                <c:pt idx="103">
                  <c:v>121731.96915404094</c:v>
                </c:pt>
                <c:pt idx="104">
                  <c:v>122228.5640331883</c:v>
                </c:pt>
                <c:pt idx="105">
                  <c:v>121696.31704684856</c:v>
                </c:pt>
                <c:pt idx="106">
                  <c:v>122843.6172265614</c:v>
                </c:pt>
                <c:pt idx="107">
                  <c:v>122303.43307820226</c:v>
                </c:pt>
                <c:pt idx="108">
                  <c:v>125393.21118897539</c:v>
                </c:pt>
                <c:pt idx="109">
                  <c:v>127071.70111869145</c:v>
                </c:pt>
                <c:pt idx="110">
                  <c:v>127478.34841521885</c:v>
                </c:pt>
                <c:pt idx="111">
                  <c:v>126558.40607503802</c:v>
                </c:pt>
                <c:pt idx="112">
                  <c:v>135553.67400185886</c:v>
                </c:pt>
                <c:pt idx="113">
                  <c:v>133975.11296903651</c:v>
                </c:pt>
                <c:pt idx="114">
                  <c:v>124293.16469164913</c:v>
                </c:pt>
                <c:pt idx="115">
                  <c:v>125064.39672364655</c:v>
                </c:pt>
                <c:pt idx="116">
                  <c:v>125118.2856337979</c:v>
                </c:pt>
                <c:pt idx="117">
                  <c:v>120854.43235116477</c:v>
                </c:pt>
                <c:pt idx="118">
                  <c:v>122940.64156209833</c:v>
                </c:pt>
                <c:pt idx="119">
                  <c:v>122320.68124122913</c:v>
                </c:pt>
                <c:pt idx="120">
                  <c:v>96973.378453552679</c:v>
                </c:pt>
                <c:pt idx="121">
                  <c:v>115737.98709285838</c:v>
                </c:pt>
                <c:pt idx="122">
                  <c:v>116266.20790729152</c:v>
                </c:pt>
                <c:pt idx="123">
                  <c:v>115587.13461212913</c:v>
                </c:pt>
                <c:pt idx="124">
                  <c:v>117266.77695680239</c:v>
                </c:pt>
                <c:pt idx="125">
                  <c:v>117169.78393316251</c:v>
                </c:pt>
                <c:pt idx="126">
                  <c:v>112120.93451359989</c:v>
                </c:pt>
                <c:pt idx="127">
                  <c:v>111468.01274184986</c:v>
                </c:pt>
                <c:pt idx="128">
                  <c:v>113978.22335045655</c:v>
                </c:pt>
                <c:pt idx="129">
                  <c:v>105729.69882842472</c:v>
                </c:pt>
                <c:pt idx="130">
                  <c:v>108343.69602328179</c:v>
                </c:pt>
                <c:pt idx="131">
                  <c:v>118363.22618494766</c:v>
                </c:pt>
                <c:pt idx="132">
                  <c:v>115662.02281174703</c:v>
                </c:pt>
                <c:pt idx="133">
                  <c:v>113474.53983696134</c:v>
                </c:pt>
                <c:pt idx="134">
                  <c:v>113978.25392596895</c:v>
                </c:pt>
                <c:pt idx="135">
                  <c:v>113574.55142511452</c:v>
                </c:pt>
                <c:pt idx="136">
                  <c:v>111794.66139816158</c:v>
                </c:pt>
                <c:pt idx="137">
                  <c:v>109313.71672283637</c:v>
                </c:pt>
                <c:pt idx="138">
                  <c:v>108482.44527986523</c:v>
                </c:pt>
                <c:pt idx="139">
                  <c:v>108992.36921886278</c:v>
                </c:pt>
                <c:pt idx="140">
                  <c:v>115258.52117155328</c:v>
                </c:pt>
                <c:pt idx="141">
                  <c:v>116564.97750269774</c:v>
                </c:pt>
                <c:pt idx="142">
                  <c:v>116615.34836969367</c:v>
                </c:pt>
                <c:pt idx="143">
                  <c:v>120572.31595643658</c:v>
                </c:pt>
                <c:pt idx="144">
                  <c:v>125690.87152009932</c:v>
                </c:pt>
                <c:pt idx="145">
                  <c:v>128470.51168235461</c:v>
                </c:pt>
                <c:pt idx="146">
                  <c:v>124406.99542492061</c:v>
                </c:pt>
                <c:pt idx="147">
                  <c:v>127627.34063478401</c:v>
                </c:pt>
                <c:pt idx="148">
                  <c:v>127251.53611872936</c:v>
                </c:pt>
                <c:pt idx="149">
                  <c:v>126282.76781631392</c:v>
                </c:pt>
                <c:pt idx="150">
                  <c:v>127592.06345555242</c:v>
                </c:pt>
                <c:pt idx="151">
                  <c:v>137126.32408387779</c:v>
                </c:pt>
                <c:pt idx="152">
                  <c:v>142731.89927711859</c:v>
                </c:pt>
                <c:pt idx="153">
                  <c:v>142039.94347500073</c:v>
                </c:pt>
                <c:pt idx="154">
                  <c:v>131545.43562942458</c:v>
                </c:pt>
                <c:pt idx="155">
                  <c:v>132720.47455833058</c:v>
                </c:pt>
                <c:pt idx="156">
                  <c:v>133534.83602328988</c:v>
                </c:pt>
                <c:pt idx="157">
                  <c:v>141758.10751381767</c:v>
                </c:pt>
                <c:pt idx="158">
                  <c:v>130614.05985291727</c:v>
                </c:pt>
                <c:pt idx="159">
                  <c:v>124678.37074760512</c:v>
                </c:pt>
                <c:pt idx="160">
                  <c:v>121926.39455600992</c:v>
                </c:pt>
                <c:pt idx="161">
                  <c:v>124269.13115184983</c:v>
                </c:pt>
                <c:pt idx="162">
                  <c:v>124328.36547145659</c:v>
                </c:pt>
                <c:pt idx="163">
                  <c:v>116316.87022231084</c:v>
                </c:pt>
                <c:pt idx="164">
                  <c:v>103618.12076102235</c:v>
                </c:pt>
                <c:pt idx="165">
                  <c:v>97758.962637989651</c:v>
                </c:pt>
                <c:pt idx="166">
                  <c:v>73533.427754102886</c:v>
                </c:pt>
                <c:pt idx="167">
                  <c:v>67994.912539512807</c:v>
                </c:pt>
                <c:pt idx="168">
                  <c:v>70167.8159505082</c:v>
                </c:pt>
                <c:pt idx="169">
                  <c:v>70478.169832876039</c:v>
                </c:pt>
                <c:pt idx="170">
                  <c:v>71701.282794438725</c:v>
                </c:pt>
                <c:pt idx="171">
                  <c:v>71073.083635626899</c:v>
                </c:pt>
                <c:pt idx="172">
                  <c:v>69866.012439179525</c:v>
                </c:pt>
                <c:pt idx="173">
                  <c:v>69831.692718112943</c:v>
                </c:pt>
                <c:pt idx="174">
                  <c:v>72228.422871692965</c:v>
                </c:pt>
                <c:pt idx="175">
                  <c:v>76515.071639635236</c:v>
                </c:pt>
                <c:pt idx="176">
                  <c:v>76620.466396312186</c:v>
                </c:pt>
                <c:pt idx="177">
                  <c:v>74170.845842453695</c:v>
                </c:pt>
                <c:pt idx="178">
                  <c:v>73966.627222057927</c:v>
                </c:pt>
                <c:pt idx="179">
                  <c:v>73274.479940255478</c:v>
                </c:pt>
                <c:pt idx="180">
                  <c:v>75696.89306594638</c:v>
                </c:pt>
                <c:pt idx="181">
                  <c:v>78400.667120684753</c:v>
                </c:pt>
                <c:pt idx="182">
                  <c:v>83665.916502025284</c:v>
                </c:pt>
                <c:pt idx="183">
                  <c:v>81250.899389556944</c:v>
                </c:pt>
                <c:pt idx="184">
                  <c:v>82456.38667977335</c:v>
                </c:pt>
                <c:pt idx="185">
                  <c:v>74112.381639296582</c:v>
                </c:pt>
                <c:pt idx="186">
                  <c:v>72117.061005464799</c:v>
                </c:pt>
                <c:pt idx="187">
                  <c:v>80184.664693447819</c:v>
                </c:pt>
                <c:pt idx="188">
                  <c:v>72347.660300142976</c:v>
                </c:pt>
                <c:pt idx="189">
                  <c:v>74122.491337868123</c:v>
                </c:pt>
                <c:pt idx="190">
                  <c:v>73317.310732966725</c:v>
                </c:pt>
                <c:pt idx="191">
                  <c:v>23842.677306102556</c:v>
                </c:pt>
                <c:pt idx="192">
                  <c:v>30035.18840393854</c:v>
                </c:pt>
                <c:pt idx="193">
                  <c:v>28091.376332114138</c:v>
                </c:pt>
                <c:pt idx="194">
                  <c:v>28898.340643256823</c:v>
                </c:pt>
                <c:pt idx="195">
                  <c:v>29269.746540251956</c:v>
                </c:pt>
                <c:pt idx="196">
                  <c:v>35630.79881487813</c:v>
                </c:pt>
                <c:pt idx="197">
                  <c:v>35851.419538959737</c:v>
                </c:pt>
                <c:pt idx="198">
                  <c:v>34400.592328070299</c:v>
                </c:pt>
                <c:pt idx="199">
                  <c:v>32270.443653343831</c:v>
                </c:pt>
                <c:pt idx="200">
                  <c:v>34969.608517531931</c:v>
                </c:pt>
                <c:pt idx="201">
                  <c:v>80254.410079622889</c:v>
                </c:pt>
                <c:pt idx="202">
                  <c:v>75577.949475679357</c:v>
                </c:pt>
                <c:pt idx="203">
                  <c:v>75777.74291221259</c:v>
                </c:pt>
                <c:pt idx="204">
                  <c:v>75957.587878280508</c:v>
                </c:pt>
                <c:pt idx="205">
                  <c:v>75067.606849350152</c:v>
                </c:pt>
                <c:pt idx="206">
                  <c:v>68940.844159284199</c:v>
                </c:pt>
                <c:pt idx="207">
                  <c:v>47819.35667839754</c:v>
                </c:pt>
                <c:pt idx="208">
                  <c:v>45660.870030016988</c:v>
                </c:pt>
                <c:pt idx="209">
                  <c:v>44850.24845612888</c:v>
                </c:pt>
                <c:pt idx="210">
                  <c:v>44778.643345287106</c:v>
                </c:pt>
                <c:pt idx="211">
                  <c:v>44645.72367960617</c:v>
                </c:pt>
                <c:pt idx="212">
                  <c:v>43782.224680106367</c:v>
                </c:pt>
                <c:pt idx="213">
                  <c:v>43194.397565384912</c:v>
                </c:pt>
                <c:pt idx="214">
                  <c:v>42312.575371282241</c:v>
                </c:pt>
                <c:pt idx="215">
                  <c:v>43804.925862850323</c:v>
                </c:pt>
                <c:pt idx="216">
                  <c:v>38947.75579713739</c:v>
                </c:pt>
                <c:pt idx="217">
                  <c:v>41170.21410649905</c:v>
                </c:pt>
                <c:pt idx="218">
                  <c:v>40956.501083941046</c:v>
                </c:pt>
                <c:pt idx="219">
                  <c:v>42074.702430414996</c:v>
                </c:pt>
                <c:pt idx="220">
                  <c:v>41781.333338600009</c:v>
                </c:pt>
                <c:pt idx="221">
                  <c:v>39756.299765878699</c:v>
                </c:pt>
                <c:pt idx="222">
                  <c:v>42462.028138992224</c:v>
                </c:pt>
                <c:pt idx="223">
                  <c:v>40405.509542826905</c:v>
                </c:pt>
                <c:pt idx="224">
                  <c:v>39043.775794827838</c:v>
                </c:pt>
                <c:pt idx="225">
                  <c:v>41461.603778312478</c:v>
                </c:pt>
                <c:pt idx="226">
                  <c:v>43183.340442311237</c:v>
                </c:pt>
                <c:pt idx="227">
                  <c:v>43165.345833363659</c:v>
                </c:pt>
                <c:pt idx="228">
                  <c:v>43520.616859117225</c:v>
                </c:pt>
                <c:pt idx="229">
                  <c:v>38746.814256560778</c:v>
                </c:pt>
                <c:pt idx="230">
                  <c:v>41810.822932993309</c:v>
                </c:pt>
                <c:pt idx="231">
                  <c:v>43081.634616354509</c:v>
                </c:pt>
                <c:pt idx="232">
                  <c:v>43236.415098146841</c:v>
                </c:pt>
                <c:pt idx="233">
                  <c:v>42613.308447278825</c:v>
                </c:pt>
                <c:pt idx="234">
                  <c:v>40357.328975959193</c:v>
                </c:pt>
                <c:pt idx="235">
                  <c:v>41921.654756640492</c:v>
                </c:pt>
                <c:pt idx="236">
                  <c:v>41383.874395960738</c:v>
                </c:pt>
                <c:pt idx="237">
                  <c:v>34292.688163322251</c:v>
                </c:pt>
                <c:pt idx="238">
                  <c:v>40506.741010064958</c:v>
                </c:pt>
                <c:pt idx="239">
                  <c:v>40865.296663401961</c:v>
                </c:pt>
                <c:pt idx="240">
                  <c:v>39669.967518307822</c:v>
                </c:pt>
                <c:pt idx="241">
                  <c:v>43338.877377484314</c:v>
                </c:pt>
                <c:pt idx="242">
                  <c:v>17559.943398967254</c:v>
                </c:pt>
                <c:pt idx="243">
                  <c:v>20250.488269372468</c:v>
                </c:pt>
                <c:pt idx="244">
                  <c:v>24453.290539201462</c:v>
                </c:pt>
                <c:pt idx="245">
                  <c:v>21975.854255467082</c:v>
                </c:pt>
                <c:pt idx="246">
                  <c:v>21790.350295336699</c:v>
                </c:pt>
                <c:pt idx="247">
                  <c:v>20427.303858153271</c:v>
                </c:pt>
                <c:pt idx="248">
                  <c:v>26495.507217449129</c:v>
                </c:pt>
                <c:pt idx="249">
                  <c:v>27244.276101546166</c:v>
                </c:pt>
                <c:pt idx="250">
                  <c:v>31129.545545223209</c:v>
                </c:pt>
                <c:pt idx="251">
                  <c:v>25649.128261960694</c:v>
                </c:pt>
                <c:pt idx="252">
                  <c:v>25828.893575357517</c:v>
                </c:pt>
                <c:pt idx="253">
                  <c:v>25348.661279582204</c:v>
                </c:pt>
                <c:pt idx="254">
                  <c:v>26141.101113145927</c:v>
                </c:pt>
                <c:pt idx="255">
                  <c:v>28513.921997702048</c:v>
                </c:pt>
                <c:pt idx="256">
                  <c:v>27175.764297193477</c:v>
                </c:pt>
                <c:pt idx="257">
                  <c:v>26569.88236442758</c:v>
                </c:pt>
                <c:pt idx="258">
                  <c:v>26476.837800687728</c:v>
                </c:pt>
                <c:pt idx="259">
                  <c:v>22381.063555892018</c:v>
                </c:pt>
                <c:pt idx="260">
                  <c:v>20402.090793278512</c:v>
                </c:pt>
                <c:pt idx="261">
                  <c:v>21437.668694532862</c:v>
                </c:pt>
                <c:pt idx="262">
                  <c:v>31063.274285167889</c:v>
                </c:pt>
                <c:pt idx="263">
                  <c:v>33848.353158139595</c:v>
                </c:pt>
                <c:pt idx="264">
                  <c:v>30075.345106216257</c:v>
                </c:pt>
                <c:pt idx="265">
                  <c:v>28147.708281456889</c:v>
                </c:pt>
                <c:pt idx="266">
                  <c:v>27492.821457159156</c:v>
                </c:pt>
                <c:pt idx="267">
                  <c:v>27109.308035276263</c:v>
                </c:pt>
                <c:pt idx="268">
                  <c:v>26648.175280525938</c:v>
                </c:pt>
                <c:pt idx="269">
                  <c:v>25521.468869776054</c:v>
                </c:pt>
                <c:pt idx="270">
                  <c:v>25166.510537375376</c:v>
                </c:pt>
                <c:pt idx="271">
                  <c:v>27191.588069590885</c:v>
                </c:pt>
                <c:pt idx="272">
                  <c:v>24240.649277286804</c:v>
                </c:pt>
                <c:pt idx="273">
                  <c:v>23929.606106962925</c:v>
                </c:pt>
                <c:pt idx="274">
                  <c:v>27718.874542069982</c:v>
                </c:pt>
                <c:pt idx="275">
                  <c:v>22901.304223382318</c:v>
                </c:pt>
                <c:pt idx="276">
                  <c:v>24329.087702467968</c:v>
                </c:pt>
                <c:pt idx="277">
                  <c:v>32943.381040888649</c:v>
                </c:pt>
                <c:pt idx="278">
                  <c:v>37305.393160906679</c:v>
                </c:pt>
                <c:pt idx="279">
                  <c:v>29994.932424975545</c:v>
                </c:pt>
                <c:pt idx="280">
                  <c:v>28429.930371847073</c:v>
                </c:pt>
                <c:pt idx="281">
                  <c:v>27399.397102746305</c:v>
                </c:pt>
                <c:pt idx="282">
                  <c:v>32126.181478540188</c:v>
                </c:pt>
                <c:pt idx="283">
                  <c:v>34828.202399255111</c:v>
                </c:pt>
                <c:pt idx="284">
                  <c:v>34897.167845620352</c:v>
                </c:pt>
                <c:pt idx="285">
                  <c:v>32840.18944136428</c:v>
                </c:pt>
                <c:pt idx="286">
                  <c:v>34290.220154483097</c:v>
                </c:pt>
                <c:pt idx="287">
                  <c:v>42890.924360391597</c:v>
                </c:pt>
                <c:pt idx="288">
                  <c:v>41095.731562322348</c:v>
                </c:pt>
                <c:pt idx="289">
                  <c:v>38527.174316792109</c:v>
                </c:pt>
                <c:pt idx="290">
                  <c:v>39034.197643533909</c:v>
                </c:pt>
                <c:pt idx="291">
                  <c:v>41261.603899086353</c:v>
                </c:pt>
                <c:pt idx="292">
                  <c:v>43747.590781950326</c:v>
                </c:pt>
                <c:pt idx="293">
                  <c:v>45581.87235273204</c:v>
                </c:pt>
                <c:pt idx="294">
                  <c:v>51354.793047789986</c:v>
                </c:pt>
                <c:pt idx="295">
                  <c:v>52144.572953071693</c:v>
                </c:pt>
                <c:pt idx="296">
                  <c:v>48129.426617616191</c:v>
                </c:pt>
                <c:pt idx="297">
                  <c:v>53791.43762825639</c:v>
                </c:pt>
                <c:pt idx="298">
                  <c:v>51826.745798281998</c:v>
                </c:pt>
                <c:pt idx="299">
                  <c:v>53825.185373280336</c:v>
                </c:pt>
                <c:pt idx="300">
                  <c:v>53866.903994028056</c:v>
                </c:pt>
                <c:pt idx="301">
                  <c:v>57378.464372127535</c:v>
                </c:pt>
                <c:pt idx="302">
                  <c:v>51332.775325801755</c:v>
                </c:pt>
                <c:pt idx="303">
                  <c:v>53594.287421714434</c:v>
                </c:pt>
                <c:pt idx="304">
                  <c:v>41813.620798808712</c:v>
                </c:pt>
                <c:pt idx="305">
                  <c:v>46331.545238948056</c:v>
                </c:pt>
                <c:pt idx="306">
                  <c:v>49038.774863327613</c:v>
                </c:pt>
                <c:pt idx="307">
                  <c:v>47434.88925596654</c:v>
                </c:pt>
                <c:pt idx="308">
                  <c:v>49784.742375751506</c:v>
                </c:pt>
                <c:pt idx="309">
                  <c:v>49112.89584988288</c:v>
                </c:pt>
                <c:pt idx="310">
                  <c:v>44781.80717233882</c:v>
                </c:pt>
                <c:pt idx="311">
                  <c:v>61482.810600389559</c:v>
                </c:pt>
                <c:pt idx="312">
                  <c:v>59916.637165236243</c:v>
                </c:pt>
                <c:pt idx="313">
                  <c:v>38380.881706003063</c:v>
                </c:pt>
                <c:pt idx="314">
                  <c:v>40049.167274393556</c:v>
                </c:pt>
                <c:pt idx="315">
                  <c:v>40459.724496225768</c:v>
                </c:pt>
                <c:pt idx="316">
                  <c:v>40074.26965711284</c:v>
                </c:pt>
                <c:pt idx="317">
                  <c:v>35085.140075970652</c:v>
                </c:pt>
                <c:pt idx="318">
                  <c:v>28320.014589788108</c:v>
                </c:pt>
                <c:pt idx="319">
                  <c:v>25988.911251025442</c:v>
                </c:pt>
                <c:pt idx="320">
                  <c:v>24516.917297810356</c:v>
                </c:pt>
                <c:pt idx="321">
                  <c:v>25396.680719515192</c:v>
                </c:pt>
                <c:pt idx="322">
                  <c:v>24062.148396369965</c:v>
                </c:pt>
                <c:pt idx="323">
                  <c:v>30050.284617482932</c:v>
                </c:pt>
                <c:pt idx="324">
                  <c:v>21884.398037749277</c:v>
                </c:pt>
                <c:pt idx="325">
                  <c:v>24391.919352375902</c:v>
                </c:pt>
                <c:pt idx="326">
                  <c:v>22477.64738572733</c:v>
                </c:pt>
                <c:pt idx="327">
                  <c:v>25681.302571398541</c:v>
                </c:pt>
                <c:pt idx="328">
                  <c:v>26644.727467197306</c:v>
                </c:pt>
                <c:pt idx="329">
                  <c:v>25991.280225537033</c:v>
                </c:pt>
                <c:pt idx="330">
                  <c:v>25611.561811654021</c:v>
                </c:pt>
                <c:pt idx="331">
                  <c:v>25053.330768431631</c:v>
                </c:pt>
                <c:pt idx="332">
                  <c:v>21782.771943478925</c:v>
                </c:pt>
                <c:pt idx="333">
                  <c:v>24929.995406990132</c:v>
                </c:pt>
                <c:pt idx="334">
                  <c:v>14096.182790631816</c:v>
                </c:pt>
                <c:pt idx="335">
                  <c:v>13746.735827728171</c:v>
                </c:pt>
                <c:pt idx="336">
                  <c:v>17946.835252302921</c:v>
                </c:pt>
                <c:pt idx="337">
                  <c:v>16235.268377058606</c:v>
                </c:pt>
                <c:pt idx="338">
                  <c:v>12939.953179300208</c:v>
                </c:pt>
                <c:pt idx="339">
                  <c:v>8977.6728093927413</c:v>
                </c:pt>
                <c:pt idx="340">
                  <c:v>8812.2712326923938</c:v>
                </c:pt>
                <c:pt idx="341">
                  <c:v>7899.2975945126282</c:v>
                </c:pt>
                <c:pt idx="342">
                  <c:v>11890.808726857507</c:v>
                </c:pt>
                <c:pt idx="343">
                  <c:v>13819.073237937862</c:v>
                </c:pt>
                <c:pt idx="344">
                  <c:v>10470.013470861837</c:v>
                </c:pt>
                <c:pt idx="345">
                  <c:v>8932.7735228938291</c:v>
                </c:pt>
                <c:pt idx="346">
                  <c:v>13956.980623230182</c:v>
                </c:pt>
                <c:pt idx="347">
                  <c:v>10999.004484728852</c:v>
                </c:pt>
                <c:pt idx="348">
                  <c:v>14180.612087487743</c:v>
                </c:pt>
                <c:pt idx="349">
                  <c:v>13101.808309665479</c:v>
                </c:pt>
                <c:pt idx="350">
                  <c:v>11858.39491352927</c:v>
                </c:pt>
                <c:pt idx="351">
                  <c:v>8208.8386087437557</c:v>
                </c:pt>
                <c:pt idx="352">
                  <c:v>14298.498332773448</c:v>
                </c:pt>
                <c:pt idx="353">
                  <c:v>28365.007633418387</c:v>
                </c:pt>
                <c:pt idx="354">
                  <c:v>31024.795462459322</c:v>
                </c:pt>
                <c:pt idx="355">
                  <c:v>28500.308313988808</c:v>
                </c:pt>
                <c:pt idx="356">
                  <c:v>32307.276197198978</c:v>
                </c:pt>
                <c:pt idx="357">
                  <c:v>33991.358670442198</c:v>
                </c:pt>
                <c:pt idx="358">
                  <c:v>36592.632364673154</c:v>
                </c:pt>
                <c:pt idx="359">
                  <c:v>31823.877560379406</c:v>
                </c:pt>
                <c:pt idx="360">
                  <c:v>31783.382531564199</c:v>
                </c:pt>
                <c:pt idx="361">
                  <c:v>28791.460494552946</c:v>
                </c:pt>
                <c:pt idx="362">
                  <c:v>35744.595019464039</c:v>
                </c:pt>
                <c:pt idx="363">
                  <c:v>32087.595860319838</c:v>
                </c:pt>
                <c:pt idx="364">
                  <c:v>31827.149773824844</c:v>
                </c:pt>
              </c:numCache>
            </c:numRef>
          </c:val>
          <c:extLst>
            <c:ext xmlns:c16="http://schemas.microsoft.com/office/drawing/2014/chart" uri="{C3380CC4-5D6E-409C-BE32-E72D297353CC}">
              <c16:uniqueId val="{00000000-FA9E-426E-A580-456E836DDCBD}"/>
            </c:ext>
          </c:extLst>
        </c:ser>
        <c:ser>
          <c:idx val="1"/>
          <c:order val="1"/>
          <c:tx>
            <c:strRef>
              <c:f>'3.1'!$O$5</c:f>
              <c:strCache>
                <c:ptCount val="1"/>
                <c:pt idx="0">
                  <c:v>From CR</c:v>
                </c:pt>
              </c:strCache>
            </c:strRef>
          </c:tx>
          <c:spPr>
            <a:solidFill>
              <a:schemeClr val="accent5"/>
            </a:solidFill>
          </c:spPr>
          <c:invertIfNegative val="0"/>
          <c:cat>
            <c:numRef>
              <c:f>'3.1'!$M$6:$M$371</c:f>
              <c:numCache>
                <c:formatCode>d/m;@</c:formatCode>
                <c:ptCount val="366"/>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numCache>
            </c:numRef>
          </c:cat>
          <c:val>
            <c:numRef>
              <c:f>'3.1'!$O$6:$O$371</c:f>
              <c:numCache>
                <c:formatCode>#,##0</c:formatCode>
                <c:ptCount val="366"/>
                <c:pt idx="0">
                  <c:v>-93755.35386551352</c:v>
                </c:pt>
                <c:pt idx="1">
                  <c:v>-93525.23074801694</c:v>
                </c:pt>
                <c:pt idx="2">
                  <c:v>-94676.534639822959</c:v>
                </c:pt>
                <c:pt idx="3">
                  <c:v>-93894.421997811922</c:v>
                </c:pt>
                <c:pt idx="4">
                  <c:v>-93905.92541462004</c:v>
                </c:pt>
                <c:pt idx="5">
                  <c:v>-92778.229210432735</c:v>
                </c:pt>
                <c:pt idx="6">
                  <c:v>-93314.189380413198</c:v>
                </c:pt>
                <c:pt idx="7">
                  <c:v>-93399.65098824189</c:v>
                </c:pt>
                <c:pt idx="8">
                  <c:v>-93062.597130718219</c:v>
                </c:pt>
                <c:pt idx="9">
                  <c:v>-94275.408432784825</c:v>
                </c:pt>
                <c:pt idx="10">
                  <c:v>-93137.248595414916</c:v>
                </c:pt>
                <c:pt idx="11">
                  <c:v>-94572.208627400731</c:v>
                </c:pt>
                <c:pt idx="12">
                  <c:v>-105970.70496209199</c:v>
                </c:pt>
                <c:pt idx="13">
                  <c:v>-99158.690215267052</c:v>
                </c:pt>
                <c:pt idx="14">
                  <c:v>-94665.75639021938</c:v>
                </c:pt>
                <c:pt idx="15">
                  <c:v>-94322.254332291457</c:v>
                </c:pt>
                <c:pt idx="16">
                  <c:v>-93698.429527617918</c:v>
                </c:pt>
                <c:pt idx="17">
                  <c:v>-94784.995268281942</c:v>
                </c:pt>
                <c:pt idx="18">
                  <c:v>-93896.680570815181</c:v>
                </c:pt>
                <c:pt idx="19">
                  <c:v>-94274.547438017151</c:v>
                </c:pt>
                <c:pt idx="20">
                  <c:v>-96612.850383235171</c:v>
                </c:pt>
                <c:pt idx="21">
                  <c:v>-94529.676411809269</c:v>
                </c:pt>
                <c:pt idx="22">
                  <c:v>-93941.529993609802</c:v>
                </c:pt>
                <c:pt idx="23">
                  <c:v>-93193.714632395218</c:v>
                </c:pt>
                <c:pt idx="24">
                  <c:v>-98298.429520361577</c:v>
                </c:pt>
                <c:pt idx="25">
                  <c:v>-93475.847567118384</c:v>
                </c:pt>
                <c:pt idx="26">
                  <c:v>-94641.122061104586</c:v>
                </c:pt>
                <c:pt idx="27">
                  <c:v>-93115.456488905256</c:v>
                </c:pt>
                <c:pt idx="28">
                  <c:v>-94045.394577283354</c:v>
                </c:pt>
                <c:pt idx="29">
                  <c:v>-94794.164118852423</c:v>
                </c:pt>
                <c:pt idx="30">
                  <c:v>-95158.676918329205</c:v>
                </c:pt>
                <c:pt idx="31">
                  <c:v>-84238.511656976567</c:v>
                </c:pt>
                <c:pt idx="32">
                  <c:v>-84561.776515826976</c:v>
                </c:pt>
                <c:pt idx="33">
                  <c:v>-85609.968845541021</c:v>
                </c:pt>
                <c:pt idx="34">
                  <c:v>-85322.429271823305</c:v>
                </c:pt>
                <c:pt idx="35">
                  <c:v>-82419.710045554704</c:v>
                </c:pt>
                <c:pt idx="36">
                  <c:v>-81728.149224316672</c:v>
                </c:pt>
                <c:pt idx="37">
                  <c:v>-84000.153066510509</c:v>
                </c:pt>
                <c:pt idx="38">
                  <c:v>-86339.89729485412</c:v>
                </c:pt>
                <c:pt idx="39">
                  <c:v>-91780.349183705956</c:v>
                </c:pt>
                <c:pt idx="40">
                  <c:v>-96815.40630829407</c:v>
                </c:pt>
                <c:pt idx="41">
                  <c:v>-93124.070473213404</c:v>
                </c:pt>
                <c:pt idx="42">
                  <c:v>-95574.634511712458</c:v>
                </c:pt>
                <c:pt idx="43">
                  <c:v>-96423.882557767778</c:v>
                </c:pt>
                <c:pt idx="44">
                  <c:v>-95424.804285423452</c:v>
                </c:pt>
                <c:pt idx="45">
                  <c:v>-84010.375500001333</c:v>
                </c:pt>
                <c:pt idx="46">
                  <c:v>-96237.174297178877</c:v>
                </c:pt>
                <c:pt idx="47">
                  <c:v>-98097.061275841173</c:v>
                </c:pt>
                <c:pt idx="48">
                  <c:v>-94951.156234226321</c:v>
                </c:pt>
                <c:pt idx="49">
                  <c:v>-95871.79622569622</c:v>
                </c:pt>
                <c:pt idx="50">
                  <c:v>-95095.067918225832</c:v>
                </c:pt>
                <c:pt idx="51">
                  <c:v>-97456.35039341134</c:v>
                </c:pt>
                <c:pt idx="52">
                  <c:v>-97562.094433346472</c:v>
                </c:pt>
                <c:pt idx="53">
                  <c:v>-85620.326591983117</c:v>
                </c:pt>
                <c:pt idx="54">
                  <c:v>-81410.420743719384</c:v>
                </c:pt>
                <c:pt idx="55">
                  <c:v>-85666.362487945342</c:v>
                </c:pt>
                <c:pt idx="56">
                  <c:v>-98370.389845177371</c:v>
                </c:pt>
                <c:pt idx="57">
                  <c:v>-83039.023943620705</c:v>
                </c:pt>
                <c:pt idx="58">
                  <c:v>-91045.288217454538</c:v>
                </c:pt>
                <c:pt idx="59">
                  <c:v>-96254.979564409572</c:v>
                </c:pt>
                <c:pt idx="60">
                  <c:v>-100768.15065992621</c:v>
                </c:pt>
                <c:pt idx="61">
                  <c:v>-101789.56708106177</c:v>
                </c:pt>
                <c:pt idx="62">
                  <c:v>-103195.52650835746</c:v>
                </c:pt>
                <c:pt idx="63">
                  <c:v>-103207.36906084629</c:v>
                </c:pt>
                <c:pt idx="64">
                  <c:v>-104378.15796925378</c:v>
                </c:pt>
                <c:pt idx="65">
                  <c:v>-102725.16482217349</c:v>
                </c:pt>
                <c:pt idx="66">
                  <c:v>-97181.875865579641</c:v>
                </c:pt>
                <c:pt idx="67">
                  <c:v>-98746.880538537007</c:v>
                </c:pt>
                <c:pt idx="68">
                  <c:v>-97530.767608142472</c:v>
                </c:pt>
                <c:pt idx="69">
                  <c:v>-102343.58605140528</c:v>
                </c:pt>
                <c:pt idx="70">
                  <c:v>-97714.591601489767</c:v>
                </c:pt>
                <c:pt idx="71">
                  <c:v>-98688.292510511659</c:v>
                </c:pt>
                <c:pt idx="72">
                  <c:v>-98590.782950841836</c:v>
                </c:pt>
                <c:pt idx="73">
                  <c:v>-96929.217040130752</c:v>
                </c:pt>
                <c:pt idx="74">
                  <c:v>-104491.16069678986</c:v>
                </c:pt>
                <c:pt idx="75">
                  <c:v>-107252.41382825779</c:v>
                </c:pt>
                <c:pt idx="76">
                  <c:v>-94398.205438959849</c:v>
                </c:pt>
                <c:pt idx="77">
                  <c:v>-93564.831673269786</c:v>
                </c:pt>
                <c:pt idx="78">
                  <c:v>-94146.21544575959</c:v>
                </c:pt>
                <c:pt idx="79">
                  <c:v>-94293.051445927224</c:v>
                </c:pt>
                <c:pt idx="80">
                  <c:v>-98308.912477563339</c:v>
                </c:pt>
                <c:pt idx="81">
                  <c:v>-94584.62988659674</c:v>
                </c:pt>
                <c:pt idx="82">
                  <c:v>-93761.504138363918</c:v>
                </c:pt>
                <c:pt idx="83">
                  <c:v>-93793.204968999664</c:v>
                </c:pt>
                <c:pt idx="84">
                  <c:v>-86710.991880136935</c:v>
                </c:pt>
                <c:pt idx="85">
                  <c:v>-92865.502370912189</c:v>
                </c:pt>
                <c:pt idx="86">
                  <c:v>-91712.432762491298</c:v>
                </c:pt>
                <c:pt idx="87">
                  <c:v>-97330.094380982904</c:v>
                </c:pt>
                <c:pt idx="88">
                  <c:v>-105219.45519855151</c:v>
                </c:pt>
                <c:pt idx="89">
                  <c:v>-98740.894691366804</c:v>
                </c:pt>
                <c:pt idx="90">
                  <c:v>-84342.677716388484</c:v>
                </c:pt>
                <c:pt idx="91">
                  <c:v>-84148.814600763653</c:v>
                </c:pt>
                <c:pt idx="92">
                  <c:v>-85398.780629767294</c:v>
                </c:pt>
                <c:pt idx="93">
                  <c:v>-85011.704657840528</c:v>
                </c:pt>
                <c:pt idx="94">
                  <c:v>-82068.329890518886</c:v>
                </c:pt>
                <c:pt idx="95">
                  <c:v>-85036.477612609524</c:v>
                </c:pt>
                <c:pt idx="96">
                  <c:v>-69089.826888996075</c:v>
                </c:pt>
                <c:pt idx="97">
                  <c:v>-65805.475455242646</c:v>
                </c:pt>
                <c:pt idx="98">
                  <c:v>-68780.206092523076</c:v>
                </c:pt>
                <c:pt idx="99">
                  <c:v>-67063.19490708891</c:v>
                </c:pt>
                <c:pt idx="100">
                  <c:v>-68415.912855012662</c:v>
                </c:pt>
                <c:pt idx="101">
                  <c:v>-82577.711675936443</c:v>
                </c:pt>
                <c:pt idx="102">
                  <c:v>-81629.505126712669</c:v>
                </c:pt>
                <c:pt idx="103">
                  <c:v>-82989.405837350379</c:v>
                </c:pt>
                <c:pt idx="104">
                  <c:v>-83285.680407788561</c:v>
                </c:pt>
                <c:pt idx="105">
                  <c:v>-82627.011781247216</c:v>
                </c:pt>
                <c:pt idx="106">
                  <c:v>-81326.026405316967</c:v>
                </c:pt>
                <c:pt idx="107">
                  <c:v>-81302.567015737106</c:v>
                </c:pt>
                <c:pt idx="108">
                  <c:v>-84305.63616429262</c:v>
                </c:pt>
                <c:pt idx="109">
                  <c:v>-85995.166312059577</c:v>
                </c:pt>
                <c:pt idx="110">
                  <c:v>-86477.135517615083</c:v>
                </c:pt>
                <c:pt idx="111">
                  <c:v>-83006.754694425079</c:v>
                </c:pt>
                <c:pt idx="112">
                  <c:v>-90340.208083215868</c:v>
                </c:pt>
                <c:pt idx="113">
                  <c:v>-91731.749249179455</c:v>
                </c:pt>
                <c:pt idx="114">
                  <c:v>-85993.760104101981</c:v>
                </c:pt>
                <c:pt idx="115">
                  <c:v>-87742.390071748465</c:v>
                </c:pt>
                <c:pt idx="116">
                  <c:v>-83292.845763092031</c:v>
                </c:pt>
                <c:pt idx="117">
                  <c:v>-84193.179486062581</c:v>
                </c:pt>
                <c:pt idx="118">
                  <c:v>-83255.483856352905</c:v>
                </c:pt>
                <c:pt idx="119">
                  <c:v>-83491.509689941231</c:v>
                </c:pt>
                <c:pt idx="120">
                  <c:v>-59670.121244358823</c:v>
                </c:pt>
                <c:pt idx="121">
                  <c:v>-77040.211935667307</c:v>
                </c:pt>
                <c:pt idx="122">
                  <c:v>-78156.602041070233</c:v>
                </c:pt>
                <c:pt idx="123">
                  <c:v>-77172.697019229206</c:v>
                </c:pt>
                <c:pt idx="124">
                  <c:v>-78001.641124632122</c:v>
                </c:pt>
                <c:pt idx="125">
                  <c:v>-77982.791806522247</c:v>
                </c:pt>
                <c:pt idx="126">
                  <c:v>-70313.386911925176</c:v>
                </c:pt>
                <c:pt idx="127">
                  <c:v>-71650.466446544233</c:v>
                </c:pt>
                <c:pt idx="128">
                  <c:v>-73091.625788396239</c:v>
                </c:pt>
                <c:pt idx="129">
                  <c:v>-68885.430074230739</c:v>
                </c:pt>
                <c:pt idx="130">
                  <c:v>-68852.772439824897</c:v>
                </c:pt>
                <c:pt idx="131">
                  <c:v>-80101.704570871094</c:v>
                </c:pt>
                <c:pt idx="132">
                  <c:v>-79405.790439824908</c:v>
                </c:pt>
                <c:pt idx="133">
                  <c:v>-72526.285266997773</c:v>
                </c:pt>
                <c:pt idx="134">
                  <c:v>-71039.843270800004</c:v>
                </c:pt>
                <c:pt idx="135">
                  <c:v>-71723.200483506967</c:v>
                </c:pt>
                <c:pt idx="136">
                  <c:v>-73567.025986866618</c:v>
                </c:pt>
                <c:pt idx="137">
                  <c:v>-72683.858965025589</c:v>
                </c:pt>
                <c:pt idx="138">
                  <c:v>-68856.710247057868</c:v>
                </c:pt>
                <c:pt idx="139">
                  <c:v>-70171.262452160357</c:v>
                </c:pt>
                <c:pt idx="140">
                  <c:v>-75795.698285036589</c:v>
                </c:pt>
                <c:pt idx="141">
                  <c:v>-75762.632135951601</c:v>
                </c:pt>
                <c:pt idx="142">
                  <c:v>-75796.904111498734</c:v>
                </c:pt>
                <c:pt idx="143">
                  <c:v>-83074.185258769823</c:v>
                </c:pt>
                <c:pt idx="144">
                  <c:v>-86858.562049865111</c:v>
                </c:pt>
                <c:pt idx="145">
                  <c:v>-88318.972592088627</c:v>
                </c:pt>
                <c:pt idx="146">
                  <c:v>-85883.47841917428</c:v>
                </c:pt>
                <c:pt idx="147">
                  <c:v>-88625.934885265931</c:v>
                </c:pt>
                <c:pt idx="148">
                  <c:v>-88695.217625074685</c:v>
                </c:pt>
                <c:pt idx="149">
                  <c:v>-87221.704925145765</c:v>
                </c:pt>
                <c:pt idx="150">
                  <c:v>-89901.165227117948</c:v>
                </c:pt>
                <c:pt idx="151">
                  <c:v>-111457.34902778888</c:v>
                </c:pt>
                <c:pt idx="152">
                  <c:v>-108253.15467757452</c:v>
                </c:pt>
                <c:pt idx="153">
                  <c:v>-109524.32810369179</c:v>
                </c:pt>
                <c:pt idx="154">
                  <c:v>-98156.488997604538</c:v>
                </c:pt>
                <c:pt idx="155">
                  <c:v>-97889.504875983053</c:v>
                </c:pt>
                <c:pt idx="156">
                  <c:v>-101666.99133140051</c:v>
                </c:pt>
                <c:pt idx="157">
                  <c:v>-107914.69318692484</c:v>
                </c:pt>
                <c:pt idx="158">
                  <c:v>-106008.38451340084</c:v>
                </c:pt>
                <c:pt idx="159">
                  <c:v>-97791.466457072529</c:v>
                </c:pt>
                <c:pt idx="160">
                  <c:v>-100470.21967998015</c:v>
                </c:pt>
                <c:pt idx="161">
                  <c:v>-97765.662256381751</c:v>
                </c:pt>
                <c:pt idx="162">
                  <c:v>-99136.73616494461</c:v>
                </c:pt>
                <c:pt idx="163">
                  <c:v>-93518.418240847517</c:v>
                </c:pt>
                <c:pt idx="164">
                  <c:v>-82978.261794271501</c:v>
                </c:pt>
                <c:pt idx="165">
                  <c:v>-69842.236118341883</c:v>
                </c:pt>
                <c:pt idx="166">
                  <c:v>-48187.262331400518</c:v>
                </c:pt>
                <c:pt idx="167">
                  <c:v>-43507.624377119086</c:v>
                </c:pt>
                <c:pt idx="168">
                  <c:v>-45084.815590177721</c:v>
                </c:pt>
                <c:pt idx="169">
                  <c:v>-45868.204270147697</c:v>
                </c:pt>
                <c:pt idx="170">
                  <c:v>-46571.568574643476</c:v>
                </c:pt>
                <c:pt idx="171">
                  <c:v>-43989.712490536469</c:v>
                </c:pt>
                <c:pt idx="172">
                  <c:v>-45764.863527166795</c:v>
                </c:pt>
                <c:pt idx="173">
                  <c:v>-46133.797588419613</c:v>
                </c:pt>
                <c:pt idx="174">
                  <c:v>-47373.991805641992</c:v>
                </c:pt>
                <c:pt idx="175">
                  <c:v>-48244.165346934751</c:v>
                </c:pt>
                <c:pt idx="176">
                  <c:v>-46965.769346050605</c:v>
                </c:pt>
                <c:pt idx="177">
                  <c:v>-47406.602604827815</c:v>
                </c:pt>
                <c:pt idx="178">
                  <c:v>-49230.009635896298</c:v>
                </c:pt>
                <c:pt idx="179">
                  <c:v>-48691.959590177721</c:v>
                </c:pt>
                <c:pt idx="180">
                  <c:v>-48385.141635896296</c:v>
                </c:pt>
                <c:pt idx="181">
                  <c:v>-53257.158926752476</c:v>
                </c:pt>
                <c:pt idx="182">
                  <c:v>-57633.260738417346</c:v>
                </c:pt>
                <c:pt idx="183">
                  <c:v>-55404.996546263319</c:v>
                </c:pt>
                <c:pt idx="184">
                  <c:v>-59991.777894640065</c:v>
                </c:pt>
                <c:pt idx="185">
                  <c:v>-51373.690558240422</c:v>
                </c:pt>
                <c:pt idx="186">
                  <c:v>-49847.808866346575</c:v>
                </c:pt>
                <c:pt idx="187">
                  <c:v>-55331.743965982314</c:v>
                </c:pt>
                <c:pt idx="188">
                  <c:v>-50800.917093911536</c:v>
                </c:pt>
                <c:pt idx="189">
                  <c:v>-50846.158257772076</c:v>
                </c:pt>
                <c:pt idx="190">
                  <c:v>-48614.133869124722</c:v>
                </c:pt>
                <c:pt idx="191">
                  <c:v>-6514.40812585603</c:v>
                </c:pt>
                <c:pt idx="192">
                  <c:v>-6697.5728812863872</c:v>
                </c:pt>
                <c:pt idx="193">
                  <c:v>-5408.0467543979212</c:v>
                </c:pt>
                <c:pt idx="194">
                  <c:v>-5251.7089231181299</c:v>
                </c:pt>
                <c:pt idx="195">
                  <c:v>-5441.5129147836979</c:v>
                </c:pt>
                <c:pt idx="196">
                  <c:v>-7988.1035054723334</c:v>
                </c:pt>
                <c:pt idx="197">
                  <c:v>-8017.0726056284484</c:v>
                </c:pt>
                <c:pt idx="198">
                  <c:v>-8157.830330155075</c:v>
                </c:pt>
                <c:pt idx="199">
                  <c:v>-8499.7190503424117</c:v>
                </c:pt>
                <c:pt idx="200">
                  <c:v>-11256.603042184215</c:v>
                </c:pt>
                <c:pt idx="201">
                  <c:v>-55040.773510332008</c:v>
                </c:pt>
                <c:pt idx="202">
                  <c:v>-52213.23365457762</c:v>
                </c:pt>
                <c:pt idx="203">
                  <c:v>-53160.534638261233</c:v>
                </c:pt>
                <c:pt idx="204">
                  <c:v>-53247.310434130093</c:v>
                </c:pt>
                <c:pt idx="205">
                  <c:v>-53449.065558760798</c:v>
                </c:pt>
                <c:pt idx="206">
                  <c:v>-48853.259378583869</c:v>
                </c:pt>
                <c:pt idx="207">
                  <c:v>-30128.828706304947</c:v>
                </c:pt>
                <c:pt idx="208">
                  <c:v>-26444.501970321598</c:v>
                </c:pt>
                <c:pt idx="209">
                  <c:v>-26232.002966502689</c:v>
                </c:pt>
                <c:pt idx="210">
                  <c:v>-27368.150229998959</c:v>
                </c:pt>
                <c:pt idx="211">
                  <c:v>-27048.969093391155</c:v>
                </c:pt>
                <c:pt idx="212">
                  <c:v>-28883.344798218965</c:v>
                </c:pt>
                <c:pt idx="213">
                  <c:v>-28657.61061389653</c:v>
                </c:pt>
                <c:pt idx="214">
                  <c:v>-28361.613498441046</c:v>
                </c:pt>
                <c:pt idx="215">
                  <c:v>-29066.569378733046</c:v>
                </c:pt>
                <c:pt idx="216">
                  <c:v>-26545.128600123142</c:v>
                </c:pt>
                <c:pt idx="217">
                  <c:v>-28340.850539761217</c:v>
                </c:pt>
                <c:pt idx="218">
                  <c:v>-28441.586764387968</c:v>
                </c:pt>
                <c:pt idx="219">
                  <c:v>-28287.627598588388</c:v>
                </c:pt>
                <c:pt idx="220">
                  <c:v>-28030.003449112803</c:v>
                </c:pt>
                <c:pt idx="221">
                  <c:v>-28564.373745843164</c:v>
                </c:pt>
                <c:pt idx="222">
                  <c:v>-29167.441198144224</c:v>
                </c:pt>
                <c:pt idx="223">
                  <c:v>-24632.886450766309</c:v>
                </c:pt>
                <c:pt idx="224">
                  <c:v>-26408.548267530074</c:v>
                </c:pt>
                <c:pt idx="225">
                  <c:v>-28405.812921163622</c:v>
                </c:pt>
                <c:pt idx="226">
                  <c:v>-27177.90009272852</c:v>
                </c:pt>
                <c:pt idx="227">
                  <c:v>-27751.743849060011</c:v>
                </c:pt>
                <c:pt idx="228">
                  <c:v>-28826.04471031026</c:v>
                </c:pt>
                <c:pt idx="229">
                  <c:v>-28899.747102249396</c:v>
                </c:pt>
                <c:pt idx="230">
                  <c:v>-29085.249886127673</c:v>
                </c:pt>
                <c:pt idx="231">
                  <c:v>-28136.700761151307</c:v>
                </c:pt>
                <c:pt idx="232">
                  <c:v>-28287.363188126397</c:v>
                </c:pt>
                <c:pt idx="233">
                  <c:v>-27744.281147114078</c:v>
                </c:pt>
                <c:pt idx="234">
                  <c:v>-30135.166072978762</c:v>
                </c:pt>
                <c:pt idx="235">
                  <c:v>-28546.675863330354</c:v>
                </c:pt>
                <c:pt idx="236">
                  <c:v>-28216.712036926958</c:v>
                </c:pt>
                <c:pt idx="237">
                  <c:v>-25396.621023602118</c:v>
                </c:pt>
                <c:pt idx="238">
                  <c:v>-25408.496447599999</c:v>
                </c:pt>
                <c:pt idx="239">
                  <c:v>-25325.56388936433</c:v>
                </c:pt>
                <c:pt idx="240">
                  <c:v>-25227.703752646281</c:v>
                </c:pt>
                <c:pt idx="241">
                  <c:v>-30184.715706057748</c:v>
                </c:pt>
                <c:pt idx="242">
                  <c:v>-5568.7882770509541</c:v>
                </c:pt>
                <c:pt idx="243">
                  <c:v>-5424.5432882410723</c:v>
                </c:pt>
                <c:pt idx="244">
                  <c:v>-9492.6137396209997</c:v>
                </c:pt>
                <c:pt idx="245">
                  <c:v>-6787.9196336114755</c:v>
                </c:pt>
                <c:pt idx="246">
                  <c:v>-5197.1033578826646</c:v>
                </c:pt>
                <c:pt idx="247">
                  <c:v>-7227.2131445732002</c:v>
                </c:pt>
                <c:pt idx="248">
                  <c:v>-15377.004060358764</c:v>
                </c:pt>
                <c:pt idx="249">
                  <c:v>-13684.518716407136</c:v>
                </c:pt>
                <c:pt idx="250">
                  <c:v>-15913.087292625763</c:v>
                </c:pt>
                <c:pt idx="251">
                  <c:v>-13631.303822416661</c:v>
                </c:pt>
                <c:pt idx="252">
                  <c:v>-11867.237191000928</c:v>
                </c:pt>
                <c:pt idx="253">
                  <c:v>-10718.969468148516</c:v>
                </c:pt>
                <c:pt idx="254">
                  <c:v>-12003.57415966629</c:v>
                </c:pt>
                <c:pt idx="255">
                  <c:v>-13562.306984920502</c:v>
                </c:pt>
                <c:pt idx="256">
                  <c:v>-13358.8395726177</c:v>
                </c:pt>
                <c:pt idx="257">
                  <c:v>-13345.809965962968</c:v>
                </c:pt>
                <c:pt idx="258">
                  <c:v>-12808.248264000315</c:v>
                </c:pt>
                <c:pt idx="259">
                  <c:v>-4839.9031704962554</c:v>
                </c:pt>
                <c:pt idx="260">
                  <c:v>-1253.1251849407388</c:v>
                </c:pt>
                <c:pt idx="261">
                  <c:v>-1880.8347783130389</c:v>
                </c:pt>
                <c:pt idx="262">
                  <c:v>-11957.322408181635</c:v>
                </c:pt>
                <c:pt idx="263">
                  <c:v>-10301.245902895014</c:v>
                </c:pt>
                <c:pt idx="264">
                  <c:v>-4273.1137780563149</c:v>
                </c:pt>
                <c:pt idx="265">
                  <c:v>-5649.027019092694</c:v>
                </c:pt>
                <c:pt idx="266">
                  <c:v>-4279.7278043644546</c:v>
                </c:pt>
                <c:pt idx="267">
                  <c:v>-4956.4782195048101</c:v>
                </c:pt>
                <c:pt idx="268">
                  <c:v>-3659.3816721819494</c:v>
                </c:pt>
                <c:pt idx="269">
                  <c:v>-3623.2074035470168</c:v>
                </c:pt>
                <c:pt idx="270">
                  <c:v>-8080.0552756072466</c:v>
                </c:pt>
                <c:pt idx="271">
                  <c:v>-4596.4209595108969</c:v>
                </c:pt>
                <c:pt idx="272">
                  <c:v>-3071.2128462791302</c:v>
                </c:pt>
                <c:pt idx="273">
                  <c:v>-127.4455279611177</c:v>
                </c:pt>
                <c:pt idx="274">
                  <c:v>-0.62300924765122678</c:v>
                </c:pt>
                <c:pt idx="275">
                  <c:v>-227.00055435917358</c:v>
                </c:pt>
                <c:pt idx="276">
                  <c:v>-398.65514225818526</c:v>
                </c:pt>
                <c:pt idx="277">
                  <c:v>-4840.1891268890058</c:v>
                </c:pt>
                <c:pt idx="278">
                  <c:v>-10959.469398626876</c:v>
                </c:pt>
                <c:pt idx="279">
                  <c:v>-3580.9836673524628</c:v>
                </c:pt>
                <c:pt idx="280">
                  <c:v>-4190.3635246410704</c:v>
                </c:pt>
                <c:pt idx="281">
                  <c:v>-4247.8368260970428</c:v>
                </c:pt>
                <c:pt idx="282">
                  <c:v>-7998.3189968907554</c:v>
                </c:pt>
                <c:pt idx="283">
                  <c:v>-10136.412635804654</c:v>
                </c:pt>
                <c:pt idx="284">
                  <c:v>-9488.789139456705</c:v>
                </c:pt>
                <c:pt idx="285">
                  <c:v>-9922.5734994255909</c:v>
                </c:pt>
                <c:pt idx="286">
                  <c:v>-9808.8455777449471</c:v>
                </c:pt>
                <c:pt idx="287">
                  <c:v>-16762.967892934317</c:v>
                </c:pt>
                <c:pt idx="288">
                  <c:v>-15168.087296354699</c:v>
                </c:pt>
                <c:pt idx="289">
                  <c:v>-13655.376786678082</c:v>
                </c:pt>
                <c:pt idx="290">
                  <c:v>-15577.644885273967</c:v>
                </c:pt>
                <c:pt idx="291">
                  <c:v>-14276.69636319197</c:v>
                </c:pt>
                <c:pt idx="292">
                  <c:v>-18664.689300338756</c:v>
                </c:pt>
                <c:pt idx="293">
                  <c:v>-18056.262413639808</c:v>
                </c:pt>
                <c:pt idx="294">
                  <c:v>-20548.83069038199</c:v>
                </c:pt>
                <c:pt idx="295">
                  <c:v>-21462.932900950909</c:v>
                </c:pt>
                <c:pt idx="296">
                  <c:v>-24422.015424571724</c:v>
                </c:pt>
                <c:pt idx="297">
                  <c:v>-31317.443814922721</c:v>
                </c:pt>
                <c:pt idx="298">
                  <c:v>-24374.23751413076</c:v>
                </c:pt>
                <c:pt idx="299">
                  <c:v>-22600.924501870828</c:v>
                </c:pt>
                <c:pt idx="300">
                  <c:v>-24946.21860317123</c:v>
                </c:pt>
                <c:pt idx="301">
                  <c:v>-27786.888399290885</c:v>
                </c:pt>
                <c:pt idx="302">
                  <c:v>-27044.712570748608</c:v>
                </c:pt>
                <c:pt idx="303">
                  <c:v>-23804.346296354699</c:v>
                </c:pt>
                <c:pt idx="304">
                  <c:v>-13532.30095018005</c:v>
                </c:pt>
                <c:pt idx="305">
                  <c:v>-20815.106128664178</c:v>
                </c:pt>
                <c:pt idx="306">
                  <c:v>-20006.928508857764</c:v>
                </c:pt>
                <c:pt idx="307">
                  <c:v>-17920.074398654913</c:v>
                </c:pt>
                <c:pt idx="308">
                  <c:v>-20296.735702019942</c:v>
                </c:pt>
                <c:pt idx="309">
                  <c:v>-20193.259167658351</c:v>
                </c:pt>
                <c:pt idx="310">
                  <c:v>-15960.080662859857</c:v>
                </c:pt>
                <c:pt idx="311">
                  <c:v>-32425.208851934851</c:v>
                </c:pt>
                <c:pt idx="312">
                  <c:v>-31572.591227599347</c:v>
                </c:pt>
                <c:pt idx="313">
                  <c:v>-13596.711623354786</c:v>
                </c:pt>
                <c:pt idx="314">
                  <c:v>-14273.256084768016</c:v>
                </c:pt>
                <c:pt idx="315">
                  <c:v>-13336.494836028012</c:v>
                </c:pt>
                <c:pt idx="316">
                  <c:v>-14128.548485190535</c:v>
                </c:pt>
                <c:pt idx="317">
                  <c:v>-11504.375538282862</c:v>
                </c:pt>
                <c:pt idx="318">
                  <c:v>-2384.7608825476627</c:v>
                </c:pt>
                <c:pt idx="319">
                  <c:v>-2383.7033689259056</c:v>
                </c:pt>
                <c:pt idx="320">
                  <c:v>-2378.4319240963264</c:v>
                </c:pt>
                <c:pt idx="321">
                  <c:v>-2381.0395000065805</c:v>
                </c:pt>
                <c:pt idx="322">
                  <c:v>-2374.556406525378</c:v>
                </c:pt>
                <c:pt idx="323">
                  <c:v>-2382.0398680766016</c:v>
                </c:pt>
                <c:pt idx="324">
                  <c:v>-2377.7494069672789</c:v>
                </c:pt>
                <c:pt idx="325">
                  <c:v>-2383.4123900797217</c:v>
                </c:pt>
                <c:pt idx="326">
                  <c:v>-2377.8174593138006</c:v>
                </c:pt>
                <c:pt idx="327">
                  <c:v>-2844.2176867340763</c:v>
                </c:pt>
                <c:pt idx="328">
                  <c:v>-2371.392006544761</c:v>
                </c:pt>
                <c:pt idx="329">
                  <c:v>-2385.7910636552788</c:v>
                </c:pt>
                <c:pt idx="330">
                  <c:v>-2372.3575474790305</c:v>
                </c:pt>
                <c:pt idx="331">
                  <c:v>-2435.0001981742466</c:v>
                </c:pt>
                <c:pt idx="332">
                  <c:v>-2435.4418665439071</c:v>
                </c:pt>
                <c:pt idx="333">
                  <c:v>-2658.1019550541228</c:v>
                </c:pt>
                <c:pt idx="334">
                  <c:v>-2154.3460334153719</c:v>
                </c:pt>
                <c:pt idx="335">
                  <c:v>-1641.2243807455602</c:v>
                </c:pt>
                <c:pt idx="336">
                  <c:v>-996.13389743270659</c:v>
                </c:pt>
                <c:pt idx="337">
                  <c:v>-996.5830172736222</c:v>
                </c:pt>
                <c:pt idx="338">
                  <c:v>-987.62211681660574</c:v>
                </c:pt>
                <c:pt idx="339">
                  <c:v>-2.9517045465148231</c:v>
                </c:pt>
                <c:pt idx="340">
                  <c:v>-192.19009533096488</c:v>
                </c:pt>
                <c:pt idx="341">
                  <c:v>-2.6880143462276203</c:v>
                </c:pt>
                <c:pt idx="342">
                  <c:v>-4.2383600057269994</c:v>
                </c:pt>
                <c:pt idx="343">
                  <c:v>-2457.5942316175369</c:v>
                </c:pt>
                <c:pt idx="344">
                  <c:v>-2450.5418888854319</c:v>
                </c:pt>
                <c:pt idx="345">
                  <c:v>-2449.7706689906349</c:v>
                </c:pt>
                <c:pt idx="346">
                  <c:v>-8352.3257458881872</c:v>
                </c:pt>
                <c:pt idx="347">
                  <c:v>-1984.0432792969784</c:v>
                </c:pt>
                <c:pt idx="348">
                  <c:v>-2179.2738899762257</c:v>
                </c:pt>
                <c:pt idx="349">
                  <c:v>-2633.2051807067937</c:v>
                </c:pt>
                <c:pt idx="350">
                  <c:v>-2736.3828359310969</c:v>
                </c:pt>
                <c:pt idx="351">
                  <c:v>-2732.4309562829108</c:v>
                </c:pt>
                <c:pt idx="352">
                  <c:v>-2590.9348430146738</c:v>
                </c:pt>
                <c:pt idx="353">
                  <c:v>-1423.3827626098318</c:v>
                </c:pt>
                <c:pt idx="354">
                  <c:v>-2232.6755168662198</c:v>
                </c:pt>
                <c:pt idx="355">
                  <c:v>-2270.3555461533274</c:v>
                </c:pt>
                <c:pt idx="356">
                  <c:v>-2456.9874531140258</c:v>
                </c:pt>
                <c:pt idx="357">
                  <c:v>-1550.4962164285862</c:v>
                </c:pt>
                <c:pt idx="358">
                  <c:v>-1548.7582679192246</c:v>
                </c:pt>
                <c:pt idx="359">
                  <c:v>-1537.6599792322488</c:v>
                </c:pt>
                <c:pt idx="360">
                  <c:v>-1542.4348862619443</c:v>
                </c:pt>
                <c:pt idx="361">
                  <c:v>-3.9033023153137547</c:v>
                </c:pt>
                <c:pt idx="362">
                  <c:v>-1950.4906500874031</c:v>
                </c:pt>
                <c:pt idx="363">
                  <c:v>-1508.0271804998026</c:v>
                </c:pt>
                <c:pt idx="364">
                  <c:v>-827.50303303850148</c:v>
                </c:pt>
              </c:numCache>
            </c:numRef>
          </c:val>
          <c:extLst>
            <c:ext xmlns:c16="http://schemas.microsoft.com/office/drawing/2014/chart" uri="{C3380CC4-5D6E-409C-BE32-E72D297353CC}">
              <c16:uniqueId val="{00000001-FA9E-426E-A580-456E836DDCBD}"/>
            </c:ext>
          </c:extLst>
        </c:ser>
        <c:dLbls>
          <c:showLegendKey val="0"/>
          <c:showVal val="0"/>
          <c:showCatName val="0"/>
          <c:showSerName val="0"/>
          <c:showPercent val="0"/>
          <c:showBubbleSize val="0"/>
        </c:dLbls>
        <c:gapWidth val="50"/>
        <c:overlap val="100"/>
        <c:axId val="160764672"/>
        <c:axId val="160766208"/>
      </c:barChart>
      <c:dateAx>
        <c:axId val="160764672"/>
        <c:scaling>
          <c:orientation val="minMax"/>
        </c:scaling>
        <c:delete val="0"/>
        <c:axPos val="b"/>
        <c:numFmt formatCode="d/m;@" sourceLinked="1"/>
        <c:majorTickMark val="out"/>
        <c:minorTickMark val="none"/>
        <c:tickLblPos val="low"/>
        <c:txPr>
          <a:bodyPr rot="0" vert="horz"/>
          <a:lstStyle/>
          <a:p>
            <a:pPr>
              <a:defRPr/>
            </a:pPr>
            <a:endParaRPr lang="cs-CZ"/>
          </a:p>
        </c:txPr>
        <c:crossAx val="160766208"/>
        <c:crosses val="autoZero"/>
        <c:auto val="1"/>
        <c:lblOffset val="100"/>
        <c:baseTimeUnit val="days"/>
        <c:majorUnit val="1"/>
        <c:majorTimeUnit val="months"/>
      </c:dateAx>
      <c:valAx>
        <c:axId val="160766208"/>
        <c:scaling>
          <c:orientation val="minMax"/>
        </c:scaling>
        <c:delete val="0"/>
        <c:axPos val="l"/>
        <c:majorGridlines>
          <c:spPr>
            <a:ln>
              <a:solidFill>
                <a:schemeClr val="bg1">
                  <a:lumMod val="50000"/>
                </a:schemeClr>
              </a:solidFill>
            </a:ln>
          </c:spPr>
        </c:majorGridlines>
        <c:numFmt formatCode="#,##0" sourceLinked="0"/>
        <c:majorTickMark val="out"/>
        <c:minorTickMark val="none"/>
        <c:tickLblPos val="nextTo"/>
        <c:crossAx val="160764672"/>
        <c:crosses val="autoZero"/>
        <c:crossBetween val="midCat"/>
      </c:valAx>
      <c:spPr>
        <a:ln>
          <a:noFill/>
        </a:ln>
      </c:spPr>
    </c:plotArea>
    <c:legend>
      <c:legendPos val="b"/>
      <c:layout>
        <c:manualLayout>
          <c:xMode val="edge"/>
          <c:yMode val="edge"/>
          <c:x val="1.643301984903967E-3"/>
          <c:y val="0.89495947691536148"/>
          <c:w val="0.20054180861288864"/>
          <c:h val="0.10504052308463854"/>
        </c:manualLayout>
      </c:layout>
      <c:overlay val="0"/>
    </c:legend>
    <c:plotVisOnly val="1"/>
    <c:dispBlanksAs val="gap"/>
    <c:showDLblsOverMax val="0"/>
  </c:chart>
  <c:spPr>
    <a:ln>
      <a:noFill/>
    </a:ln>
  </c:spPr>
  <c:txPr>
    <a:bodyPr/>
    <a:lstStyle/>
    <a:p>
      <a:pPr>
        <a:defRPr sz="600">
          <a:latin typeface="+mn-lt"/>
        </a:defRPr>
      </a:pPr>
      <a:endParaRPr lang="cs-CZ"/>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869087792597358E-2"/>
          <c:y val="1.9251908167055382E-2"/>
          <c:w val="0.78955187744389099"/>
          <c:h val="0.77067780503066785"/>
        </c:manualLayout>
      </c:layout>
      <c:doughnutChart>
        <c:varyColors val="1"/>
        <c:ser>
          <c:idx val="0"/>
          <c:order val="0"/>
          <c:spPr>
            <a:solidFill>
              <a:schemeClr val="accent6">
                <a:lumMod val="60000"/>
                <a:lumOff val="40000"/>
              </a:schemeClr>
            </a:solidFill>
          </c:spPr>
          <c:dPt>
            <c:idx val="0"/>
            <c:bubble3D val="0"/>
            <c:spPr>
              <a:solidFill>
                <a:schemeClr val="tx2"/>
              </a:solidFill>
            </c:spPr>
            <c:extLst>
              <c:ext xmlns:c16="http://schemas.microsoft.com/office/drawing/2014/chart" uri="{C3380CC4-5D6E-409C-BE32-E72D297353CC}">
                <c16:uniqueId val="{00000000-9676-4BD2-9C8D-72DB2F034BE5}"/>
              </c:ext>
            </c:extLst>
          </c:dPt>
          <c:dPt>
            <c:idx val="1"/>
            <c:bubble3D val="0"/>
            <c:spPr>
              <a:solidFill>
                <a:schemeClr val="tx1"/>
              </a:solidFill>
            </c:spPr>
            <c:extLst>
              <c:ext xmlns:c16="http://schemas.microsoft.com/office/drawing/2014/chart" uri="{C3380CC4-5D6E-409C-BE32-E72D297353CC}">
                <c16:uniqueId val="{00000002-9676-4BD2-9C8D-72DB2F034BE5}"/>
              </c:ext>
            </c:extLst>
          </c:dPt>
          <c:dPt>
            <c:idx val="2"/>
            <c:bubble3D val="0"/>
            <c:spPr>
              <a:solidFill>
                <a:schemeClr val="accent5"/>
              </a:solidFill>
            </c:spPr>
            <c:extLst>
              <c:ext xmlns:c16="http://schemas.microsoft.com/office/drawing/2014/chart" uri="{C3380CC4-5D6E-409C-BE32-E72D297353CC}">
                <c16:uniqueId val="{00000004-9676-4BD2-9C8D-72DB2F034BE5}"/>
              </c:ext>
            </c:extLst>
          </c:dPt>
          <c:dLbls>
            <c:dLbl>
              <c:idx val="0"/>
              <c:layout>
                <c:manualLayout>
                  <c:x val="0.4156469012801971"/>
                  <c:y val="-5.44354636318919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676-4BD2-9C8D-72DB2F034BE5}"/>
                </c:ext>
              </c:extLst>
            </c:dLbl>
            <c:dLbl>
              <c:idx val="1"/>
              <c:layout>
                <c:manualLayout>
                  <c:x val="0.18422870224860796"/>
                  <c:y val="0.1842088091899868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76-4BD2-9C8D-72DB2F034BE5}"/>
                </c:ext>
              </c:extLst>
            </c:dLbl>
            <c:dLbl>
              <c:idx val="2"/>
              <c:layout>
                <c:manualLayout>
                  <c:x val="-0.2376311532487011"/>
                  <c:y val="0.1806103959551209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76-4BD2-9C8D-72DB2F034BE5}"/>
                </c:ext>
              </c:extLst>
            </c:dLbl>
            <c:numFmt formatCode="0.0%" sourceLinked="0"/>
            <c:spPr>
              <a:noFill/>
              <a:ln>
                <a:noFill/>
              </a:ln>
              <a:effectLst/>
            </c:spPr>
            <c:txPr>
              <a:bodyPr/>
              <a:lstStyle/>
              <a:p>
                <a:pPr>
                  <a:defRPr>
                    <a:solidFill>
                      <a:sysClr val="windowText" lastClr="000000"/>
                    </a:solidFill>
                    <a:latin typeface="+mn-lt"/>
                  </a:defRPr>
                </a:pPr>
                <a:endParaRPr lang="cs-CZ"/>
              </a:p>
            </c:txPr>
            <c:showLegendKey val="0"/>
            <c:showVal val="0"/>
            <c:showCatName val="1"/>
            <c:showSerName val="0"/>
            <c:showPercent val="1"/>
            <c:showBubbleSize val="0"/>
            <c:showLeaderLines val="1"/>
            <c:leaderLines>
              <c:spPr>
                <a:ln>
                  <a:solidFill>
                    <a:schemeClr val="tx1"/>
                  </a:solidFill>
                </a:ln>
              </c:spPr>
            </c:leaderLines>
            <c:extLst>
              <c:ext xmlns:c15="http://schemas.microsoft.com/office/drawing/2012/chart" uri="{CE6537A1-D6FC-4f65-9D91-7224C49458BB}"/>
            </c:extLst>
          </c:dLbls>
          <c:cat>
            <c:strRef>
              <c:f>'4.1'!$B$19:$B$21</c:f>
              <c:strCache>
                <c:ptCount val="3"/>
                <c:pt idx="0">
                  <c:v>RWE GS</c:v>
                </c:pt>
                <c:pt idx="1">
                  <c:v>MND GS</c:v>
                </c:pt>
                <c:pt idx="2">
                  <c:v>Moravia GS</c:v>
                </c:pt>
              </c:strCache>
            </c:strRef>
          </c:cat>
          <c:val>
            <c:numRef>
              <c:f>'4.1'!$C$19:$C$21</c:f>
              <c:numCache>
                <c:formatCode>#,##0.0</c:formatCode>
                <c:ptCount val="3"/>
                <c:pt idx="0">
                  <c:v>2699.2943974324917</c:v>
                </c:pt>
                <c:pt idx="1">
                  <c:v>299.60648000000003</c:v>
                </c:pt>
                <c:pt idx="2">
                  <c:v>412.22229199999998</c:v>
                </c:pt>
              </c:numCache>
            </c:numRef>
          </c:val>
          <c:extLst>
            <c:ext xmlns:c16="http://schemas.microsoft.com/office/drawing/2014/chart" uri="{C3380CC4-5D6E-409C-BE32-E72D297353CC}">
              <c16:uniqueId val="{00000005-9676-4BD2-9C8D-72DB2F034BE5}"/>
            </c:ext>
          </c:extLst>
        </c:ser>
        <c:dLbls>
          <c:showLegendKey val="0"/>
          <c:showVal val="0"/>
          <c:showCatName val="0"/>
          <c:showSerName val="0"/>
          <c:showPercent val="0"/>
          <c:showBubbleSize val="0"/>
          <c:showLeaderLines val="1"/>
        </c:dLbls>
        <c:firstSliceAng val="210"/>
        <c:holeSize val="50"/>
      </c:doughnutChart>
    </c:plotArea>
    <c:plotVisOnly val="1"/>
    <c:dispBlanksAs val="gap"/>
    <c:showDLblsOverMax val="0"/>
  </c:chart>
  <c:spPr>
    <a:ln>
      <a:noFill/>
    </a:ln>
  </c:spPr>
  <c:txPr>
    <a:bodyPr/>
    <a:lstStyle/>
    <a:p>
      <a:pPr>
        <a:defRPr sz="800">
          <a:latin typeface="Arial Narrow" panose="020B0606020202030204" pitchFamily="34" charset="0"/>
        </a:defRPr>
      </a:pPr>
      <a:endParaRPr lang="cs-CZ"/>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26867114229946"/>
          <c:y val="1.6658356109476778E-2"/>
          <c:w val="0.97586938323357064"/>
          <c:h val="0.79770360777403593"/>
        </c:manualLayout>
      </c:layout>
      <c:doughnutChart>
        <c:varyColors val="1"/>
        <c:ser>
          <c:idx val="0"/>
          <c:order val="0"/>
          <c:spPr>
            <a:solidFill>
              <a:schemeClr val="tx2"/>
            </a:solidFill>
          </c:spPr>
          <c:dPt>
            <c:idx val="0"/>
            <c:bubble3D val="0"/>
            <c:extLst>
              <c:ext xmlns:c16="http://schemas.microsoft.com/office/drawing/2014/chart" uri="{C3380CC4-5D6E-409C-BE32-E72D297353CC}">
                <c16:uniqueId val="{00000001-FECC-412B-BA86-05A979D4F627}"/>
              </c:ext>
            </c:extLst>
          </c:dPt>
          <c:dPt>
            <c:idx val="1"/>
            <c:bubble3D val="0"/>
            <c:spPr>
              <a:solidFill>
                <a:schemeClr val="tx1"/>
              </a:solidFill>
            </c:spPr>
            <c:extLst>
              <c:ext xmlns:c16="http://schemas.microsoft.com/office/drawing/2014/chart" uri="{C3380CC4-5D6E-409C-BE32-E72D297353CC}">
                <c16:uniqueId val="{00000003-FECC-412B-BA86-05A979D4F627}"/>
              </c:ext>
            </c:extLst>
          </c:dPt>
          <c:dPt>
            <c:idx val="2"/>
            <c:bubble3D val="0"/>
            <c:spPr>
              <a:solidFill>
                <a:schemeClr val="accent5"/>
              </a:solidFill>
            </c:spPr>
            <c:extLst>
              <c:ext xmlns:c16="http://schemas.microsoft.com/office/drawing/2014/chart" uri="{C3380CC4-5D6E-409C-BE32-E72D297353CC}">
                <c16:uniqueId val="{00000005-FECC-412B-BA86-05A979D4F627}"/>
              </c:ext>
            </c:extLst>
          </c:dPt>
          <c:dLbls>
            <c:dLbl>
              <c:idx val="0"/>
              <c:layout>
                <c:manualLayout>
                  <c:x val="0.44604511160627031"/>
                  <c:y val="-3.563990058631814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ECC-412B-BA86-05A979D4F627}"/>
                </c:ext>
              </c:extLst>
            </c:dLbl>
            <c:dLbl>
              <c:idx val="1"/>
              <c:layout>
                <c:manualLayout>
                  <c:x val="0.23148327438537655"/>
                  <c:y val="0.2785113335857655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ECC-412B-BA86-05A979D4F627}"/>
                </c:ext>
              </c:extLst>
            </c:dLbl>
            <c:dLbl>
              <c:idx val="2"/>
              <c:layout>
                <c:manualLayout>
                  <c:x val="-0.25845390498553467"/>
                  <c:y val="0.1994251152138840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ECC-412B-BA86-05A979D4F627}"/>
                </c:ext>
              </c:extLst>
            </c:dLbl>
            <c:numFmt formatCode="0.0%" sourceLinked="0"/>
            <c:spPr>
              <a:noFill/>
              <a:ln>
                <a:noFill/>
              </a:ln>
              <a:effectLst/>
            </c:spPr>
            <c:txPr>
              <a:bodyPr/>
              <a:lstStyle/>
              <a:p>
                <a:pPr>
                  <a:defRPr>
                    <a:solidFill>
                      <a:sysClr val="windowText" lastClr="000000"/>
                    </a:solidFill>
                    <a:latin typeface="+mn-lt"/>
                  </a:defRPr>
                </a:pPr>
                <a:endParaRPr lang="cs-CZ"/>
              </a:p>
            </c:txPr>
            <c:showLegendKey val="0"/>
            <c:showVal val="0"/>
            <c:showCatName val="1"/>
            <c:showSerName val="0"/>
            <c:showPercent val="1"/>
            <c:showBubbleSize val="0"/>
            <c:showLeaderLines val="1"/>
            <c:leaderLines>
              <c:spPr>
                <a:ln>
                  <a:solidFill>
                    <a:schemeClr val="tx1"/>
                  </a:solidFill>
                </a:ln>
              </c:spPr>
            </c:leaderLines>
            <c:extLst>
              <c:ext xmlns:c15="http://schemas.microsoft.com/office/drawing/2012/chart" uri="{CE6537A1-D6FC-4f65-9D91-7224C49458BB}"/>
            </c:extLst>
          </c:dLbls>
          <c:cat>
            <c:strRef>
              <c:f>'4.1'!$L$19:$L$21</c:f>
              <c:strCache>
                <c:ptCount val="3"/>
                <c:pt idx="0">
                  <c:v>RWE GS</c:v>
                </c:pt>
                <c:pt idx="1">
                  <c:v>MND GS</c:v>
                </c:pt>
                <c:pt idx="2">
                  <c:v>Moravia GS</c:v>
                </c:pt>
              </c:strCache>
            </c:strRef>
          </c:cat>
          <c:val>
            <c:numRef>
              <c:f>'4.1'!$M$19:$M$21</c:f>
              <c:numCache>
                <c:formatCode>0.00</c:formatCode>
                <c:ptCount val="3"/>
                <c:pt idx="0">
                  <c:v>37.667310000000001</c:v>
                </c:pt>
                <c:pt idx="1">
                  <c:v>5.8218019999999999</c:v>
                </c:pt>
                <c:pt idx="2">
                  <c:v>6.7855479999999995</c:v>
                </c:pt>
              </c:numCache>
            </c:numRef>
          </c:val>
          <c:extLst>
            <c:ext xmlns:c16="http://schemas.microsoft.com/office/drawing/2014/chart" uri="{C3380CC4-5D6E-409C-BE32-E72D297353CC}">
              <c16:uniqueId val="{00000006-FECC-412B-BA86-05A979D4F627}"/>
            </c:ext>
          </c:extLst>
        </c:ser>
        <c:dLbls>
          <c:showLegendKey val="0"/>
          <c:showVal val="0"/>
          <c:showCatName val="0"/>
          <c:showSerName val="0"/>
          <c:showPercent val="0"/>
          <c:showBubbleSize val="0"/>
          <c:showLeaderLines val="1"/>
        </c:dLbls>
        <c:firstSliceAng val="220"/>
        <c:holeSize val="50"/>
      </c:doughnutChart>
    </c:plotArea>
    <c:plotVisOnly val="1"/>
    <c:dispBlanksAs val="gap"/>
    <c:showDLblsOverMax val="0"/>
  </c:chart>
  <c:spPr>
    <a:ln>
      <a:noFill/>
    </a:ln>
  </c:spPr>
  <c:txPr>
    <a:bodyPr/>
    <a:lstStyle/>
    <a:p>
      <a:pPr>
        <a:defRPr sz="800">
          <a:latin typeface="Arial Narrow" panose="020B0606020202030204" pitchFamily="34" charset="0"/>
        </a:defRPr>
      </a:pPr>
      <a:endParaRPr lang="cs-CZ"/>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7564183048446542E-2"/>
          <c:y val="1.8050425514992443E-2"/>
          <c:w val="0.91243581695155362"/>
          <c:h val="0.79602067923327768"/>
        </c:manualLayout>
      </c:layout>
      <c:barChart>
        <c:barDir val="col"/>
        <c:grouping val="clustered"/>
        <c:varyColors val="0"/>
        <c:ser>
          <c:idx val="0"/>
          <c:order val="0"/>
          <c:tx>
            <c:strRef>
              <c:f>'4.2'!$K$18</c:f>
              <c:strCache>
                <c:ptCount val="1"/>
                <c:pt idx="0">
                  <c:v>Highest level of operating stores</c:v>
                </c:pt>
              </c:strCache>
            </c:strRef>
          </c:tx>
          <c:spPr>
            <a:solidFill>
              <a:schemeClr val="tx2"/>
            </a:solidFill>
          </c:spPr>
          <c:invertIfNegative val="0"/>
          <c:dLbls>
            <c:spPr>
              <a:noFill/>
              <a:ln>
                <a:noFill/>
              </a:ln>
              <a:effectLst/>
            </c:spPr>
            <c:txPr>
              <a:bodyPr rot="-5400000" vert="horz" wrap="square" lIns="38100" tIns="19050" rIns="38100" bIns="19050" anchor="ctr">
                <a:spAutoFit/>
              </a:bodyPr>
              <a:lstStyle/>
              <a:p>
                <a:pPr>
                  <a:defRPr sz="800">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'4.2'!$J$19:$J$28</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'4.2'!$K$19:$K$28</c:f>
              <c:numCache>
                <c:formatCode>#,##0.0</c:formatCode>
                <c:ptCount val="10"/>
                <c:pt idx="0">
                  <c:v>2735.5117726524104</c:v>
                </c:pt>
                <c:pt idx="1">
                  <c:v>2956.515307842169</c:v>
                </c:pt>
                <c:pt idx="2">
                  <c:v>2757.4041568421703</c:v>
                </c:pt>
                <c:pt idx="3">
                  <c:v>3062.2431608421693</c:v>
                </c:pt>
                <c:pt idx="4">
                  <c:v>3069.3719999999998</c:v>
                </c:pt>
                <c:pt idx="5">
                  <c:v>2924.8233479324908</c:v>
                </c:pt>
                <c:pt idx="6">
                  <c:v>3357.9649709324913</c:v>
                </c:pt>
                <c:pt idx="7">
                  <c:v>3363.2899279324911</c:v>
                </c:pt>
                <c:pt idx="8">
                  <c:v>2919.9807709324905</c:v>
                </c:pt>
                <c:pt idx="9">
                  <c:v>3411.1231694324915</c:v>
                </c:pt>
              </c:numCache>
            </c:numRef>
          </c:val>
          <c:extLst>
            <c:ext xmlns:c16="http://schemas.microsoft.com/office/drawing/2014/chart" uri="{C3380CC4-5D6E-409C-BE32-E72D297353CC}">
              <c16:uniqueId val="{00000000-9894-4D69-9AD2-33B7C0DD9CA7}"/>
            </c:ext>
          </c:extLst>
        </c:ser>
        <c:dLbls>
          <c:showLegendKey val="0"/>
          <c:showVal val="0"/>
          <c:showCatName val="0"/>
          <c:showSerName val="0"/>
          <c:showPercent val="0"/>
          <c:showBubbleSize val="0"/>
        </c:dLbls>
        <c:gapWidth val="50"/>
        <c:overlap val="100"/>
        <c:axId val="163926400"/>
        <c:axId val="163927936"/>
      </c:barChart>
      <c:catAx>
        <c:axId val="163926400"/>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63927936"/>
        <c:crossesAt val="0"/>
        <c:auto val="1"/>
        <c:lblAlgn val="ctr"/>
        <c:lblOffset val="100"/>
        <c:noMultiLvlLbl val="0"/>
      </c:catAx>
      <c:valAx>
        <c:axId val="163927936"/>
        <c:scaling>
          <c:orientation val="minMax"/>
        </c:scaling>
        <c:delete val="0"/>
        <c:axPos val="l"/>
        <c:majorGridlines/>
        <c:numFmt formatCode="#,##0" sourceLinked="0"/>
        <c:majorTickMark val="out"/>
        <c:minorTickMark val="none"/>
        <c:tickLblPos val="nextTo"/>
        <c:crossAx val="163926400"/>
        <c:crosses val="autoZero"/>
        <c:crossBetween val="between"/>
        <c:majorUnit val="300"/>
      </c:valAx>
    </c:plotArea>
    <c:plotVisOnly val="1"/>
    <c:dispBlanksAs val="gap"/>
    <c:showDLblsOverMax val="0"/>
  </c:chart>
  <c:spPr>
    <a:ln>
      <a:noFill/>
    </a:ln>
  </c:spPr>
  <c:txPr>
    <a:bodyPr/>
    <a:lstStyle/>
    <a:p>
      <a:pPr>
        <a:defRPr sz="800"/>
      </a:pPr>
      <a:endParaRPr lang="cs-CZ"/>
    </a:p>
  </c:txPr>
  <c:printSettings>
    <c:headerFooter/>
    <c:pageMargins b="0.78740157499999996" l="0.7" r="0.7" t="0.78740157499999996"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2158076310330198E-2"/>
          <c:y val="1.7550502121236024E-2"/>
          <c:w val="0.90784192368966987"/>
          <c:h val="0.77383865614323255"/>
        </c:manualLayout>
      </c:layout>
      <c:barChart>
        <c:barDir val="col"/>
        <c:grouping val="stacked"/>
        <c:varyColors val="0"/>
        <c:ser>
          <c:idx val="1"/>
          <c:order val="1"/>
          <c:tx>
            <c:strRef>
              <c:f>'4.2'!$D$18</c:f>
              <c:strCache>
                <c:ptCount val="1"/>
                <c:pt idx="0">
                  <c:v>From UGS</c:v>
                </c:pt>
              </c:strCache>
            </c:strRef>
          </c:tx>
          <c:spPr>
            <a:solidFill>
              <a:schemeClr val="tx2"/>
            </a:solidFill>
          </c:spPr>
          <c:invertIfNegative val="0"/>
          <c:dLbls>
            <c:spPr>
              <a:noFill/>
              <a:ln>
                <a:noFill/>
              </a:ln>
              <a:effectLst/>
            </c:spPr>
            <c:txPr>
              <a:bodyPr rot="-5400000" vert="horz" wrap="square" lIns="38100" tIns="19050" rIns="38100" bIns="19050" anchor="ctr">
                <a:spAutoFit/>
              </a:bodyPr>
              <a:lstStyle/>
              <a:p>
                <a:pPr>
                  <a:defRPr sz="800">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'4.2'!$B$19:$B$28</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'4.2'!$D$19:$D$28</c:f>
              <c:numCache>
                <c:formatCode>#,##0.0</c:formatCode>
                <c:ptCount val="10"/>
                <c:pt idx="0">
                  <c:v>2231.3488715094973</c:v>
                </c:pt>
                <c:pt idx="1">
                  <c:v>2146.4485759999998</c:v>
                </c:pt>
                <c:pt idx="2">
                  <c:v>2803.3251730000006</c:v>
                </c:pt>
                <c:pt idx="3">
                  <c:v>2792.4169440000001</c:v>
                </c:pt>
                <c:pt idx="4">
                  <c:v>2383.3666699999999</c:v>
                </c:pt>
                <c:pt idx="5">
                  <c:v>2942.1872790000002</c:v>
                </c:pt>
                <c:pt idx="6">
                  <c:v>1271.1721849999999</c:v>
                </c:pt>
                <c:pt idx="7">
                  <c:v>3040.2051849999998</c:v>
                </c:pt>
                <c:pt idx="8">
                  <c:v>3115.695847</c:v>
                </c:pt>
                <c:pt idx="9">
                  <c:v>1963.3960219999999</c:v>
                </c:pt>
              </c:numCache>
            </c:numRef>
          </c:val>
          <c:extLst>
            <c:ext xmlns:c16="http://schemas.microsoft.com/office/drawing/2014/chart" uri="{C3380CC4-5D6E-409C-BE32-E72D297353CC}">
              <c16:uniqueId val="{00000000-701C-4D89-9B3F-7B7B77BCD2C7}"/>
            </c:ext>
          </c:extLst>
        </c:ser>
        <c:ser>
          <c:idx val="2"/>
          <c:order val="2"/>
          <c:tx>
            <c:strRef>
              <c:f>'4.2'!$E$18</c:f>
              <c:strCache>
                <c:ptCount val="1"/>
                <c:pt idx="0">
                  <c:v>Into UGS</c:v>
                </c:pt>
              </c:strCache>
            </c:strRef>
          </c:tx>
          <c:spPr>
            <a:solidFill>
              <a:srgbClr val="596387"/>
            </a:solidFill>
          </c:spPr>
          <c:invertIfNegative val="0"/>
          <c:dLbls>
            <c:spPr>
              <a:noFill/>
              <a:ln>
                <a:noFill/>
              </a:ln>
              <a:effectLst/>
            </c:spPr>
            <c:txPr>
              <a:bodyPr rot="-5400000" vert="horz" wrap="square" lIns="38100" tIns="19050" rIns="38100" bIns="19050" anchor="ctr">
                <a:spAutoFit/>
              </a:bodyPr>
              <a:lstStyle/>
              <a:p>
                <a:pPr>
                  <a:defRPr sz="800">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'4.2'!$B$19:$B$28</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'4.2'!$E$19:$E$28</c:f>
              <c:numCache>
                <c:formatCode>#,##0.0</c:formatCode>
                <c:ptCount val="10"/>
                <c:pt idx="0">
                  <c:v>-2477.4173922577916</c:v>
                </c:pt>
                <c:pt idx="1">
                  <c:v>-2130.9156170000001</c:v>
                </c:pt>
                <c:pt idx="2">
                  <c:v>-2656.378365</c:v>
                </c:pt>
                <c:pt idx="3">
                  <c:v>-2648.8300529999997</c:v>
                </c:pt>
                <c:pt idx="4">
                  <c:v>-2808.5585060000003</c:v>
                </c:pt>
                <c:pt idx="5">
                  <c:v>-2916.687054</c:v>
                </c:pt>
                <c:pt idx="6">
                  <c:v>-2353.5037307686007</c:v>
                </c:pt>
                <c:pt idx="7">
                  <c:v>-2023.3440476217215</c:v>
                </c:pt>
                <c:pt idx="8">
                  <c:v>-2516.0507149999999</c:v>
                </c:pt>
                <c:pt idx="9">
                  <c:v>-3213.0180540000001</c:v>
                </c:pt>
              </c:numCache>
            </c:numRef>
          </c:val>
          <c:extLst>
            <c:ext xmlns:c16="http://schemas.microsoft.com/office/drawing/2014/chart" uri="{C3380CC4-5D6E-409C-BE32-E72D297353CC}">
              <c16:uniqueId val="{00000001-701C-4D89-9B3F-7B7B77BCD2C7}"/>
            </c:ext>
          </c:extLst>
        </c:ser>
        <c:dLbls>
          <c:showLegendKey val="0"/>
          <c:showVal val="0"/>
          <c:showCatName val="0"/>
          <c:showSerName val="0"/>
          <c:showPercent val="0"/>
          <c:showBubbleSize val="0"/>
        </c:dLbls>
        <c:gapWidth val="50"/>
        <c:overlap val="100"/>
        <c:axId val="165950592"/>
        <c:axId val="165952128"/>
      </c:barChart>
      <c:lineChart>
        <c:grouping val="standard"/>
        <c:varyColors val="0"/>
        <c:ser>
          <c:idx val="0"/>
          <c:order val="0"/>
          <c:tx>
            <c:strRef>
              <c:f>'4.2'!$C$18</c:f>
              <c:strCache>
                <c:ptCount val="1"/>
                <c:pt idx="0">
                  <c:v>Net balance from/into UGS</c:v>
                </c:pt>
              </c:strCache>
            </c:strRef>
          </c:tx>
          <c:spPr>
            <a:ln>
              <a:solidFill>
                <a:schemeClr val="accent5"/>
              </a:solidFill>
            </a:ln>
          </c:spPr>
          <c:marker>
            <c:symbol val="none"/>
          </c:marker>
          <c:cat>
            <c:numRef>
              <c:f>'4.2'!$B$19:$B$28</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'4.2'!$C$19:$C$28</c:f>
              <c:numCache>
                <c:formatCode>#,##0.0</c:formatCode>
                <c:ptCount val="10"/>
                <c:pt idx="0">
                  <c:v>-246.0685207482943</c:v>
                </c:pt>
                <c:pt idx="1">
                  <c:v>15.532958999999664</c:v>
                </c:pt>
                <c:pt idx="2">
                  <c:v>146.9468080000006</c:v>
                </c:pt>
                <c:pt idx="3">
                  <c:v>143.58689100000038</c:v>
                </c:pt>
                <c:pt idx="4">
                  <c:v>-425.19183600000042</c:v>
                </c:pt>
                <c:pt idx="5">
                  <c:v>25.500225000000228</c:v>
                </c:pt>
                <c:pt idx="6">
                  <c:v>-1082.3315457686008</c:v>
                </c:pt>
                <c:pt idx="7">
                  <c:v>1016.8611373782783</c:v>
                </c:pt>
                <c:pt idx="8">
                  <c:v>599.6451320000001</c:v>
                </c:pt>
                <c:pt idx="9">
                  <c:v>-1249.6220320000002</c:v>
                </c:pt>
              </c:numCache>
            </c:numRef>
          </c:val>
          <c:smooth val="0"/>
          <c:extLst>
            <c:ext xmlns:c16="http://schemas.microsoft.com/office/drawing/2014/chart" uri="{C3380CC4-5D6E-409C-BE32-E72D297353CC}">
              <c16:uniqueId val="{00000002-701C-4D89-9B3F-7B7B77BCD2C7}"/>
            </c:ext>
          </c:extLst>
        </c:ser>
        <c:dLbls>
          <c:showLegendKey val="0"/>
          <c:showVal val="0"/>
          <c:showCatName val="0"/>
          <c:showSerName val="0"/>
          <c:showPercent val="0"/>
          <c:showBubbleSize val="0"/>
        </c:dLbls>
        <c:marker val="1"/>
        <c:smooth val="0"/>
        <c:axId val="165950592"/>
        <c:axId val="165952128"/>
      </c:lineChart>
      <c:catAx>
        <c:axId val="165950592"/>
        <c:scaling>
          <c:orientation val="minMax"/>
        </c:scaling>
        <c:delete val="0"/>
        <c:axPos val="b"/>
        <c:numFmt formatCode="0" sourceLinked="1"/>
        <c:majorTickMark val="out"/>
        <c:minorTickMark val="none"/>
        <c:tickLblPos val="nextTo"/>
        <c:txPr>
          <a:bodyPr rot="-5400000" vert="horz"/>
          <a:lstStyle/>
          <a:p>
            <a:pPr>
              <a:defRPr/>
            </a:pPr>
            <a:endParaRPr lang="cs-CZ"/>
          </a:p>
        </c:txPr>
        <c:crossAx val="165952128"/>
        <c:crossesAt val="-40000"/>
        <c:auto val="1"/>
        <c:lblAlgn val="ctr"/>
        <c:lblOffset val="100"/>
        <c:noMultiLvlLbl val="0"/>
      </c:catAx>
      <c:valAx>
        <c:axId val="165952128"/>
        <c:scaling>
          <c:orientation val="minMax"/>
          <c:min val="-3500"/>
        </c:scaling>
        <c:delete val="0"/>
        <c:axPos val="l"/>
        <c:majorGridlines/>
        <c:numFmt formatCode="#,##0" sourceLinked="0"/>
        <c:majorTickMark val="out"/>
        <c:minorTickMark val="none"/>
        <c:tickLblPos val="nextTo"/>
        <c:crossAx val="165950592"/>
        <c:crosses val="autoZero"/>
        <c:crossBetween val="between"/>
      </c:valAx>
    </c:plotArea>
    <c:legend>
      <c:legendPos val="b"/>
      <c:layout>
        <c:manualLayout>
          <c:xMode val="edge"/>
          <c:yMode val="edge"/>
          <c:x val="2.8932147370467577E-3"/>
          <c:y val="0.90692916479134866"/>
          <c:w val="0.95742244064594428"/>
          <c:h val="9.3070835208651365E-2"/>
        </c:manualLayout>
      </c:layout>
      <c:overlay val="0"/>
    </c:legend>
    <c:plotVisOnly val="1"/>
    <c:dispBlanksAs val="gap"/>
    <c:showDLblsOverMax val="0"/>
  </c:chart>
  <c:spPr>
    <a:ln>
      <a:noFill/>
    </a:ln>
  </c:spPr>
  <c:txPr>
    <a:bodyPr/>
    <a:lstStyle/>
    <a:p>
      <a:pPr>
        <a:defRPr sz="800"/>
      </a:pPr>
      <a:endParaRPr lang="cs-CZ"/>
    </a:p>
  </c:txPr>
  <c:printSettings>
    <c:headerFooter/>
    <c:pageMargins b="0.78740157499999996" l="0.7" r="0.7" t="0.78740157499999996"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88406190605478E-2"/>
          <c:y val="2.4804922784001298E-2"/>
          <c:w val="0.92811159380939467"/>
          <c:h val="0.7337975794262831"/>
        </c:manualLayout>
      </c:layout>
      <c:barChart>
        <c:barDir val="col"/>
        <c:grouping val="clustered"/>
        <c:varyColors val="0"/>
        <c:ser>
          <c:idx val="0"/>
          <c:order val="0"/>
          <c:spPr>
            <a:solidFill>
              <a:schemeClr val="tx2"/>
            </a:solidFill>
          </c:spPr>
          <c:invertIfNegative val="0"/>
          <c:dLbls>
            <c:spPr>
              <a:noFill/>
              <a:ln>
                <a:noFill/>
              </a:ln>
              <a:effectLst/>
            </c:spPr>
            <c:txPr>
              <a:bodyPr rot="-5400000" vert="horz" wrap="square" lIns="38100" tIns="19050" rIns="38100" bIns="19050" anchor="ctr">
                <a:spAutoFit/>
              </a:bodyPr>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'5.2'!$C$21:$C$32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'5.2'!$D$21:$D$32</c:f>
              <c:numCache>
                <c:formatCode>0.0</c:formatCode>
                <c:ptCount val="12"/>
                <c:pt idx="0">
                  <c:v>12.437685999999999</c:v>
                </c:pt>
                <c:pt idx="1">
                  <c:v>10.942409000000001</c:v>
                </c:pt>
                <c:pt idx="2">
                  <c:v>12.209565000000001</c:v>
                </c:pt>
                <c:pt idx="3">
                  <c:v>11.408387000000001</c:v>
                </c:pt>
                <c:pt idx="4">
                  <c:v>12.335933000000001</c:v>
                </c:pt>
                <c:pt idx="5">
                  <c:v>12.345179000000002</c:v>
                </c:pt>
                <c:pt idx="6">
                  <c:v>12.772386000000001</c:v>
                </c:pt>
                <c:pt idx="7">
                  <c:v>12.147532999999999</c:v>
                </c:pt>
                <c:pt idx="8">
                  <c:v>11.981399999999999</c:v>
                </c:pt>
                <c:pt idx="9">
                  <c:v>13.358103000000002</c:v>
                </c:pt>
                <c:pt idx="10">
                  <c:v>12.956429999999999</c:v>
                </c:pt>
                <c:pt idx="11">
                  <c:v>13.283092999999994</c:v>
                </c:pt>
              </c:numCache>
            </c:numRef>
          </c:val>
          <c:extLst>
            <c:ext xmlns:c16="http://schemas.microsoft.com/office/drawing/2014/chart" uri="{C3380CC4-5D6E-409C-BE32-E72D297353CC}">
              <c16:uniqueId val="{00000000-D95C-482D-87E2-C621ACEA130E}"/>
            </c:ext>
          </c:extLst>
        </c:ser>
        <c:dLbls>
          <c:showLegendKey val="0"/>
          <c:showVal val="0"/>
          <c:showCatName val="0"/>
          <c:showSerName val="0"/>
          <c:showPercent val="0"/>
          <c:showBubbleSize val="0"/>
        </c:dLbls>
        <c:gapWidth val="50"/>
        <c:overlap val="100"/>
        <c:axId val="164700160"/>
        <c:axId val="164701696"/>
      </c:barChart>
      <c:catAx>
        <c:axId val="164700160"/>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64701696"/>
        <c:crosses val="autoZero"/>
        <c:auto val="1"/>
        <c:lblAlgn val="ctr"/>
        <c:lblOffset val="100"/>
        <c:noMultiLvlLbl val="0"/>
      </c:catAx>
      <c:valAx>
        <c:axId val="164701696"/>
        <c:scaling>
          <c:orientation val="minMax"/>
        </c:scaling>
        <c:delete val="0"/>
        <c:axPos val="l"/>
        <c:majorGridlines/>
        <c:numFmt formatCode="0.0" sourceLinked="1"/>
        <c:majorTickMark val="out"/>
        <c:minorTickMark val="none"/>
        <c:tickLblPos val="nextTo"/>
        <c:crossAx val="164700160"/>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34731787082834E-2"/>
          <c:y val="2.4804922784001298E-2"/>
          <c:w val="0.93376526821291717"/>
          <c:h val="0.80324704672579428"/>
        </c:manualLayout>
      </c:layout>
      <c:barChart>
        <c:barDir val="col"/>
        <c:grouping val="clustered"/>
        <c:varyColors val="0"/>
        <c:ser>
          <c:idx val="0"/>
          <c:order val="0"/>
          <c:tx>
            <c:strRef>
              <c:f>'5.2'!$H$20</c:f>
              <c:strCache>
                <c:ptCount val="1"/>
                <c:pt idx="0">
                  <c:v>Total gas production, including losses and own use</c:v>
                </c:pt>
              </c:strCache>
            </c:strRef>
          </c:tx>
          <c:spPr>
            <a:solidFill>
              <a:schemeClr val="accent1"/>
            </a:solidFill>
          </c:spPr>
          <c:invertIfNegative val="0"/>
          <c:dLbls>
            <c:spPr>
              <a:noFill/>
              <a:ln>
                <a:noFill/>
              </a:ln>
              <a:effectLst/>
            </c:spPr>
            <c:txPr>
              <a:bodyPr rot="-5400000" vert="horz" wrap="square" lIns="38100" tIns="19050" rIns="38100" bIns="19050" anchor="ctr">
                <a:spAutoFit/>
              </a:bodyPr>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'5.2'!$G$21:$G$30</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'5.2'!$H$21:$H$30</c:f>
              <c:numCache>
                <c:formatCode>#,##0.0</c:formatCode>
                <c:ptCount val="10"/>
                <c:pt idx="0">
                  <c:v>163.43700000000001</c:v>
                </c:pt>
                <c:pt idx="1">
                  <c:v>168.00440900000001</c:v>
                </c:pt>
                <c:pt idx="2">
                  <c:v>158.42110200000002</c:v>
                </c:pt>
                <c:pt idx="3">
                  <c:v>135.920783</c:v>
                </c:pt>
                <c:pt idx="4">
                  <c:v>146.24423799999997</c:v>
                </c:pt>
                <c:pt idx="5">
                  <c:v>137.11352800000003</c:v>
                </c:pt>
                <c:pt idx="6">
                  <c:v>130.758104</c:v>
                </c:pt>
                <c:pt idx="7">
                  <c:v>122.73759499999998</c:v>
                </c:pt>
                <c:pt idx="8">
                  <c:v>127.86564999999999</c:v>
                </c:pt>
                <c:pt idx="9">
                  <c:v>148.17610400000001</c:v>
                </c:pt>
              </c:numCache>
            </c:numRef>
          </c:val>
          <c:extLst>
            <c:ext xmlns:c16="http://schemas.microsoft.com/office/drawing/2014/chart" uri="{C3380CC4-5D6E-409C-BE32-E72D297353CC}">
              <c16:uniqueId val="{00000000-DB71-49C5-8C0E-8FE3294CCE70}"/>
            </c:ext>
          </c:extLst>
        </c:ser>
        <c:dLbls>
          <c:showLegendKey val="0"/>
          <c:showVal val="0"/>
          <c:showCatName val="0"/>
          <c:showSerName val="0"/>
          <c:showPercent val="0"/>
          <c:showBubbleSize val="0"/>
        </c:dLbls>
        <c:gapWidth val="50"/>
        <c:overlap val="100"/>
        <c:axId val="164726272"/>
        <c:axId val="164727808"/>
      </c:barChart>
      <c:catAx>
        <c:axId val="164726272"/>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64727808"/>
        <c:crosses val="autoZero"/>
        <c:auto val="1"/>
        <c:lblAlgn val="ctr"/>
        <c:lblOffset val="100"/>
        <c:noMultiLvlLbl val="0"/>
      </c:catAx>
      <c:valAx>
        <c:axId val="164727808"/>
        <c:scaling>
          <c:orientation val="minMax"/>
        </c:scaling>
        <c:delete val="0"/>
        <c:axPos val="l"/>
        <c:majorGridlines/>
        <c:numFmt formatCode="#,##0" sourceLinked="0"/>
        <c:majorTickMark val="out"/>
        <c:minorTickMark val="none"/>
        <c:tickLblPos val="nextTo"/>
        <c:crossAx val="164726272"/>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marL="0" marR="0" lvl="0" indent="0" algn="l" defTabSz="914400" rtl="0" eaLnBrk="1" fontAlgn="auto" latinLnBrk="0" hangingPunct="1">
              <a:lnSpc>
                <a:spcPct val="100000"/>
              </a:lnSpc>
              <a:spcBef>
                <a:spcPts val="0"/>
              </a:spcBef>
              <a:spcAft>
                <a:spcPts val="0"/>
              </a:spcAft>
              <a:buClrTx/>
              <a:buSzTx/>
              <a:buFontTx/>
              <a:buNone/>
              <a:tabLst/>
              <a:defRPr sz="800" b="1" i="0" u="none" strike="noStrike" kern="1200" baseline="0">
                <a:solidFill>
                  <a:srgbClr val="1A3366"/>
                </a:solidFill>
                <a:latin typeface="+mn-lt"/>
                <a:ea typeface="+mn-ea"/>
                <a:cs typeface="+mn-cs"/>
              </a:defRPr>
            </a:pPr>
            <a:r>
              <a:rPr lang="en-GB" sz="1000" b="1" i="0" baseline="0">
                <a:effectLst/>
              </a:rPr>
              <a:t>Actual monthly gas consumption</a:t>
            </a:r>
            <a:r>
              <a:rPr lang="cs-CZ" sz="1000" b="1" i="0" baseline="0">
                <a:effectLst/>
              </a:rPr>
              <a:t>       </a:t>
            </a:r>
            <a:r>
              <a:rPr lang="en-GB" sz="1000" b="1" i="0" baseline="0">
                <a:effectLst/>
              </a:rPr>
              <a:t> </a:t>
            </a:r>
            <a:r>
              <a:rPr lang="cs-CZ" sz="1000" b="1" i="0" baseline="0">
                <a:effectLst/>
              </a:rPr>
              <a:t>         </a:t>
            </a:r>
            <a:r>
              <a:rPr lang="en-GB" sz="1000" b="1" i="0" baseline="0">
                <a:effectLst/>
              </a:rPr>
              <a:t>year-on-year</a:t>
            </a:r>
            <a:r>
              <a:rPr lang="cs-CZ" sz="1000" b="1" i="0" baseline="0">
                <a:effectLst/>
              </a:rPr>
              <a:t> (million m</a:t>
            </a:r>
            <a:r>
              <a:rPr lang="cs-CZ" sz="1000" b="1" i="0" baseline="30000">
                <a:effectLst/>
              </a:rPr>
              <a:t>3</a:t>
            </a:r>
            <a:r>
              <a:rPr lang="cs-CZ" sz="1000" b="1" i="0" baseline="0">
                <a:effectLst/>
              </a:rPr>
              <a:t>)</a:t>
            </a:r>
            <a:endParaRPr lang="cs-CZ" sz="1000">
              <a:effectLst/>
            </a:endParaRPr>
          </a:p>
        </c:rich>
      </c:tx>
      <c:layout>
        <c:manualLayout>
          <c:xMode val="edge"/>
          <c:yMode val="edge"/>
          <c:x val="2.1654453779347532E-3"/>
          <c:y val="0"/>
        </c:manualLayout>
      </c:layout>
      <c:overlay val="0"/>
    </c:title>
    <c:autoTitleDeleted val="0"/>
    <c:plotArea>
      <c:layout>
        <c:manualLayout>
          <c:layoutTarget val="inner"/>
          <c:xMode val="edge"/>
          <c:yMode val="edge"/>
          <c:x val="9.1439715224485657E-2"/>
          <c:y val="0.17657825666528529"/>
          <c:w val="0.88968293232171858"/>
          <c:h val="0.54988438870375045"/>
        </c:manualLayout>
      </c:layout>
      <c:lineChart>
        <c:grouping val="standard"/>
        <c:varyColors val="0"/>
        <c:ser>
          <c:idx val="1"/>
          <c:order val="0"/>
          <c:tx>
            <c:strRef>
              <c:f>'6.1'!$O$8</c:f>
              <c:strCache>
                <c:ptCount val="1"/>
                <c:pt idx="0">
                  <c:v>2021</c:v>
                </c:pt>
              </c:strCache>
            </c:strRef>
          </c:tx>
          <c:spPr>
            <a:ln w="19050">
              <a:solidFill>
                <a:schemeClr val="accent5"/>
              </a:solidFill>
            </a:ln>
          </c:spPr>
          <c:marker>
            <c:symbol val="none"/>
          </c:marker>
          <c:cat>
            <c:strRef>
              <c:f>'6.1'!$M$9:$M$20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'6.1'!$O$9:$O$20</c:f>
              <c:numCache>
                <c:formatCode>#,##0.0</c:formatCode>
                <c:ptCount val="12"/>
                <c:pt idx="0">
                  <c:v>1273.1091500516641</c:v>
                </c:pt>
                <c:pt idx="1">
                  <c:v>1165.2067587806339</c:v>
                </c:pt>
                <c:pt idx="2">
                  <c:v>1091.1742333659163</c:v>
                </c:pt>
                <c:pt idx="3">
                  <c:v>882.21591334015864</c:v>
                </c:pt>
                <c:pt idx="4">
                  <c:v>583.12096512511641</c:v>
                </c:pt>
                <c:pt idx="5">
                  <c:v>415.25958095448908</c:v>
                </c:pt>
                <c:pt idx="6">
                  <c:v>382.26749122851908</c:v>
                </c:pt>
                <c:pt idx="7">
                  <c:v>363.44071679746889</c:v>
                </c:pt>
                <c:pt idx="8">
                  <c:v>429.16409860486493</c:v>
                </c:pt>
                <c:pt idx="9">
                  <c:v>710.64530506306801</c:v>
                </c:pt>
                <c:pt idx="10">
                  <c:v>976.24192688788401</c:v>
                </c:pt>
                <c:pt idx="11">
                  <c:v>1161.8881056025075</c:v>
                </c:pt>
              </c:numCache>
            </c:numRef>
          </c:val>
          <c:smooth val="0"/>
          <c:extLst>
            <c:ext xmlns:c16="http://schemas.microsoft.com/office/drawing/2014/chart" uri="{C3380CC4-5D6E-409C-BE32-E72D297353CC}">
              <c16:uniqueId val="{00000000-E4F4-49CC-9AB5-7A38A25140F6}"/>
            </c:ext>
          </c:extLst>
        </c:ser>
        <c:ser>
          <c:idx val="0"/>
          <c:order val="1"/>
          <c:tx>
            <c:strRef>
              <c:f>'6.1'!$N$8</c:f>
              <c:strCache>
                <c:ptCount val="1"/>
                <c:pt idx="0">
                  <c:v>2022</c:v>
                </c:pt>
              </c:strCache>
            </c:strRef>
          </c:tx>
          <c:spPr>
            <a:ln w="19050">
              <a:solidFill>
                <a:schemeClr val="tx2"/>
              </a:solidFill>
            </a:ln>
          </c:spPr>
          <c:marker>
            <c:symbol val="none"/>
          </c:marker>
          <c:cat>
            <c:strRef>
              <c:f>'6.1'!$M$9:$M$20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'6.1'!$N$9:$N$20</c:f>
              <c:numCache>
                <c:formatCode>#,##0.0</c:formatCode>
                <c:ptCount val="12"/>
                <c:pt idx="0">
                  <c:v>1134.2628331979083</c:v>
                </c:pt>
                <c:pt idx="1">
                  <c:v>890.50040009373777</c:v>
                </c:pt>
                <c:pt idx="2">
                  <c:v>922.6194924346953</c:v>
                </c:pt>
                <c:pt idx="3">
                  <c:v>671.36218900899917</c:v>
                </c:pt>
                <c:pt idx="4">
                  <c:v>388.89617215441922</c:v>
                </c:pt>
                <c:pt idx="5">
                  <c:v>336.35449487705358</c:v>
                </c:pt>
                <c:pt idx="6">
                  <c:v>288.56559520753245</c:v>
                </c:pt>
                <c:pt idx="7">
                  <c:v>311.10515298840176</c:v>
                </c:pt>
                <c:pt idx="8">
                  <c:v>383.35796064253685</c:v>
                </c:pt>
                <c:pt idx="9">
                  <c:v>507.60933393401041</c:v>
                </c:pt>
                <c:pt idx="10">
                  <c:v>742.97066453171442</c:v>
                </c:pt>
                <c:pt idx="11">
                  <c:v>966.15799449828557</c:v>
                </c:pt>
              </c:numCache>
            </c:numRef>
          </c:val>
          <c:smooth val="0"/>
          <c:extLst>
            <c:ext xmlns:c16="http://schemas.microsoft.com/office/drawing/2014/chart" uri="{C3380CC4-5D6E-409C-BE32-E72D297353CC}">
              <c16:uniqueId val="{00000001-E4F4-49CC-9AB5-7A38A25140F6}"/>
            </c:ext>
          </c:extLst>
        </c:ser>
        <c:dLbls>
          <c:showLegendKey val="0"/>
          <c:showVal val="0"/>
          <c:showCatName val="0"/>
          <c:showSerName val="0"/>
          <c:showPercent val="0"/>
          <c:showBubbleSize val="0"/>
        </c:dLbls>
        <c:smooth val="0"/>
        <c:axId val="167740160"/>
        <c:axId val="167741696"/>
      </c:lineChart>
      <c:catAx>
        <c:axId val="167740160"/>
        <c:scaling>
          <c:orientation val="minMax"/>
        </c:scaling>
        <c:delete val="0"/>
        <c:axPos val="b"/>
        <c:numFmt formatCode="General" sourceLinked="0"/>
        <c:majorTickMark val="none"/>
        <c:minorTickMark val="none"/>
        <c:tickLblPos val="nextTo"/>
        <c:txPr>
          <a:bodyPr rot="-5400000" vert="horz"/>
          <a:lstStyle/>
          <a:p>
            <a:pPr>
              <a:defRPr>
                <a:solidFill>
                  <a:sysClr val="windowText" lastClr="000000"/>
                </a:solidFill>
              </a:defRPr>
            </a:pPr>
            <a:endParaRPr lang="cs-CZ"/>
          </a:p>
        </c:txPr>
        <c:crossAx val="167741696"/>
        <c:crosses val="autoZero"/>
        <c:auto val="1"/>
        <c:lblAlgn val="ctr"/>
        <c:lblOffset val="100"/>
        <c:noMultiLvlLbl val="0"/>
      </c:catAx>
      <c:valAx>
        <c:axId val="167741696"/>
        <c:scaling>
          <c:orientation val="minMax"/>
        </c:scaling>
        <c:delete val="0"/>
        <c:axPos val="l"/>
        <c:majorGridlines/>
        <c:numFmt formatCode="#,##0" sourceLinked="0"/>
        <c:majorTickMark val="out"/>
        <c:minorTickMark val="none"/>
        <c:tickLblPos val="nextTo"/>
        <c:crossAx val="167740160"/>
        <c:crosses val="autoZero"/>
        <c:crossBetween val="midCat"/>
        <c:majorUnit val="150"/>
      </c:valAx>
    </c:plotArea>
    <c:legend>
      <c:legendPos val="b"/>
      <c:layout>
        <c:manualLayout>
          <c:xMode val="edge"/>
          <c:yMode val="edge"/>
          <c:x val="5.7382290995376737E-4"/>
          <c:y val="0.94328920959183504"/>
          <c:w val="0.43886349407262237"/>
          <c:h val="5.1551007485931964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lgn="l">
              <a:defRPr sz="1000" b="1" i="0" u="none" strike="noStrike" kern="1200" spc="0" baseline="0">
                <a:solidFill>
                  <a:schemeClr val="tx2"/>
                </a:solidFill>
                <a:latin typeface="+mn-lt"/>
                <a:ea typeface="+mn-ea"/>
                <a:cs typeface="+mn-cs"/>
              </a:defRPr>
            </a:pPr>
            <a:r>
              <a:rPr lang="en-GB" sz="1000" b="1" i="0" baseline="0">
                <a:effectLst/>
              </a:rPr>
              <a:t>Change in actual gas consumption,</a:t>
            </a:r>
            <a:r>
              <a:rPr lang="cs-CZ" sz="1000" b="1" i="0" baseline="0">
                <a:effectLst/>
              </a:rPr>
              <a:t>          </a:t>
            </a:r>
            <a:r>
              <a:rPr lang="en-GB" sz="1000" b="1" i="0" baseline="0">
                <a:effectLst/>
              </a:rPr>
              <a:t>20</a:t>
            </a:r>
            <a:r>
              <a:rPr lang="cs-CZ" sz="1000" b="1" i="0" baseline="0">
                <a:effectLst/>
              </a:rPr>
              <a:t>22 </a:t>
            </a:r>
            <a:r>
              <a:rPr lang="en-GB" sz="1000" b="1" i="0" baseline="0">
                <a:effectLst/>
              </a:rPr>
              <a:t>on 20</a:t>
            </a:r>
            <a:r>
              <a:rPr lang="cs-CZ" sz="1000" b="1" i="0" baseline="0">
                <a:effectLst/>
              </a:rPr>
              <a:t>21 (million m</a:t>
            </a:r>
            <a:r>
              <a:rPr lang="cs-CZ" sz="1000" b="1" i="0" baseline="30000">
                <a:effectLst/>
              </a:rPr>
              <a:t>3</a:t>
            </a:r>
            <a:r>
              <a:rPr lang="cs-CZ" sz="1000" b="1" i="0" baseline="0">
                <a:effectLst/>
              </a:rPr>
              <a:t>)</a:t>
            </a:r>
            <a:endParaRPr lang="cs-CZ" sz="1000">
              <a:effectLst/>
            </a:endParaRPr>
          </a:p>
        </c:rich>
      </c:tx>
      <c:layout>
        <c:manualLayout>
          <c:xMode val="edge"/>
          <c:yMode val="edge"/>
          <c:x val="9.2516884891523333E-4"/>
          <c:y val="3.6786708768002982E-2"/>
        </c:manualLayout>
      </c:layout>
      <c:overlay val="0"/>
      <c:spPr>
        <a:noFill/>
        <a:ln>
          <a:noFill/>
        </a:ln>
        <a:effectLst/>
      </c:spPr>
      <c:txPr>
        <a:bodyPr rot="0" spcFirstLastPara="1" vertOverflow="ellipsis" vert="horz" wrap="square" anchor="ctr" anchorCtr="1"/>
        <a:lstStyle/>
        <a:p>
          <a:pPr algn="l">
            <a:defRPr sz="1000" b="1" i="0" u="none" strike="noStrike" kern="1200" spc="0" baseline="0">
              <a:solidFill>
                <a:schemeClr val="tx2"/>
              </a:solidFill>
              <a:latin typeface="+mn-lt"/>
              <a:ea typeface="+mn-ea"/>
              <a:cs typeface="+mn-cs"/>
            </a:defRPr>
          </a:pPr>
          <a:endParaRPr lang="cs-CZ"/>
        </a:p>
      </c:txPr>
    </c:title>
    <c:autoTitleDeleted val="0"/>
    <c:plotArea>
      <c:layout>
        <c:manualLayout>
          <c:layoutTarget val="inner"/>
          <c:xMode val="edge"/>
          <c:yMode val="edge"/>
          <c:x val="0.10715118471628553"/>
          <c:y val="0.18402817468160154"/>
          <c:w val="0.89284881528371451"/>
          <c:h val="0.62640984689453549"/>
        </c:manualLayout>
      </c:layout>
      <c:barChart>
        <c:barDir val="col"/>
        <c:grouping val="clustered"/>
        <c:varyColors val="0"/>
        <c:ser>
          <c:idx val="0"/>
          <c:order val="0"/>
          <c:tx>
            <c:strRef>
              <c:f>'6.1'!$P$8</c:f>
              <c:strCache>
                <c:ptCount val="1"/>
                <c:pt idx="0">
                  <c:v>Rozdíl</c:v>
                </c:pt>
              </c:strCache>
            </c:strRef>
          </c:tx>
          <c:spPr>
            <a:solidFill>
              <a:schemeClr val="tx2"/>
            </a:solidFill>
            <a:ln>
              <a:noFill/>
            </a:ln>
            <a:effectLst/>
          </c:spPr>
          <c:invertIfNegative val="0"/>
          <c:dPt>
            <c:idx val="0"/>
            <c:invertIfNegative val="0"/>
            <c:bubble3D val="0"/>
            <c:extLst>
              <c:ext xmlns:c16="http://schemas.microsoft.com/office/drawing/2014/chart" uri="{C3380CC4-5D6E-409C-BE32-E72D297353CC}">
                <c16:uniqueId val="{00000000-7A2F-4DB1-A70A-160D18227FDB}"/>
              </c:ext>
            </c:extLst>
          </c:dPt>
          <c:dPt>
            <c:idx val="1"/>
            <c:invertIfNegative val="0"/>
            <c:bubble3D val="0"/>
            <c:extLst>
              <c:ext xmlns:c16="http://schemas.microsoft.com/office/drawing/2014/chart" uri="{C3380CC4-5D6E-409C-BE32-E72D297353CC}">
                <c16:uniqueId val="{00000001-7A2F-4DB1-A70A-160D18227FDB}"/>
              </c:ext>
            </c:extLst>
          </c:dPt>
          <c:dPt>
            <c:idx val="2"/>
            <c:invertIfNegative val="0"/>
            <c:bubble3D val="0"/>
            <c:extLst>
              <c:ext xmlns:c16="http://schemas.microsoft.com/office/drawing/2014/chart" uri="{C3380CC4-5D6E-409C-BE32-E72D297353CC}">
                <c16:uniqueId val="{00000002-7A2F-4DB1-A70A-160D18227FDB}"/>
              </c:ext>
            </c:extLst>
          </c:dPt>
          <c:dPt>
            <c:idx val="4"/>
            <c:invertIfNegative val="0"/>
            <c:bubble3D val="0"/>
            <c:extLst>
              <c:ext xmlns:c16="http://schemas.microsoft.com/office/drawing/2014/chart" uri="{C3380CC4-5D6E-409C-BE32-E72D297353CC}">
                <c16:uniqueId val="{00000003-7A2F-4DB1-A70A-160D18227FDB}"/>
              </c:ext>
            </c:extLst>
          </c:dPt>
          <c:dPt>
            <c:idx val="6"/>
            <c:invertIfNegative val="0"/>
            <c:bubble3D val="0"/>
            <c:extLst>
              <c:ext xmlns:c16="http://schemas.microsoft.com/office/drawing/2014/chart" uri="{C3380CC4-5D6E-409C-BE32-E72D297353CC}">
                <c16:uniqueId val="{00000004-7A2F-4DB1-A70A-160D18227FDB}"/>
              </c:ext>
            </c:extLst>
          </c:dPt>
          <c:dPt>
            <c:idx val="7"/>
            <c:invertIfNegative val="0"/>
            <c:bubble3D val="0"/>
            <c:extLst>
              <c:ext xmlns:c16="http://schemas.microsoft.com/office/drawing/2014/chart" uri="{C3380CC4-5D6E-409C-BE32-E72D297353CC}">
                <c16:uniqueId val="{00000005-7A2F-4DB1-A70A-160D18227FDB}"/>
              </c:ext>
            </c:extLst>
          </c:dPt>
          <c:dPt>
            <c:idx val="8"/>
            <c:invertIfNegative val="0"/>
            <c:bubble3D val="0"/>
            <c:extLst>
              <c:ext xmlns:c16="http://schemas.microsoft.com/office/drawing/2014/chart" uri="{C3380CC4-5D6E-409C-BE32-E72D297353CC}">
                <c16:uniqueId val="{00000006-7A2F-4DB1-A70A-160D18227FDB}"/>
              </c:ext>
            </c:extLst>
          </c:dPt>
          <c:dPt>
            <c:idx val="9"/>
            <c:invertIfNegative val="0"/>
            <c:bubble3D val="0"/>
            <c:extLst>
              <c:ext xmlns:c16="http://schemas.microsoft.com/office/drawing/2014/chart" uri="{C3380CC4-5D6E-409C-BE32-E72D297353CC}">
                <c16:uniqueId val="{00000007-7A2F-4DB1-A70A-160D18227FDB}"/>
              </c:ext>
            </c:extLst>
          </c:dPt>
          <c:dPt>
            <c:idx val="10"/>
            <c:invertIfNegative val="0"/>
            <c:bubble3D val="0"/>
            <c:extLst>
              <c:ext xmlns:c16="http://schemas.microsoft.com/office/drawing/2014/chart" uri="{C3380CC4-5D6E-409C-BE32-E72D297353CC}">
                <c16:uniqueId val="{00000008-7A2F-4DB1-A70A-160D18227FDB}"/>
              </c:ext>
            </c:extLst>
          </c:dPt>
          <c:dPt>
            <c:idx val="11"/>
            <c:invertIfNegative val="0"/>
            <c:bubble3D val="0"/>
            <c:extLst>
              <c:ext xmlns:c16="http://schemas.microsoft.com/office/drawing/2014/chart" uri="{C3380CC4-5D6E-409C-BE32-E72D297353CC}">
                <c16:uniqueId val="{00000009-7A2F-4DB1-A70A-160D18227FDB}"/>
              </c:ext>
            </c:extLst>
          </c:dPt>
          <c:dLbls>
            <c:dLbl>
              <c:idx val="7"/>
              <c:spPr>
                <a:no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A2F-4DB1-A70A-160D18227FDB}"/>
                </c:ext>
              </c:extLst>
            </c:dLbl>
            <c:dLbl>
              <c:idx val="8"/>
              <c:spPr>
                <a:no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A2F-4DB1-A70A-160D18227FDB}"/>
                </c:ext>
              </c:extLst>
            </c:dLbl>
            <c:spPr>
              <a:no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chemeClr val="bg1"/>
                    </a:solidFill>
                    <a:latin typeface="+mn-lt"/>
                    <a:ea typeface="+mn-ea"/>
                    <a:cs typeface="+mn-cs"/>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'6.1'!$M$9:$M$20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'6.1'!$P$9:$P$20</c:f>
              <c:numCache>
                <c:formatCode>#,##0.0</c:formatCode>
                <c:ptCount val="12"/>
                <c:pt idx="0">
                  <c:v>-138.84631685375575</c:v>
                </c:pt>
                <c:pt idx="1">
                  <c:v>-274.70635868689612</c:v>
                </c:pt>
                <c:pt idx="2">
                  <c:v>-168.55474093122098</c:v>
                </c:pt>
                <c:pt idx="3">
                  <c:v>-210.85372433115947</c:v>
                </c:pt>
                <c:pt idx="4">
                  <c:v>-194.22479297069719</c:v>
                </c:pt>
                <c:pt idx="5">
                  <c:v>-78.905086077435499</c:v>
                </c:pt>
                <c:pt idx="6">
                  <c:v>-93.701896020986624</c:v>
                </c:pt>
                <c:pt idx="7">
                  <c:v>-52.335563809067139</c:v>
                </c:pt>
                <c:pt idx="8">
                  <c:v>-45.80613796232808</c:v>
                </c:pt>
                <c:pt idx="9">
                  <c:v>-203.0359711290576</c:v>
                </c:pt>
                <c:pt idx="10">
                  <c:v>-233.27126235616959</c:v>
                </c:pt>
                <c:pt idx="11">
                  <c:v>-195.73011110422192</c:v>
                </c:pt>
              </c:numCache>
            </c:numRef>
          </c:val>
          <c:extLst>
            <c:ext xmlns:c16="http://schemas.microsoft.com/office/drawing/2014/chart" uri="{C3380CC4-5D6E-409C-BE32-E72D297353CC}">
              <c16:uniqueId val="{0000000A-7A2F-4DB1-A70A-160D18227FDB}"/>
            </c:ext>
          </c:extLst>
        </c:ser>
        <c:dLbls>
          <c:showLegendKey val="0"/>
          <c:showVal val="0"/>
          <c:showCatName val="0"/>
          <c:showSerName val="0"/>
          <c:showPercent val="0"/>
          <c:showBubbleSize val="0"/>
        </c:dLbls>
        <c:gapWidth val="50"/>
        <c:overlap val="100"/>
        <c:axId val="167763328"/>
        <c:axId val="169346176"/>
      </c:barChart>
      <c:catAx>
        <c:axId val="167763328"/>
        <c:scaling>
          <c:orientation val="minMax"/>
        </c:scaling>
        <c:delete val="0"/>
        <c:axPos val="b"/>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cs-CZ"/>
          </a:p>
        </c:txPr>
        <c:crossAx val="169346176"/>
        <c:crosses val="autoZero"/>
        <c:auto val="1"/>
        <c:lblAlgn val="ctr"/>
        <c:lblOffset val="100"/>
        <c:noMultiLvlLbl val="0"/>
      </c:catAx>
      <c:valAx>
        <c:axId val="169346176"/>
        <c:scaling>
          <c:orientation val="minMax"/>
          <c:max val="50"/>
          <c:min val="-3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cs-CZ"/>
          </a:p>
        </c:txPr>
        <c:crossAx val="167763328"/>
        <c:crosses val="autoZero"/>
        <c:crossBetween val="between"/>
        <c:majorUnit val="5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92687394438233"/>
          <c:y val="2.196078973865425E-2"/>
          <c:w val="0.85973685107543374"/>
          <c:h val="0.96473528628920269"/>
        </c:manualLayout>
      </c:layout>
      <c:barChart>
        <c:barDir val="col"/>
        <c:grouping val="percentStacked"/>
        <c:varyColors val="0"/>
        <c:ser>
          <c:idx val="0"/>
          <c:order val="0"/>
          <c:tx>
            <c:strRef>
              <c:f>'6.2'!$A$7</c:f>
              <c:strCache>
                <c:ptCount val="1"/>
                <c:pt idx="0">
                  <c:v>January</c:v>
                </c:pt>
              </c:strCache>
            </c:strRef>
          </c:tx>
          <c:spPr>
            <a:solidFill>
              <a:srgbClr val="233060"/>
            </a:solidFill>
            <a:ln>
              <a:noFill/>
            </a:ln>
            <a:effectLst/>
          </c:spPr>
          <c:invertIfNegative val="0"/>
          <c:dPt>
            <c:idx val="0"/>
            <c:invertIfNegative val="0"/>
            <c:bubble3D val="0"/>
            <c:spPr>
              <a:solidFill>
                <a:srgbClr val="233060"/>
              </a:solidFill>
              <a:ln>
                <a:noFill/>
              </a:ln>
              <a:effectLst/>
            </c:spPr>
            <c:extLst>
              <c:ext xmlns:c16="http://schemas.microsoft.com/office/drawing/2014/chart" uri="{C3380CC4-5D6E-409C-BE32-E72D297353CC}">
                <c16:uniqueId val="{00000001-2AB4-4026-B773-73469F02EDF5}"/>
              </c:ext>
            </c:extLst>
          </c:dPt>
          <c:dPt>
            <c:idx val="1"/>
            <c:invertIfNegative val="0"/>
            <c:bubble3D val="0"/>
            <c:extLst>
              <c:ext xmlns:c16="http://schemas.microsoft.com/office/drawing/2014/chart" uri="{C3380CC4-5D6E-409C-BE32-E72D297353CC}">
                <c16:uniqueId val="{00000002-2AB4-4026-B773-73469F02EDF5}"/>
              </c:ext>
            </c:extLst>
          </c:dPt>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dLblPos val="ct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2022</c:v>
                </c:pt>
                <c:pt idx="1">
                  <c:v>2021</c:v>
                </c:pt>
              </c:numCache>
            </c:numRef>
          </c:cat>
          <c:val>
            <c:numRef>
              <c:f>'6.2'!$B$7:$C$7</c:f>
              <c:numCache>
                <c:formatCode>0.0%</c:formatCode>
                <c:ptCount val="2"/>
                <c:pt idx="0">
                  <c:v>0.15035771151861343</c:v>
                </c:pt>
                <c:pt idx="1">
                  <c:v>0.13495283170799058</c:v>
                </c:pt>
              </c:numCache>
            </c:numRef>
          </c:val>
          <c:extLst>
            <c:ext xmlns:c16="http://schemas.microsoft.com/office/drawing/2014/chart" uri="{C3380CC4-5D6E-409C-BE32-E72D297353CC}">
              <c16:uniqueId val="{00000003-2AB4-4026-B773-73469F02EDF5}"/>
            </c:ext>
          </c:extLst>
        </c:ser>
        <c:ser>
          <c:idx val="1"/>
          <c:order val="1"/>
          <c:tx>
            <c:strRef>
              <c:f>'6.2'!$A$8</c:f>
              <c:strCache>
                <c:ptCount val="1"/>
                <c:pt idx="0">
                  <c:v>February</c:v>
                </c:pt>
              </c:strCache>
            </c:strRef>
          </c:tx>
          <c:spPr>
            <a:solidFill>
              <a:srgbClr val="596387"/>
            </a:solidFill>
            <a:ln>
              <a:noFill/>
            </a:ln>
            <a:effectLst/>
          </c:spPr>
          <c:invertIfNegative val="0"/>
          <c:dPt>
            <c:idx val="0"/>
            <c:invertIfNegative val="0"/>
            <c:bubble3D val="0"/>
            <c:extLst>
              <c:ext xmlns:c16="http://schemas.microsoft.com/office/drawing/2014/chart" uri="{C3380CC4-5D6E-409C-BE32-E72D297353CC}">
                <c16:uniqueId val="{00000004-2AB4-4026-B773-73469F02EDF5}"/>
              </c:ext>
            </c:extLst>
          </c:dPt>
          <c:dPt>
            <c:idx val="1"/>
            <c:invertIfNegative val="0"/>
            <c:bubble3D val="0"/>
            <c:extLst>
              <c:ext xmlns:c16="http://schemas.microsoft.com/office/drawing/2014/chart" uri="{C3380CC4-5D6E-409C-BE32-E72D297353CC}">
                <c16:uniqueId val="{00000005-2AB4-4026-B773-73469F02EDF5}"/>
              </c:ext>
            </c:extLst>
          </c:dPt>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2022</c:v>
                </c:pt>
                <c:pt idx="1">
                  <c:v>2021</c:v>
                </c:pt>
              </c:numCache>
            </c:numRef>
          </c:cat>
          <c:val>
            <c:numRef>
              <c:f>'6.2'!$B$8:$C$8</c:f>
              <c:numCache>
                <c:formatCode>0.0%</c:formatCode>
                <c:ptCount val="2"/>
                <c:pt idx="0">
                  <c:v>0.11804459984552985</c:v>
                </c:pt>
                <c:pt idx="1">
                  <c:v>0.12351490177912457</c:v>
                </c:pt>
              </c:numCache>
            </c:numRef>
          </c:val>
          <c:extLst>
            <c:ext xmlns:c16="http://schemas.microsoft.com/office/drawing/2014/chart" uri="{C3380CC4-5D6E-409C-BE32-E72D297353CC}">
              <c16:uniqueId val="{00000006-2AB4-4026-B773-73469F02EDF5}"/>
            </c:ext>
          </c:extLst>
        </c:ser>
        <c:ser>
          <c:idx val="2"/>
          <c:order val="2"/>
          <c:tx>
            <c:strRef>
              <c:f>'6.2'!$A$9</c:f>
              <c:strCache>
                <c:ptCount val="1"/>
                <c:pt idx="0">
                  <c:v>March</c:v>
                </c:pt>
              </c:strCache>
            </c:strRef>
          </c:tx>
          <c:spPr>
            <a:solidFill>
              <a:srgbClr val="9196B0"/>
            </a:solidFill>
            <a:ln>
              <a:noFill/>
            </a:ln>
            <a:effectLst/>
          </c:spPr>
          <c:invertIfNegative val="0"/>
          <c:dPt>
            <c:idx val="0"/>
            <c:invertIfNegative val="0"/>
            <c:bubble3D val="0"/>
            <c:extLst>
              <c:ext xmlns:c16="http://schemas.microsoft.com/office/drawing/2014/chart" uri="{C3380CC4-5D6E-409C-BE32-E72D297353CC}">
                <c16:uniqueId val="{00000007-2AB4-4026-B773-73469F02EDF5}"/>
              </c:ext>
            </c:extLst>
          </c:dPt>
          <c:dPt>
            <c:idx val="1"/>
            <c:invertIfNegative val="0"/>
            <c:bubble3D val="0"/>
            <c:extLst>
              <c:ext xmlns:c16="http://schemas.microsoft.com/office/drawing/2014/chart" uri="{C3380CC4-5D6E-409C-BE32-E72D297353CC}">
                <c16:uniqueId val="{00000008-2AB4-4026-B773-73469F02EDF5}"/>
              </c:ext>
            </c:extLst>
          </c:dPt>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2022</c:v>
                </c:pt>
                <c:pt idx="1">
                  <c:v>2021</c:v>
                </c:pt>
              </c:numCache>
            </c:numRef>
          </c:cat>
          <c:val>
            <c:numRef>
              <c:f>'6.2'!$B$9:$C$9</c:f>
              <c:numCache>
                <c:formatCode>0.0%</c:formatCode>
                <c:ptCount val="2"/>
                <c:pt idx="0">
                  <c:v>0.12230230192223958</c:v>
                </c:pt>
                <c:pt idx="1">
                  <c:v>0.1156672644082012</c:v>
                </c:pt>
              </c:numCache>
            </c:numRef>
          </c:val>
          <c:extLst>
            <c:ext xmlns:c16="http://schemas.microsoft.com/office/drawing/2014/chart" uri="{C3380CC4-5D6E-409C-BE32-E72D297353CC}">
              <c16:uniqueId val="{00000009-2AB4-4026-B773-73469F02EDF5}"/>
            </c:ext>
          </c:extLst>
        </c:ser>
        <c:ser>
          <c:idx val="3"/>
          <c:order val="3"/>
          <c:tx>
            <c:strRef>
              <c:f>'6.2'!$A$10</c:f>
              <c:strCache>
                <c:ptCount val="1"/>
                <c:pt idx="0">
                  <c:v>April</c:v>
                </c:pt>
              </c:strCache>
            </c:strRef>
          </c:tx>
          <c:spPr>
            <a:solidFill>
              <a:srgbClr val="C7CCCC"/>
            </a:solidFill>
            <a:ln>
              <a:noFill/>
            </a:ln>
            <a:effectLst/>
          </c:spPr>
          <c:invertIfNegative val="0"/>
          <c:dPt>
            <c:idx val="0"/>
            <c:invertIfNegative val="0"/>
            <c:bubble3D val="0"/>
            <c:extLst>
              <c:ext xmlns:c16="http://schemas.microsoft.com/office/drawing/2014/chart" uri="{C3380CC4-5D6E-409C-BE32-E72D297353CC}">
                <c16:uniqueId val="{0000000A-2AB4-4026-B773-73469F02EDF5}"/>
              </c:ext>
            </c:extLst>
          </c:dPt>
          <c:dPt>
            <c:idx val="1"/>
            <c:invertIfNegative val="0"/>
            <c:bubble3D val="0"/>
            <c:extLst>
              <c:ext xmlns:c16="http://schemas.microsoft.com/office/drawing/2014/chart" uri="{C3380CC4-5D6E-409C-BE32-E72D297353CC}">
                <c16:uniqueId val="{0000000B-2AB4-4026-B773-73469F02EDF5}"/>
              </c:ext>
            </c:extLst>
          </c:dPt>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2022</c:v>
                </c:pt>
                <c:pt idx="1">
                  <c:v>2021</c:v>
                </c:pt>
              </c:numCache>
            </c:numRef>
          </c:cat>
          <c:val>
            <c:numRef>
              <c:f>'6.2'!$B$10:$C$10</c:f>
              <c:numCache>
                <c:formatCode>0.0%</c:formatCode>
                <c:ptCount val="2"/>
                <c:pt idx="0">
                  <c:v>8.8995671360331818E-2</c:v>
                </c:pt>
                <c:pt idx="1">
                  <c:v>9.3517147118355209E-2</c:v>
                </c:pt>
              </c:numCache>
            </c:numRef>
          </c:val>
          <c:extLst>
            <c:ext xmlns:c16="http://schemas.microsoft.com/office/drawing/2014/chart" uri="{C3380CC4-5D6E-409C-BE32-E72D297353CC}">
              <c16:uniqueId val="{0000000C-2AB4-4026-B773-73469F02EDF5}"/>
            </c:ext>
          </c:extLst>
        </c:ser>
        <c:ser>
          <c:idx val="4"/>
          <c:order val="4"/>
          <c:tx>
            <c:strRef>
              <c:f>'6.2'!$A$11</c:f>
              <c:strCache>
                <c:ptCount val="1"/>
                <c:pt idx="0">
                  <c:v>May</c:v>
                </c:pt>
              </c:strCache>
            </c:strRef>
          </c:tx>
          <c:spPr>
            <a:solidFill>
              <a:srgbClr val="DF2B20"/>
            </a:solidFill>
            <a:ln>
              <a:noFill/>
            </a:ln>
            <a:effectLst/>
          </c:spPr>
          <c:invertIfNegative val="0"/>
          <c:dPt>
            <c:idx val="0"/>
            <c:invertIfNegative val="0"/>
            <c:bubble3D val="0"/>
            <c:extLst>
              <c:ext xmlns:c16="http://schemas.microsoft.com/office/drawing/2014/chart" uri="{C3380CC4-5D6E-409C-BE32-E72D297353CC}">
                <c16:uniqueId val="{0000000D-2AB4-4026-B773-73469F02EDF5}"/>
              </c:ext>
            </c:extLst>
          </c:dPt>
          <c:dPt>
            <c:idx val="1"/>
            <c:invertIfNegative val="0"/>
            <c:bubble3D val="0"/>
            <c:extLst>
              <c:ext xmlns:c16="http://schemas.microsoft.com/office/drawing/2014/chart" uri="{C3380CC4-5D6E-409C-BE32-E72D297353CC}">
                <c16:uniqueId val="{0000000E-2AB4-4026-B773-73469F02EDF5}"/>
              </c:ext>
            </c:extLst>
          </c:dPt>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2022</c:v>
                </c:pt>
                <c:pt idx="1">
                  <c:v>2021</c:v>
                </c:pt>
              </c:numCache>
            </c:numRef>
          </c:cat>
          <c:val>
            <c:numRef>
              <c:f>'6.2'!$B$11:$C$11</c:f>
              <c:numCache>
                <c:formatCode>0.0%</c:formatCode>
                <c:ptCount val="2"/>
                <c:pt idx="0">
                  <c:v>5.1552018414134718E-2</c:v>
                </c:pt>
                <c:pt idx="1">
                  <c:v>6.1812316303545063E-2</c:v>
                </c:pt>
              </c:numCache>
            </c:numRef>
          </c:val>
          <c:extLst>
            <c:ext xmlns:c16="http://schemas.microsoft.com/office/drawing/2014/chart" uri="{C3380CC4-5D6E-409C-BE32-E72D297353CC}">
              <c16:uniqueId val="{0000000F-2AB4-4026-B773-73469F02EDF5}"/>
            </c:ext>
          </c:extLst>
        </c:ser>
        <c:ser>
          <c:idx val="5"/>
          <c:order val="5"/>
          <c:tx>
            <c:strRef>
              <c:f>'6.2'!$A$12</c:f>
              <c:strCache>
                <c:ptCount val="1"/>
                <c:pt idx="0">
                  <c:v>June</c:v>
                </c:pt>
              </c:strCache>
            </c:strRef>
          </c:tx>
          <c:spPr>
            <a:solidFill>
              <a:srgbClr val="E86159"/>
            </a:solidFill>
            <a:ln>
              <a:noFill/>
            </a:ln>
            <a:effectLst/>
          </c:spPr>
          <c:invertIfNegative val="0"/>
          <c:dPt>
            <c:idx val="0"/>
            <c:invertIfNegative val="0"/>
            <c:bubble3D val="0"/>
            <c:extLst>
              <c:ext xmlns:c16="http://schemas.microsoft.com/office/drawing/2014/chart" uri="{C3380CC4-5D6E-409C-BE32-E72D297353CC}">
                <c16:uniqueId val="{00000010-2AB4-4026-B773-73469F02EDF5}"/>
              </c:ext>
            </c:extLst>
          </c:dPt>
          <c:dPt>
            <c:idx val="1"/>
            <c:invertIfNegative val="0"/>
            <c:bubble3D val="0"/>
            <c:extLst>
              <c:ext xmlns:c16="http://schemas.microsoft.com/office/drawing/2014/chart" uri="{C3380CC4-5D6E-409C-BE32-E72D297353CC}">
                <c16:uniqueId val="{00000011-2AB4-4026-B773-73469F02EDF5}"/>
              </c:ext>
            </c:extLst>
          </c:dPt>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dLblPos val="ct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2022</c:v>
                </c:pt>
                <c:pt idx="1">
                  <c:v>2021</c:v>
                </c:pt>
              </c:numCache>
            </c:numRef>
          </c:cat>
          <c:val>
            <c:numRef>
              <c:f>'6.2'!$B$12:$C$12</c:f>
              <c:numCache>
                <c:formatCode>0.0%</c:formatCode>
                <c:ptCount val="2"/>
                <c:pt idx="0">
                  <c:v>4.4587101532832123E-2</c:v>
                </c:pt>
                <c:pt idx="1">
                  <c:v>4.4018579507819636E-2</c:v>
                </c:pt>
              </c:numCache>
            </c:numRef>
          </c:val>
          <c:extLst>
            <c:ext xmlns:c16="http://schemas.microsoft.com/office/drawing/2014/chart" uri="{C3380CC4-5D6E-409C-BE32-E72D297353CC}">
              <c16:uniqueId val="{00000012-2AB4-4026-B773-73469F02EDF5}"/>
            </c:ext>
          </c:extLst>
        </c:ser>
        <c:ser>
          <c:idx val="6"/>
          <c:order val="6"/>
          <c:tx>
            <c:strRef>
              <c:f>'6.2'!$A$13</c:f>
              <c:strCache>
                <c:ptCount val="1"/>
                <c:pt idx="0">
                  <c:v>July</c:v>
                </c:pt>
              </c:strCache>
            </c:strRef>
          </c:tx>
          <c:spPr>
            <a:solidFill>
              <a:srgbClr val="F0948F"/>
            </a:solidFill>
            <a:ln>
              <a:noFill/>
            </a:ln>
            <a:effectLst/>
          </c:spPr>
          <c:invertIfNegative val="0"/>
          <c:dPt>
            <c:idx val="0"/>
            <c:invertIfNegative val="0"/>
            <c:bubble3D val="0"/>
            <c:extLst>
              <c:ext xmlns:c16="http://schemas.microsoft.com/office/drawing/2014/chart" uri="{C3380CC4-5D6E-409C-BE32-E72D297353CC}">
                <c16:uniqueId val="{00000013-2AB4-4026-B773-73469F02EDF5}"/>
              </c:ext>
            </c:extLst>
          </c:dPt>
          <c:dPt>
            <c:idx val="1"/>
            <c:invertIfNegative val="0"/>
            <c:bubble3D val="0"/>
            <c:spPr>
              <a:solidFill>
                <a:srgbClr val="F0948F"/>
              </a:solidFill>
              <a:ln>
                <a:noFill/>
              </a:ln>
              <a:effectLst/>
            </c:spPr>
            <c:extLst>
              <c:ext xmlns:c16="http://schemas.microsoft.com/office/drawing/2014/chart" uri="{C3380CC4-5D6E-409C-BE32-E72D297353CC}">
                <c16:uniqueId val="{00000014-2AB4-4026-B773-73469F02EDF5}"/>
              </c:ext>
            </c:extLst>
          </c:dPt>
          <c:dLbls>
            <c:spPr>
              <a:solidFill>
                <a:srgbClr val="F0948F"/>
              </a:solid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2022</c:v>
                </c:pt>
                <c:pt idx="1">
                  <c:v>2021</c:v>
                </c:pt>
              </c:numCache>
            </c:numRef>
          </c:cat>
          <c:val>
            <c:numRef>
              <c:f>'6.2'!$B$13:$C$13</c:f>
              <c:numCache>
                <c:formatCode>0.0%</c:formatCode>
                <c:ptCount val="2"/>
                <c:pt idx="0">
                  <c:v>3.8252212140359107E-2</c:v>
                </c:pt>
                <c:pt idx="1">
                  <c:v>4.0521333468622543E-2</c:v>
                </c:pt>
              </c:numCache>
            </c:numRef>
          </c:val>
          <c:extLst>
            <c:ext xmlns:c16="http://schemas.microsoft.com/office/drawing/2014/chart" uri="{C3380CC4-5D6E-409C-BE32-E72D297353CC}">
              <c16:uniqueId val="{00000015-2AB4-4026-B773-73469F02EDF5}"/>
            </c:ext>
          </c:extLst>
        </c:ser>
        <c:ser>
          <c:idx val="7"/>
          <c:order val="7"/>
          <c:tx>
            <c:strRef>
              <c:f>'6.2'!$A$14</c:f>
              <c:strCache>
                <c:ptCount val="1"/>
                <c:pt idx="0">
                  <c:v>August</c:v>
                </c:pt>
              </c:strCache>
            </c:strRef>
          </c:tx>
          <c:spPr>
            <a:solidFill>
              <a:srgbClr val="F7C9C7"/>
            </a:solidFill>
            <a:ln>
              <a:noFill/>
            </a:ln>
            <a:effectLst/>
          </c:spPr>
          <c:invertIfNegative val="0"/>
          <c:dPt>
            <c:idx val="0"/>
            <c:invertIfNegative val="0"/>
            <c:bubble3D val="0"/>
            <c:extLst>
              <c:ext xmlns:c16="http://schemas.microsoft.com/office/drawing/2014/chart" uri="{C3380CC4-5D6E-409C-BE32-E72D297353CC}">
                <c16:uniqueId val="{00000016-2AB4-4026-B773-73469F02EDF5}"/>
              </c:ext>
            </c:extLst>
          </c:dPt>
          <c:dPt>
            <c:idx val="1"/>
            <c:invertIfNegative val="0"/>
            <c:bubble3D val="0"/>
            <c:extLst>
              <c:ext xmlns:c16="http://schemas.microsoft.com/office/drawing/2014/chart" uri="{C3380CC4-5D6E-409C-BE32-E72D297353CC}">
                <c16:uniqueId val="{00000017-2AB4-4026-B773-73469F02EDF5}"/>
              </c:ext>
            </c:extLst>
          </c:dPt>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2022</c:v>
                </c:pt>
                <c:pt idx="1">
                  <c:v>2021</c:v>
                </c:pt>
              </c:numCache>
            </c:numRef>
          </c:cat>
          <c:val>
            <c:numRef>
              <c:f>'6.2'!$B$14:$C$14</c:f>
              <c:numCache>
                <c:formatCode>0.0%</c:formatCode>
                <c:ptCount val="2"/>
                <c:pt idx="0">
                  <c:v>4.124005254858109E-2</c:v>
                </c:pt>
                <c:pt idx="1">
                  <c:v>3.8525647143302588E-2</c:v>
                </c:pt>
              </c:numCache>
            </c:numRef>
          </c:val>
          <c:extLst>
            <c:ext xmlns:c16="http://schemas.microsoft.com/office/drawing/2014/chart" uri="{C3380CC4-5D6E-409C-BE32-E72D297353CC}">
              <c16:uniqueId val="{00000018-2AB4-4026-B773-73469F02EDF5}"/>
            </c:ext>
          </c:extLst>
        </c:ser>
        <c:ser>
          <c:idx val="8"/>
          <c:order val="8"/>
          <c:tx>
            <c:strRef>
              <c:f>'6.2'!$A$15</c:f>
              <c:strCache>
                <c:ptCount val="1"/>
                <c:pt idx="0">
                  <c:v>September</c:v>
                </c:pt>
              </c:strCache>
            </c:strRef>
          </c:tx>
          <c:spPr>
            <a:solidFill>
              <a:srgbClr val="000000"/>
            </a:solidFill>
            <a:ln>
              <a:noFill/>
            </a:ln>
            <a:effectLst/>
          </c:spPr>
          <c:invertIfNegative val="0"/>
          <c:dPt>
            <c:idx val="0"/>
            <c:invertIfNegative val="0"/>
            <c:bubble3D val="0"/>
            <c:extLst>
              <c:ext xmlns:c16="http://schemas.microsoft.com/office/drawing/2014/chart" uri="{C3380CC4-5D6E-409C-BE32-E72D297353CC}">
                <c16:uniqueId val="{00000019-2AB4-4026-B773-73469F02EDF5}"/>
              </c:ext>
            </c:extLst>
          </c:dPt>
          <c:dPt>
            <c:idx val="1"/>
            <c:invertIfNegative val="0"/>
            <c:bubble3D val="0"/>
            <c:extLst>
              <c:ext xmlns:c16="http://schemas.microsoft.com/office/drawing/2014/chart" uri="{C3380CC4-5D6E-409C-BE32-E72D297353CC}">
                <c16:uniqueId val="{0000001A-2AB4-4026-B773-73469F02EDF5}"/>
              </c:ext>
            </c:extLst>
          </c:dPt>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2022</c:v>
                </c:pt>
                <c:pt idx="1">
                  <c:v>2021</c:v>
                </c:pt>
              </c:numCache>
            </c:numRef>
          </c:cat>
          <c:val>
            <c:numRef>
              <c:f>'6.2'!$B$15:$C$15</c:f>
              <c:numCache>
                <c:formatCode>0.0%</c:formatCode>
                <c:ptCount val="2"/>
                <c:pt idx="0">
                  <c:v>5.0817873924462124E-2</c:v>
                </c:pt>
                <c:pt idx="1">
                  <c:v>4.5492494003191698E-2</c:v>
                </c:pt>
              </c:numCache>
            </c:numRef>
          </c:val>
          <c:extLst>
            <c:ext xmlns:c16="http://schemas.microsoft.com/office/drawing/2014/chart" uri="{C3380CC4-5D6E-409C-BE32-E72D297353CC}">
              <c16:uniqueId val="{0000001B-2AB4-4026-B773-73469F02EDF5}"/>
            </c:ext>
          </c:extLst>
        </c:ser>
        <c:ser>
          <c:idx val="9"/>
          <c:order val="9"/>
          <c:tx>
            <c:strRef>
              <c:f>'6.2'!$A$16</c:f>
              <c:strCache>
                <c:ptCount val="1"/>
                <c:pt idx="0">
                  <c:v>October</c:v>
                </c:pt>
              </c:strCache>
            </c:strRef>
          </c:tx>
          <c:spPr>
            <a:solidFill>
              <a:srgbClr val="646363"/>
            </a:solidFill>
            <a:ln>
              <a:noFill/>
            </a:ln>
            <a:effectLst/>
          </c:spPr>
          <c:invertIfNegative val="0"/>
          <c:dPt>
            <c:idx val="0"/>
            <c:invertIfNegative val="0"/>
            <c:bubble3D val="0"/>
            <c:extLst>
              <c:ext xmlns:c16="http://schemas.microsoft.com/office/drawing/2014/chart" uri="{C3380CC4-5D6E-409C-BE32-E72D297353CC}">
                <c16:uniqueId val="{0000001C-2AB4-4026-B773-73469F02EDF5}"/>
              </c:ext>
            </c:extLst>
          </c:dPt>
          <c:dPt>
            <c:idx val="1"/>
            <c:invertIfNegative val="0"/>
            <c:bubble3D val="0"/>
            <c:extLst>
              <c:ext xmlns:c16="http://schemas.microsoft.com/office/drawing/2014/chart" uri="{C3380CC4-5D6E-409C-BE32-E72D297353CC}">
                <c16:uniqueId val="{0000001D-2AB4-4026-B773-73469F02EDF5}"/>
              </c:ext>
            </c:extLst>
          </c:dPt>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C-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2022</c:v>
                </c:pt>
                <c:pt idx="1">
                  <c:v>2021</c:v>
                </c:pt>
              </c:numCache>
            </c:numRef>
          </c:cat>
          <c:val>
            <c:numRef>
              <c:f>'6.2'!$B$16:$C$16</c:f>
              <c:numCache>
                <c:formatCode>0.0%</c:formatCode>
                <c:ptCount val="2"/>
                <c:pt idx="0">
                  <c:v>6.7288617383876204E-2</c:v>
                </c:pt>
                <c:pt idx="1">
                  <c:v>7.5330223064030269E-2</c:v>
                </c:pt>
              </c:numCache>
            </c:numRef>
          </c:val>
          <c:extLst>
            <c:ext xmlns:c16="http://schemas.microsoft.com/office/drawing/2014/chart" uri="{C3380CC4-5D6E-409C-BE32-E72D297353CC}">
              <c16:uniqueId val="{0000001E-2AB4-4026-B773-73469F02EDF5}"/>
            </c:ext>
          </c:extLst>
        </c:ser>
        <c:ser>
          <c:idx val="10"/>
          <c:order val="10"/>
          <c:tx>
            <c:strRef>
              <c:f>'6.2'!$A$17</c:f>
              <c:strCache>
                <c:ptCount val="1"/>
                <c:pt idx="0">
                  <c:v>November</c:v>
                </c:pt>
              </c:strCache>
            </c:strRef>
          </c:tx>
          <c:spPr>
            <a:solidFill>
              <a:srgbClr val="9D9D9C"/>
            </a:solidFill>
            <a:ln>
              <a:noFill/>
            </a:ln>
            <a:effectLst/>
          </c:spPr>
          <c:invertIfNegative val="0"/>
          <c:dPt>
            <c:idx val="0"/>
            <c:invertIfNegative val="0"/>
            <c:bubble3D val="0"/>
            <c:extLst>
              <c:ext xmlns:c16="http://schemas.microsoft.com/office/drawing/2014/chart" uri="{C3380CC4-5D6E-409C-BE32-E72D297353CC}">
                <c16:uniqueId val="{0000001F-2AB4-4026-B773-73469F02EDF5}"/>
              </c:ext>
            </c:extLst>
          </c:dPt>
          <c:dPt>
            <c:idx val="1"/>
            <c:invertIfNegative val="0"/>
            <c:bubble3D val="0"/>
            <c:extLst>
              <c:ext xmlns:c16="http://schemas.microsoft.com/office/drawing/2014/chart" uri="{C3380CC4-5D6E-409C-BE32-E72D297353CC}">
                <c16:uniqueId val="{00000020-2AB4-4026-B773-73469F02EDF5}"/>
              </c:ext>
            </c:extLst>
          </c:dPt>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F-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2022</c:v>
                </c:pt>
                <c:pt idx="1">
                  <c:v>2021</c:v>
                </c:pt>
              </c:numCache>
            </c:numRef>
          </c:cat>
          <c:val>
            <c:numRef>
              <c:f>'6.2'!$B$17:$C$17</c:f>
              <c:numCache>
                <c:formatCode>0.0%</c:formatCode>
                <c:ptCount val="2"/>
                <c:pt idx="0">
                  <c:v>9.8488080165243699E-2</c:v>
                </c:pt>
                <c:pt idx="1">
                  <c:v>0.1034841454562153</c:v>
                </c:pt>
              </c:numCache>
            </c:numRef>
          </c:val>
          <c:extLst>
            <c:ext xmlns:c16="http://schemas.microsoft.com/office/drawing/2014/chart" uri="{C3380CC4-5D6E-409C-BE32-E72D297353CC}">
              <c16:uniqueId val="{00000021-2AB4-4026-B773-73469F02EDF5}"/>
            </c:ext>
          </c:extLst>
        </c:ser>
        <c:ser>
          <c:idx val="11"/>
          <c:order val="11"/>
          <c:tx>
            <c:strRef>
              <c:f>'6.2'!$A$18</c:f>
              <c:strCache>
                <c:ptCount val="1"/>
                <c:pt idx="0">
                  <c:v>December</c:v>
                </c:pt>
              </c:strCache>
            </c:strRef>
          </c:tx>
          <c:spPr>
            <a:solidFill>
              <a:srgbClr val="D0D0D0"/>
            </a:solidFill>
            <a:ln>
              <a:noFill/>
            </a:ln>
            <a:effectLst/>
          </c:spPr>
          <c:invertIfNegative val="0"/>
          <c:dPt>
            <c:idx val="0"/>
            <c:invertIfNegative val="0"/>
            <c:bubble3D val="0"/>
            <c:extLst>
              <c:ext xmlns:c16="http://schemas.microsoft.com/office/drawing/2014/chart" uri="{C3380CC4-5D6E-409C-BE32-E72D297353CC}">
                <c16:uniqueId val="{00000022-2AB4-4026-B773-73469F02EDF5}"/>
              </c:ext>
            </c:extLst>
          </c:dPt>
          <c:dPt>
            <c:idx val="1"/>
            <c:invertIfNegative val="0"/>
            <c:bubble3D val="0"/>
            <c:extLst>
              <c:ext xmlns:c16="http://schemas.microsoft.com/office/drawing/2014/chart" uri="{C3380CC4-5D6E-409C-BE32-E72D297353CC}">
                <c16:uniqueId val="{00000023-2AB4-4026-B773-73469F02EDF5}"/>
              </c:ext>
            </c:extLst>
          </c:dPt>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2-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2022</c:v>
                </c:pt>
                <c:pt idx="1">
                  <c:v>2021</c:v>
                </c:pt>
              </c:numCache>
            </c:numRef>
          </c:cat>
          <c:val>
            <c:numRef>
              <c:f>'6.2'!$B$18:$C$18</c:f>
              <c:numCache>
                <c:formatCode>0.0%</c:formatCode>
                <c:ptCount val="2"/>
                <c:pt idx="0">
                  <c:v>0.12807375924379641</c:v>
                </c:pt>
                <c:pt idx="1">
                  <c:v>0.12316311603960121</c:v>
                </c:pt>
              </c:numCache>
            </c:numRef>
          </c:val>
          <c:extLst>
            <c:ext xmlns:c16="http://schemas.microsoft.com/office/drawing/2014/chart" uri="{C3380CC4-5D6E-409C-BE32-E72D297353CC}">
              <c16:uniqueId val="{00000024-2AB4-4026-B773-73469F02EDF5}"/>
            </c:ext>
          </c:extLst>
        </c:ser>
        <c:dLbls>
          <c:showLegendKey val="0"/>
          <c:showVal val="0"/>
          <c:showCatName val="0"/>
          <c:showSerName val="0"/>
          <c:showPercent val="0"/>
          <c:showBubbleSize val="0"/>
        </c:dLbls>
        <c:gapWidth val="100"/>
        <c:overlap val="100"/>
        <c:axId val="169022208"/>
        <c:axId val="169023744"/>
      </c:barChart>
      <c:catAx>
        <c:axId val="16902220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bg1"/>
                </a:solidFill>
                <a:latin typeface="+mn-lt"/>
                <a:ea typeface="+mn-ea"/>
                <a:cs typeface="+mn-cs"/>
              </a:defRPr>
            </a:pPr>
            <a:endParaRPr lang="cs-CZ"/>
          </a:p>
        </c:txPr>
        <c:crossAx val="169023744"/>
        <c:crosses val="autoZero"/>
        <c:auto val="1"/>
        <c:lblAlgn val="ctr"/>
        <c:lblOffset val="100"/>
        <c:noMultiLvlLbl val="0"/>
      </c:catAx>
      <c:valAx>
        <c:axId val="16902374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cs-CZ"/>
          </a:p>
        </c:txPr>
        <c:crossAx val="169022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bg1"/>
          </a:solidFill>
        </a:defRPr>
      </a:pPr>
      <a:endParaRPr lang="cs-CZ"/>
    </a:p>
  </c:txPr>
  <c:printSettings>
    <c:headerFooter/>
    <c:pageMargins b="0.78740157499999996" l="0.7" r="0.7" t="0.78740157499999996"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7.3943499176803484E-2"/>
          <c:y val="2.1032839426709752E-2"/>
          <c:w val="0.89500659419193918"/>
          <c:h val="0.97896716057329025"/>
        </c:manualLayout>
      </c:layout>
      <c:doughnutChart>
        <c:varyColors val="1"/>
        <c:ser>
          <c:idx val="0"/>
          <c:order val="0"/>
          <c:dPt>
            <c:idx val="0"/>
            <c:bubble3D val="0"/>
            <c:spPr>
              <a:solidFill>
                <a:srgbClr val="233060"/>
              </a:solidFill>
              <a:ln>
                <a:noFill/>
              </a:ln>
              <a:effectLst/>
            </c:spPr>
            <c:extLst>
              <c:ext xmlns:c16="http://schemas.microsoft.com/office/drawing/2014/chart" uri="{C3380CC4-5D6E-409C-BE32-E72D297353CC}">
                <c16:uniqueId val="{00000001-6F8E-4965-815D-9373D2D162A7}"/>
              </c:ext>
            </c:extLst>
          </c:dPt>
          <c:dPt>
            <c:idx val="1"/>
            <c:bubble3D val="0"/>
            <c:spPr>
              <a:solidFill>
                <a:srgbClr val="596387"/>
              </a:solidFill>
              <a:ln>
                <a:noFill/>
              </a:ln>
              <a:effectLst/>
            </c:spPr>
            <c:extLst>
              <c:ext xmlns:c16="http://schemas.microsoft.com/office/drawing/2014/chart" uri="{C3380CC4-5D6E-409C-BE32-E72D297353CC}">
                <c16:uniqueId val="{00000003-6F8E-4965-815D-9373D2D162A7}"/>
              </c:ext>
            </c:extLst>
          </c:dPt>
          <c:dPt>
            <c:idx val="2"/>
            <c:bubble3D val="0"/>
            <c:spPr>
              <a:solidFill>
                <a:srgbClr val="9196B0">
                  <a:alpha val="75000"/>
                </a:srgbClr>
              </a:solidFill>
              <a:ln>
                <a:noFill/>
              </a:ln>
              <a:effectLst/>
            </c:spPr>
            <c:extLst>
              <c:ext xmlns:c16="http://schemas.microsoft.com/office/drawing/2014/chart" uri="{C3380CC4-5D6E-409C-BE32-E72D297353CC}">
                <c16:uniqueId val="{00000005-6F8E-4965-815D-9373D2D162A7}"/>
              </c:ext>
            </c:extLst>
          </c:dPt>
          <c:dPt>
            <c:idx val="3"/>
            <c:bubble3D val="0"/>
            <c:spPr>
              <a:solidFill>
                <a:srgbClr val="C7CCD6">
                  <a:alpha val="75000"/>
                </a:srgbClr>
              </a:solidFill>
              <a:ln>
                <a:noFill/>
              </a:ln>
              <a:effectLst/>
            </c:spPr>
            <c:extLst>
              <c:ext xmlns:c16="http://schemas.microsoft.com/office/drawing/2014/chart" uri="{C3380CC4-5D6E-409C-BE32-E72D297353CC}">
                <c16:uniqueId val="{00000007-6F8E-4965-815D-9373D2D162A7}"/>
              </c:ext>
            </c:extLst>
          </c:dPt>
          <c:dLbls>
            <c:dLbl>
              <c:idx val="1"/>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8E-4965-815D-9373D2D162A7}"/>
                </c:ext>
              </c:extLst>
            </c:dLbl>
            <c:dLbl>
              <c:idx val="2"/>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8E-4965-815D-9373D2D162A7}"/>
                </c:ext>
              </c:extLst>
            </c:dLbl>
            <c:dLbl>
              <c:idx val="3"/>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F8E-4965-815D-9373D2D162A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s-CZ"/>
              </a:p>
            </c:txPr>
            <c:showLegendKey val="0"/>
            <c:showVal val="1"/>
            <c:showCatName val="1"/>
            <c:showSerName val="0"/>
            <c:showPercent val="0"/>
            <c:showBubbleSize val="0"/>
            <c:separator> </c:separator>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'6.2'!$N$8:$N$11</c:f>
              <c:strCache>
                <c:ptCount val="4"/>
                <c:pt idx="0">
                  <c:v>1Q</c:v>
                </c:pt>
                <c:pt idx="1">
                  <c:v>2Q</c:v>
                </c:pt>
                <c:pt idx="2">
                  <c:v>3Q</c:v>
                </c:pt>
                <c:pt idx="3">
                  <c:v>4Q</c:v>
                </c:pt>
              </c:strCache>
            </c:strRef>
          </c:cat>
          <c:val>
            <c:numRef>
              <c:f>'6.2'!$O$8:$O$11</c:f>
              <c:numCache>
                <c:formatCode>0%</c:formatCode>
                <c:ptCount val="4"/>
                <c:pt idx="0">
                  <c:v>0.39070461328638284</c:v>
                </c:pt>
                <c:pt idx="1">
                  <c:v>0.18513479130729868</c:v>
                </c:pt>
                <c:pt idx="2">
                  <c:v>0.13031013861340232</c:v>
                </c:pt>
                <c:pt idx="3">
                  <c:v>0.29385045679291633</c:v>
                </c:pt>
              </c:numCache>
            </c:numRef>
          </c:val>
          <c:extLst>
            <c:ext xmlns:c16="http://schemas.microsoft.com/office/drawing/2014/chart" uri="{C3380CC4-5D6E-409C-BE32-E72D297353CC}">
              <c16:uniqueId val="{00000008-6F8E-4965-815D-9373D2D162A7}"/>
            </c:ext>
          </c:extLst>
        </c:ser>
        <c:dLbls>
          <c:showLegendKey val="0"/>
          <c:showVal val="0"/>
          <c:showCatName val="0"/>
          <c:showSerName val="0"/>
          <c:showPercent val="0"/>
          <c:showBubbleSize val="0"/>
          <c:showLeaderLines val="1"/>
        </c:dLbls>
        <c:firstSliceAng val="263"/>
        <c:holeSize val="50"/>
      </c:doughnutChart>
      <c:spPr>
        <a:noFill/>
        <a:ln>
          <a:noFill/>
        </a:ln>
        <a:effectLst/>
      </c:spPr>
    </c:plotArea>
    <c:plotVisOnly val="1"/>
    <c:dispBlanksAs val="gap"/>
    <c:showDLblsOverMax val="0"/>
  </c:chart>
  <c:spPr>
    <a:solidFill>
      <a:schemeClr val="bg1"/>
    </a:solidFill>
    <a:ln w="6350" cap="flat" cmpd="sng" algn="ctr">
      <a:noFill/>
      <a:prstDash val="solid"/>
      <a:round/>
    </a:ln>
    <a:effectLst/>
  </c:spPr>
  <c:txPr>
    <a:bodyPr/>
    <a:lstStyle/>
    <a:p>
      <a:pPr>
        <a:defRPr sz="800"/>
      </a:pPr>
      <a:endParaRPr lang="cs-CZ"/>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0"/>
    <c:plotArea>
      <c:layout>
        <c:manualLayout>
          <c:layoutTarget val="inner"/>
          <c:xMode val="edge"/>
          <c:yMode val="edge"/>
          <c:x val="0.10750547163262983"/>
          <c:y val="1.8831220565843985E-2"/>
          <c:w val="0.85339912146632546"/>
          <c:h val="0.8513008569101661"/>
        </c:manualLayout>
      </c:layout>
      <c:barChart>
        <c:barDir val="col"/>
        <c:grouping val="clustered"/>
        <c:varyColors val="0"/>
        <c:ser>
          <c:idx val="0"/>
          <c:order val="0"/>
          <c:tx>
            <c:strRef>
              <c:f>'3.1'!$P$5</c:f>
              <c:strCache>
                <c:ptCount val="1"/>
                <c:pt idx="0">
                  <c:v>From UGS</c:v>
                </c:pt>
              </c:strCache>
            </c:strRef>
          </c:tx>
          <c:spPr>
            <a:solidFill>
              <a:schemeClr val="tx2"/>
            </a:solidFill>
          </c:spPr>
          <c:invertIfNegative val="0"/>
          <c:cat>
            <c:numRef>
              <c:f>'3.1'!$M$6:$M$371</c:f>
              <c:numCache>
                <c:formatCode>d/m;@</c:formatCode>
                <c:ptCount val="366"/>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numCache>
            </c:numRef>
          </c:cat>
          <c:val>
            <c:numRef>
              <c:f>'3.1'!$P$6:$P$371</c:f>
              <c:numCache>
                <c:formatCode>#,##0</c:formatCode>
                <c:ptCount val="366"/>
                <c:pt idx="0">
                  <c:v>2363.8690000000001</c:v>
                </c:pt>
                <c:pt idx="1">
                  <c:v>3633.6869999999999</c:v>
                </c:pt>
                <c:pt idx="2">
                  <c:v>4053.6550000000002</c:v>
                </c:pt>
                <c:pt idx="3">
                  <c:v>9404.9789999999994</c:v>
                </c:pt>
                <c:pt idx="4">
                  <c:v>13084.52</c:v>
                </c:pt>
                <c:pt idx="5">
                  <c:v>19962.296999999999</c:v>
                </c:pt>
                <c:pt idx="6">
                  <c:v>20751.848999999998</c:v>
                </c:pt>
                <c:pt idx="7">
                  <c:v>20349.387999999999</c:v>
                </c:pt>
                <c:pt idx="8">
                  <c:v>19787.12</c:v>
                </c:pt>
                <c:pt idx="9">
                  <c:v>25903.576000000001</c:v>
                </c:pt>
                <c:pt idx="10">
                  <c:v>33076.995999999999</c:v>
                </c:pt>
                <c:pt idx="11">
                  <c:v>34895.283000000003</c:v>
                </c:pt>
                <c:pt idx="12">
                  <c:v>31983.113000000001</c:v>
                </c:pt>
                <c:pt idx="13">
                  <c:v>32519.502</c:v>
                </c:pt>
                <c:pt idx="14">
                  <c:v>24295.52</c:v>
                </c:pt>
                <c:pt idx="15">
                  <c:v>23801.016</c:v>
                </c:pt>
                <c:pt idx="16">
                  <c:v>28435.726999999999</c:v>
                </c:pt>
                <c:pt idx="17">
                  <c:v>29703.652999999998</c:v>
                </c:pt>
                <c:pt idx="18">
                  <c:v>29285.920999999998</c:v>
                </c:pt>
                <c:pt idx="19">
                  <c:v>27869.348999999998</c:v>
                </c:pt>
                <c:pt idx="20">
                  <c:v>24816.936000000002</c:v>
                </c:pt>
                <c:pt idx="21">
                  <c:v>21638.394</c:v>
                </c:pt>
                <c:pt idx="22">
                  <c:v>20531.275000000001</c:v>
                </c:pt>
                <c:pt idx="23">
                  <c:v>22960.473000000002</c:v>
                </c:pt>
                <c:pt idx="24">
                  <c:v>27959.54</c:v>
                </c:pt>
                <c:pt idx="25">
                  <c:v>25886.776999999998</c:v>
                </c:pt>
                <c:pt idx="26">
                  <c:v>24004.398000000001</c:v>
                </c:pt>
                <c:pt idx="27">
                  <c:v>22536.026000000002</c:v>
                </c:pt>
                <c:pt idx="28">
                  <c:v>16826.564999999999</c:v>
                </c:pt>
                <c:pt idx="29">
                  <c:v>17487.162</c:v>
                </c:pt>
                <c:pt idx="30">
                  <c:v>18797.004000000001</c:v>
                </c:pt>
                <c:pt idx="31">
                  <c:v>17653.596000000001</c:v>
                </c:pt>
                <c:pt idx="32">
                  <c:v>19337.772000000001</c:v>
                </c:pt>
                <c:pt idx="33">
                  <c:v>17517.807000000001</c:v>
                </c:pt>
                <c:pt idx="34">
                  <c:v>8243.1319999999996</c:v>
                </c:pt>
                <c:pt idx="35">
                  <c:v>6128.3890000000001</c:v>
                </c:pt>
                <c:pt idx="36">
                  <c:v>10478.812</c:v>
                </c:pt>
                <c:pt idx="37">
                  <c:v>11021.895</c:v>
                </c:pt>
                <c:pt idx="38">
                  <c:v>12509.371999999999</c:v>
                </c:pt>
                <c:pt idx="39">
                  <c:v>13117.985000000001</c:v>
                </c:pt>
                <c:pt idx="40">
                  <c:v>13629.592000000001</c:v>
                </c:pt>
                <c:pt idx="41">
                  <c:v>17455.611000000001</c:v>
                </c:pt>
                <c:pt idx="42">
                  <c:v>16657.748</c:v>
                </c:pt>
                <c:pt idx="43">
                  <c:v>16319.486000000001</c:v>
                </c:pt>
                <c:pt idx="44">
                  <c:v>17565.292000000001</c:v>
                </c:pt>
                <c:pt idx="45">
                  <c:v>14780.692999999999</c:v>
                </c:pt>
                <c:pt idx="46">
                  <c:v>12623.062</c:v>
                </c:pt>
                <c:pt idx="47">
                  <c:v>10184.145</c:v>
                </c:pt>
                <c:pt idx="48">
                  <c:v>9958.06</c:v>
                </c:pt>
                <c:pt idx="49">
                  <c:v>11370.862999999999</c:v>
                </c:pt>
                <c:pt idx="50">
                  <c:v>12032.236999999999</c:v>
                </c:pt>
                <c:pt idx="51">
                  <c:v>13715.785</c:v>
                </c:pt>
                <c:pt idx="52">
                  <c:v>13788.355</c:v>
                </c:pt>
                <c:pt idx="53">
                  <c:v>14142.02</c:v>
                </c:pt>
                <c:pt idx="54">
                  <c:v>14986.933000000001</c:v>
                </c:pt>
                <c:pt idx="55">
                  <c:v>15161.387000000001</c:v>
                </c:pt>
                <c:pt idx="56">
                  <c:v>14273.197</c:v>
                </c:pt>
                <c:pt idx="57">
                  <c:v>14261.815000000001</c:v>
                </c:pt>
                <c:pt idx="58">
                  <c:v>15988.656000000001</c:v>
                </c:pt>
                <c:pt idx="59">
                  <c:v>14576.511</c:v>
                </c:pt>
                <c:pt idx="60">
                  <c:v>15360.648999999999</c:v>
                </c:pt>
                <c:pt idx="61">
                  <c:v>19108.871999999999</c:v>
                </c:pt>
                <c:pt idx="62">
                  <c:v>20303.928</c:v>
                </c:pt>
                <c:pt idx="63">
                  <c:v>14769.2</c:v>
                </c:pt>
                <c:pt idx="64">
                  <c:v>15179.56</c:v>
                </c:pt>
                <c:pt idx="65">
                  <c:v>17778.989000000001</c:v>
                </c:pt>
                <c:pt idx="66">
                  <c:v>12395.263999999999</c:v>
                </c:pt>
                <c:pt idx="67">
                  <c:v>10075.981</c:v>
                </c:pt>
                <c:pt idx="68">
                  <c:v>6844.0659999999998</c:v>
                </c:pt>
                <c:pt idx="69">
                  <c:v>2907.27</c:v>
                </c:pt>
                <c:pt idx="70">
                  <c:v>2186.7910000000002</c:v>
                </c:pt>
                <c:pt idx="71">
                  <c:v>1878.952</c:v>
                </c:pt>
                <c:pt idx="72">
                  <c:v>2140.942</c:v>
                </c:pt>
                <c:pt idx="73">
                  <c:v>13495.338</c:v>
                </c:pt>
                <c:pt idx="74">
                  <c:v>9902.67</c:v>
                </c:pt>
                <c:pt idx="75">
                  <c:v>5987.4129999999996</c:v>
                </c:pt>
                <c:pt idx="76">
                  <c:v>6812.884</c:v>
                </c:pt>
                <c:pt idx="77">
                  <c:v>6099.0630000000001</c:v>
                </c:pt>
                <c:pt idx="78">
                  <c:v>5990.1589999999997</c:v>
                </c:pt>
                <c:pt idx="79">
                  <c:v>5491.0069999999996</c:v>
                </c:pt>
                <c:pt idx="80">
                  <c:v>7112.0450000000001</c:v>
                </c:pt>
                <c:pt idx="81">
                  <c:v>5345.9610000000002</c:v>
                </c:pt>
                <c:pt idx="82">
                  <c:v>5611.1480000000001</c:v>
                </c:pt>
                <c:pt idx="83">
                  <c:v>5341.3249999999998</c:v>
                </c:pt>
                <c:pt idx="84">
                  <c:v>4672.0730000000003</c:v>
                </c:pt>
                <c:pt idx="85">
                  <c:v>4272.5479999999998</c:v>
                </c:pt>
                <c:pt idx="86">
                  <c:v>3792.79</c:v>
                </c:pt>
                <c:pt idx="87">
                  <c:v>3690.1010000000001</c:v>
                </c:pt>
                <c:pt idx="88">
                  <c:v>9000.7440000000006</c:v>
                </c:pt>
                <c:pt idx="89">
                  <c:v>9212.5220000000008</c:v>
                </c:pt>
                <c:pt idx="90">
                  <c:v>5495.0219999999999</c:v>
                </c:pt>
                <c:pt idx="91">
                  <c:v>4640.0240000000003</c:v>
                </c:pt>
                <c:pt idx="92">
                  <c:v>4142.4489999999996</c:v>
                </c:pt>
                <c:pt idx="93">
                  <c:v>4258.6689999999999</c:v>
                </c:pt>
                <c:pt idx="94">
                  <c:v>2516.3649999999998</c:v>
                </c:pt>
                <c:pt idx="95">
                  <c:v>0</c:v>
                </c:pt>
                <c:pt idx="96">
                  <c:v>0</c:v>
                </c:pt>
                <c:pt idx="97">
                  <c:v>1701.3489999999999</c:v>
                </c:pt>
                <c:pt idx="98">
                  <c:v>0</c:v>
                </c:pt>
                <c:pt idx="99">
                  <c:v>945.98800000000006</c:v>
                </c:pt>
                <c:pt idx="100">
                  <c:v>2612.489</c:v>
                </c:pt>
                <c:pt idx="101">
                  <c:v>13.6</c:v>
                </c:pt>
                <c:pt idx="102">
                  <c:v>0</c:v>
                </c:pt>
                <c:pt idx="103">
                  <c:v>2149.0610000000001</c:v>
                </c:pt>
                <c:pt idx="104">
                  <c:v>2652.7460000000001</c:v>
                </c:pt>
                <c:pt idx="105">
                  <c:v>2652.6770000000001</c:v>
                </c:pt>
                <c:pt idx="106">
                  <c:v>2652.6179999999999</c:v>
                </c:pt>
                <c:pt idx="107">
                  <c:v>2652.7089999999998</c:v>
                </c:pt>
                <c:pt idx="108">
                  <c:v>2652.627</c:v>
                </c:pt>
                <c:pt idx="109">
                  <c:v>2652.6080000000002</c:v>
                </c:pt>
                <c:pt idx="110">
                  <c:v>2652.6019999999999</c:v>
                </c:pt>
                <c:pt idx="111">
                  <c:v>998.95500000000004</c:v>
                </c:pt>
                <c:pt idx="112">
                  <c:v>0</c:v>
                </c:pt>
                <c:pt idx="113">
                  <c:v>0</c:v>
                </c:pt>
                <c:pt idx="114">
                  <c:v>2220.8049999999998</c:v>
                </c:pt>
                <c:pt idx="115">
                  <c:v>484.15600000000001</c:v>
                </c:pt>
                <c:pt idx="116">
                  <c:v>0</c:v>
                </c:pt>
                <c:pt idx="117">
                  <c:v>1736.0239999999999</c:v>
                </c:pt>
                <c:pt idx="118">
                  <c:v>2826.6529999999998</c:v>
                </c:pt>
                <c:pt idx="119">
                  <c:v>2802.78</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573.68399999999997</c:v>
                </c:pt>
                <c:pt idx="153">
                  <c:v>0</c:v>
                </c:pt>
                <c:pt idx="154">
                  <c:v>0</c:v>
                </c:pt>
                <c:pt idx="155">
                  <c:v>0</c:v>
                </c:pt>
                <c:pt idx="156">
                  <c:v>0</c:v>
                </c:pt>
                <c:pt idx="157">
                  <c:v>0</c:v>
                </c:pt>
                <c:pt idx="158">
                  <c:v>480.43900000000002</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967.61099999999999</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332.50099999999998</c:v>
                </c:pt>
                <c:pt idx="234">
                  <c:v>0</c:v>
                </c:pt>
                <c:pt idx="235">
                  <c:v>365.815</c:v>
                </c:pt>
                <c:pt idx="236">
                  <c:v>0</c:v>
                </c:pt>
                <c:pt idx="237">
                  <c:v>1263.134</c:v>
                </c:pt>
                <c:pt idx="238">
                  <c:v>0</c:v>
                </c:pt>
                <c:pt idx="239">
                  <c:v>0</c:v>
                </c:pt>
                <c:pt idx="240">
                  <c:v>0</c:v>
                </c:pt>
                <c:pt idx="241">
                  <c:v>0</c:v>
                </c:pt>
                <c:pt idx="242">
                  <c:v>0</c:v>
                </c:pt>
                <c:pt idx="243">
                  <c:v>0</c:v>
                </c:pt>
                <c:pt idx="244">
                  <c:v>0</c:v>
                </c:pt>
                <c:pt idx="245">
                  <c:v>0</c:v>
                </c:pt>
                <c:pt idx="246">
                  <c:v>0</c:v>
                </c:pt>
                <c:pt idx="247">
                  <c:v>53.77</c:v>
                </c:pt>
                <c:pt idx="248">
                  <c:v>39.622999999999998</c:v>
                </c:pt>
                <c:pt idx="249">
                  <c:v>5.944</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0.17799999999999999</c:v>
                </c:pt>
                <c:pt idx="270">
                  <c:v>1723.66</c:v>
                </c:pt>
                <c:pt idx="271">
                  <c:v>1775.0129999999999</c:v>
                </c:pt>
                <c:pt idx="272">
                  <c:v>0</c:v>
                </c:pt>
                <c:pt idx="273">
                  <c:v>0</c:v>
                </c:pt>
                <c:pt idx="274">
                  <c:v>0</c:v>
                </c:pt>
                <c:pt idx="275">
                  <c:v>0</c:v>
                </c:pt>
                <c:pt idx="276">
                  <c:v>9.3360000000000003</c:v>
                </c:pt>
                <c:pt idx="277">
                  <c:v>25.885000000000002</c:v>
                </c:pt>
                <c:pt idx="278">
                  <c:v>0</c:v>
                </c:pt>
                <c:pt idx="279">
                  <c:v>0</c:v>
                </c:pt>
                <c:pt idx="280">
                  <c:v>0</c:v>
                </c:pt>
                <c:pt idx="281">
                  <c:v>0</c:v>
                </c:pt>
                <c:pt idx="282">
                  <c:v>0</c:v>
                </c:pt>
                <c:pt idx="283">
                  <c:v>7.5880000000000001</c:v>
                </c:pt>
                <c:pt idx="284">
                  <c:v>0</c:v>
                </c:pt>
                <c:pt idx="285">
                  <c:v>0</c:v>
                </c:pt>
                <c:pt idx="286">
                  <c:v>0.54600000000000004</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2.411</c:v>
                </c:pt>
                <c:pt idx="306">
                  <c:v>24.777999999999999</c:v>
                </c:pt>
                <c:pt idx="307">
                  <c:v>0</c:v>
                </c:pt>
                <c:pt idx="308">
                  <c:v>0</c:v>
                </c:pt>
                <c:pt idx="309">
                  <c:v>0</c:v>
                </c:pt>
                <c:pt idx="310">
                  <c:v>268.49400000000003</c:v>
                </c:pt>
                <c:pt idx="311">
                  <c:v>290.09100000000001</c:v>
                </c:pt>
                <c:pt idx="312">
                  <c:v>318.86500000000001</c:v>
                </c:pt>
                <c:pt idx="313">
                  <c:v>0</c:v>
                </c:pt>
                <c:pt idx="314">
                  <c:v>0</c:v>
                </c:pt>
                <c:pt idx="315">
                  <c:v>0</c:v>
                </c:pt>
                <c:pt idx="316">
                  <c:v>0</c:v>
                </c:pt>
                <c:pt idx="317">
                  <c:v>0</c:v>
                </c:pt>
                <c:pt idx="318">
                  <c:v>0</c:v>
                </c:pt>
                <c:pt idx="319">
                  <c:v>2117.654</c:v>
                </c:pt>
                <c:pt idx="320">
                  <c:v>3270.116</c:v>
                </c:pt>
                <c:pt idx="321">
                  <c:v>2857.627</c:v>
                </c:pt>
                <c:pt idx="322">
                  <c:v>2290.9879999999998</c:v>
                </c:pt>
                <c:pt idx="323">
                  <c:v>2872.8980000000001</c:v>
                </c:pt>
                <c:pt idx="324">
                  <c:v>7861.82</c:v>
                </c:pt>
                <c:pt idx="325">
                  <c:v>9116.9030000000002</c:v>
                </c:pt>
                <c:pt idx="326">
                  <c:v>8404.86</c:v>
                </c:pt>
                <c:pt idx="327">
                  <c:v>8178.1930000000002</c:v>
                </c:pt>
                <c:pt idx="328">
                  <c:v>6409.5659999999998</c:v>
                </c:pt>
                <c:pt idx="329">
                  <c:v>3332.1509999999998</c:v>
                </c:pt>
                <c:pt idx="330">
                  <c:v>2918.2570000000001</c:v>
                </c:pt>
                <c:pt idx="331">
                  <c:v>6000.2290000000003</c:v>
                </c:pt>
                <c:pt idx="332">
                  <c:v>11224.379000000001</c:v>
                </c:pt>
                <c:pt idx="333">
                  <c:v>12596.626</c:v>
                </c:pt>
                <c:pt idx="334">
                  <c:v>19581.151999999998</c:v>
                </c:pt>
                <c:pt idx="335">
                  <c:v>19772.821</c:v>
                </c:pt>
                <c:pt idx="336">
                  <c:v>13476.909</c:v>
                </c:pt>
                <c:pt idx="337">
                  <c:v>13327.222</c:v>
                </c:pt>
                <c:pt idx="338">
                  <c:v>18564.133000000002</c:v>
                </c:pt>
                <c:pt idx="339">
                  <c:v>20810.085999999999</c:v>
                </c:pt>
                <c:pt idx="340">
                  <c:v>21995.184000000001</c:v>
                </c:pt>
                <c:pt idx="341">
                  <c:v>24221.210999999999</c:v>
                </c:pt>
                <c:pt idx="342">
                  <c:v>21556.917000000001</c:v>
                </c:pt>
                <c:pt idx="343">
                  <c:v>21045.137999999999</c:v>
                </c:pt>
                <c:pt idx="344">
                  <c:v>24430.746999999999</c:v>
                </c:pt>
                <c:pt idx="345">
                  <c:v>28288.857</c:v>
                </c:pt>
                <c:pt idx="346">
                  <c:v>32930.288999999997</c:v>
                </c:pt>
                <c:pt idx="347">
                  <c:v>33835.525999999998</c:v>
                </c:pt>
                <c:pt idx="348">
                  <c:v>29298.187999999998</c:v>
                </c:pt>
                <c:pt idx="349">
                  <c:v>27928.799999999999</c:v>
                </c:pt>
                <c:pt idx="350">
                  <c:v>28406.317999999999</c:v>
                </c:pt>
                <c:pt idx="351">
                  <c:v>29461.773000000001</c:v>
                </c:pt>
                <c:pt idx="352">
                  <c:v>26211.686000000002</c:v>
                </c:pt>
                <c:pt idx="353">
                  <c:v>11663.558000000001</c:v>
                </c:pt>
                <c:pt idx="354">
                  <c:v>6220.6220000000003</c:v>
                </c:pt>
                <c:pt idx="355">
                  <c:v>3386.1019999999999</c:v>
                </c:pt>
                <c:pt idx="356">
                  <c:v>0</c:v>
                </c:pt>
                <c:pt idx="357">
                  <c:v>0</c:v>
                </c:pt>
                <c:pt idx="358">
                  <c:v>0</c:v>
                </c:pt>
                <c:pt idx="359">
                  <c:v>0</c:v>
                </c:pt>
                <c:pt idx="360">
                  <c:v>0</c:v>
                </c:pt>
                <c:pt idx="361">
                  <c:v>0</c:v>
                </c:pt>
                <c:pt idx="362">
                  <c:v>0</c:v>
                </c:pt>
                <c:pt idx="363">
                  <c:v>0</c:v>
                </c:pt>
                <c:pt idx="364">
                  <c:v>0</c:v>
                </c:pt>
              </c:numCache>
            </c:numRef>
          </c:val>
          <c:extLst>
            <c:ext xmlns:c16="http://schemas.microsoft.com/office/drawing/2014/chart" uri="{C3380CC4-5D6E-409C-BE32-E72D297353CC}">
              <c16:uniqueId val="{00000000-8B3D-4ECD-A976-28E5EF444CDF}"/>
            </c:ext>
          </c:extLst>
        </c:ser>
        <c:ser>
          <c:idx val="1"/>
          <c:order val="1"/>
          <c:tx>
            <c:strRef>
              <c:f>'3.1'!$Q$5</c:f>
              <c:strCache>
                <c:ptCount val="1"/>
                <c:pt idx="0">
                  <c:v>Into UGS</c:v>
                </c:pt>
              </c:strCache>
            </c:strRef>
          </c:tx>
          <c:spPr>
            <a:solidFill>
              <a:schemeClr val="accent5"/>
            </a:solidFill>
          </c:spPr>
          <c:invertIfNegative val="0"/>
          <c:cat>
            <c:numRef>
              <c:f>'3.1'!$M$6:$M$371</c:f>
              <c:numCache>
                <c:formatCode>d/m;@</c:formatCode>
                <c:ptCount val="366"/>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numCache>
            </c:numRef>
          </c:cat>
          <c:val>
            <c:numRef>
              <c:f>'3.1'!$Q$6:$Q$371</c:f>
              <c:numCache>
                <c:formatCode>#,##0</c:formatCode>
                <c:ptCount val="366"/>
                <c:pt idx="0">
                  <c:v>-17.997</c:v>
                </c:pt>
                <c:pt idx="1">
                  <c:v>-12.148999999999999</c:v>
                </c:pt>
                <c:pt idx="2">
                  <c:v>-8.9510000000000005</c:v>
                </c:pt>
                <c:pt idx="3">
                  <c:v>-376.012</c:v>
                </c:pt>
                <c:pt idx="4">
                  <c:v>-100.851</c:v>
                </c:pt>
                <c:pt idx="5">
                  <c:v>-98.301000000000002</c:v>
                </c:pt>
                <c:pt idx="6">
                  <c:v>-99.891999999999996</c:v>
                </c:pt>
                <c:pt idx="7">
                  <c:v>-98.373999999999995</c:v>
                </c:pt>
                <c:pt idx="8">
                  <c:v>-96.525000000000006</c:v>
                </c:pt>
                <c:pt idx="9">
                  <c:v>-64.260000000000005</c:v>
                </c:pt>
                <c:pt idx="10">
                  <c:v>-61.828000000000003</c:v>
                </c:pt>
                <c:pt idx="11">
                  <c:v>-60.865000000000002</c:v>
                </c:pt>
                <c:pt idx="12">
                  <c:v>-58.999000000000002</c:v>
                </c:pt>
                <c:pt idx="13">
                  <c:v>-58.469000000000001</c:v>
                </c:pt>
                <c:pt idx="14">
                  <c:v>-58.316000000000003</c:v>
                </c:pt>
                <c:pt idx="15">
                  <c:v>-58.073999999999998</c:v>
                </c:pt>
                <c:pt idx="16">
                  <c:v>-59.874000000000002</c:v>
                </c:pt>
                <c:pt idx="17">
                  <c:v>-59.593000000000004</c:v>
                </c:pt>
                <c:pt idx="18">
                  <c:v>-77.192999999999998</c:v>
                </c:pt>
                <c:pt idx="19">
                  <c:v>-67.709000000000003</c:v>
                </c:pt>
                <c:pt idx="20">
                  <c:v>-60.4</c:v>
                </c:pt>
                <c:pt idx="21">
                  <c:v>-59.012</c:v>
                </c:pt>
                <c:pt idx="22">
                  <c:v>-58.618000000000002</c:v>
                </c:pt>
                <c:pt idx="23">
                  <c:v>-58.506999999999998</c:v>
                </c:pt>
                <c:pt idx="24">
                  <c:v>-56.713000000000001</c:v>
                </c:pt>
                <c:pt idx="25">
                  <c:v>-55.776000000000003</c:v>
                </c:pt>
                <c:pt idx="26">
                  <c:v>-53.845999999999997</c:v>
                </c:pt>
                <c:pt idx="27">
                  <c:v>-53.985999999999997</c:v>
                </c:pt>
                <c:pt idx="28">
                  <c:v>-53.912999999999997</c:v>
                </c:pt>
                <c:pt idx="29">
                  <c:v>-53.886000000000003</c:v>
                </c:pt>
                <c:pt idx="30">
                  <c:v>-53.427999999999997</c:v>
                </c:pt>
                <c:pt idx="31">
                  <c:v>-56.192999999999998</c:v>
                </c:pt>
                <c:pt idx="32">
                  <c:v>-54.07</c:v>
                </c:pt>
                <c:pt idx="33">
                  <c:v>-72.849999999999994</c:v>
                </c:pt>
                <c:pt idx="34">
                  <c:v>-25.306000000000001</c:v>
                </c:pt>
                <c:pt idx="35">
                  <c:v>-1336.2180000000001</c:v>
                </c:pt>
                <c:pt idx="36">
                  <c:v>-3540.627</c:v>
                </c:pt>
                <c:pt idx="37">
                  <c:v>-27.815999999999999</c:v>
                </c:pt>
                <c:pt idx="38">
                  <c:v>-29.22</c:v>
                </c:pt>
                <c:pt idx="39">
                  <c:v>-28.55</c:v>
                </c:pt>
                <c:pt idx="40">
                  <c:v>-28.960999999999999</c:v>
                </c:pt>
                <c:pt idx="41">
                  <c:v>-29.975000000000001</c:v>
                </c:pt>
                <c:pt idx="42">
                  <c:v>-30.207999999999998</c:v>
                </c:pt>
                <c:pt idx="43">
                  <c:v>-31.402000000000001</c:v>
                </c:pt>
                <c:pt idx="44">
                  <c:v>-30.806999999999999</c:v>
                </c:pt>
                <c:pt idx="45">
                  <c:v>-30.047999999999998</c:v>
                </c:pt>
                <c:pt idx="46">
                  <c:v>-28.620999999999999</c:v>
                </c:pt>
                <c:pt idx="47">
                  <c:v>-227.24099999999999</c:v>
                </c:pt>
                <c:pt idx="48">
                  <c:v>-27.803999999999998</c:v>
                </c:pt>
                <c:pt idx="49">
                  <c:v>-29.552</c:v>
                </c:pt>
                <c:pt idx="50">
                  <c:v>-28.49</c:v>
                </c:pt>
                <c:pt idx="51">
                  <c:v>-28.878</c:v>
                </c:pt>
                <c:pt idx="52">
                  <c:v>-32.655000000000001</c:v>
                </c:pt>
                <c:pt idx="53">
                  <c:v>-31.577000000000002</c:v>
                </c:pt>
                <c:pt idx="54">
                  <c:v>-28.117999999999999</c:v>
                </c:pt>
                <c:pt idx="55">
                  <c:v>-29.98</c:v>
                </c:pt>
                <c:pt idx="56">
                  <c:v>-3330.4990000000003</c:v>
                </c:pt>
                <c:pt idx="57">
                  <c:v>-3655.3320000000003</c:v>
                </c:pt>
                <c:pt idx="58">
                  <c:v>-899.23</c:v>
                </c:pt>
                <c:pt idx="59">
                  <c:v>-34.625</c:v>
                </c:pt>
                <c:pt idx="60">
                  <c:v>-32.313000000000002</c:v>
                </c:pt>
                <c:pt idx="61">
                  <c:v>-31.861999999999998</c:v>
                </c:pt>
                <c:pt idx="62">
                  <c:v>-50.892000000000003</c:v>
                </c:pt>
                <c:pt idx="63">
                  <c:v>-47.066000000000003</c:v>
                </c:pt>
                <c:pt idx="64">
                  <c:v>-49.613</c:v>
                </c:pt>
                <c:pt idx="65">
                  <c:v>-48.533000000000001</c:v>
                </c:pt>
                <c:pt idx="66">
                  <c:v>-47.49</c:v>
                </c:pt>
                <c:pt idx="67">
                  <c:v>-51.948</c:v>
                </c:pt>
                <c:pt idx="68">
                  <c:v>-52.878</c:v>
                </c:pt>
                <c:pt idx="69">
                  <c:v>-1222.77</c:v>
                </c:pt>
                <c:pt idx="70">
                  <c:v>-1063.9360000000001</c:v>
                </c:pt>
                <c:pt idx="71">
                  <c:v>-1113.5040000000001</c:v>
                </c:pt>
                <c:pt idx="72">
                  <c:v>-1008.524</c:v>
                </c:pt>
                <c:pt idx="73">
                  <c:v>-29.6</c:v>
                </c:pt>
                <c:pt idx="74">
                  <c:v>-6.4219999999999997</c:v>
                </c:pt>
                <c:pt idx="75">
                  <c:v>-4.76</c:v>
                </c:pt>
                <c:pt idx="76">
                  <c:v>-2006.711</c:v>
                </c:pt>
                <c:pt idx="77">
                  <c:v>-2321.8110000000001</c:v>
                </c:pt>
                <c:pt idx="78">
                  <c:v>-1914.3050000000001</c:v>
                </c:pt>
                <c:pt idx="79">
                  <c:v>-1754.8320000000001</c:v>
                </c:pt>
                <c:pt idx="80">
                  <c:v>-3225.4739999999997</c:v>
                </c:pt>
                <c:pt idx="81">
                  <c:v>-4028.1190000000001</c:v>
                </c:pt>
                <c:pt idx="82">
                  <c:v>-3566.7450000000003</c:v>
                </c:pt>
                <c:pt idx="83">
                  <c:v>-5681.34</c:v>
                </c:pt>
                <c:pt idx="84">
                  <c:v>-8009.7120000000004</c:v>
                </c:pt>
                <c:pt idx="85">
                  <c:v>-8555.01</c:v>
                </c:pt>
                <c:pt idx="86">
                  <c:v>-10359.129999999999</c:v>
                </c:pt>
                <c:pt idx="87">
                  <c:v>-10587.028999999999</c:v>
                </c:pt>
                <c:pt idx="88">
                  <c:v>-8531.0179999999982</c:v>
                </c:pt>
                <c:pt idx="89">
                  <c:v>-7406.6460000000006</c:v>
                </c:pt>
                <c:pt idx="90">
                  <c:v>-10093.800999999999</c:v>
                </c:pt>
                <c:pt idx="91">
                  <c:v>-9173.7639999999992</c:v>
                </c:pt>
                <c:pt idx="92">
                  <c:v>-9459.9069999999992</c:v>
                </c:pt>
                <c:pt idx="93">
                  <c:v>-12464.197</c:v>
                </c:pt>
                <c:pt idx="94">
                  <c:v>-13432.814</c:v>
                </c:pt>
                <c:pt idx="95">
                  <c:v>-14295.406000000001</c:v>
                </c:pt>
                <c:pt idx="96">
                  <c:v>-17651.933000000001</c:v>
                </c:pt>
                <c:pt idx="97">
                  <c:v>-18706.78</c:v>
                </c:pt>
                <c:pt idx="98">
                  <c:v>-19517.421000000002</c:v>
                </c:pt>
                <c:pt idx="99">
                  <c:v>-19949.370999999999</c:v>
                </c:pt>
                <c:pt idx="100">
                  <c:v>-18935.082000000002</c:v>
                </c:pt>
                <c:pt idx="101">
                  <c:v>-19438.638999999999</c:v>
                </c:pt>
                <c:pt idx="102">
                  <c:v>-20457.361000000001</c:v>
                </c:pt>
                <c:pt idx="103">
                  <c:v>-23131.449000000001</c:v>
                </c:pt>
                <c:pt idx="104">
                  <c:v>-25154.734999999997</c:v>
                </c:pt>
                <c:pt idx="105">
                  <c:v>-23621.282999999999</c:v>
                </c:pt>
                <c:pt idx="106">
                  <c:v>-22682.409000000003</c:v>
                </c:pt>
                <c:pt idx="107">
                  <c:v>-22221.642</c:v>
                </c:pt>
                <c:pt idx="108">
                  <c:v>-21469.125</c:v>
                </c:pt>
                <c:pt idx="109">
                  <c:v>-21506.917000000001</c:v>
                </c:pt>
                <c:pt idx="110">
                  <c:v>-21531.64</c:v>
                </c:pt>
                <c:pt idx="111">
                  <c:v>-22731.039000000001</c:v>
                </c:pt>
                <c:pt idx="112">
                  <c:v>-25451.798999999999</c:v>
                </c:pt>
                <c:pt idx="113">
                  <c:v>-24958.75</c:v>
                </c:pt>
                <c:pt idx="114">
                  <c:v>-22543.451999999997</c:v>
                </c:pt>
                <c:pt idx="115">
                  <c:v>-19256.669000000002</c:v>
                </c:pt>
                <c:pt idx="116">
                  <c:v>-18931.133000000002</c:v>
                </c:pt>
                <c:pt idx="117">
                  <c:v>-18681.240000000002</c:v>
                </c:pt>
                <c:pt idx="118">
                  <c:v>-23099.72</c:v>
                </c:pt>
                <c:pt idx="119">
                  <c:v>-23401.537</c:v>
                </c:pt>
                <c:pt idx="120">
                  <c:v>-23791.510999999999</c:v>
                </c:pt>
                <c:pt idx="121">
                  <c:v>-22460.041999999998</c:v>
                </c:pt>
                <c:pt idx="122">
                  <c:v>-25891.982</c:v>
                </c:pt>
                <c:pt idx="123">
                  <c:v>-24211.939000000002</c:v>
                </c:pt>
                <c:pt idx="124">
                  <c:v>-23795.353999999999</c:v>
                </c:pt>
                <c:pt idx="125">
                  <c:v>-26320.205999999998</c:v>
                </c:pt>
                <c:pt idx="126">
                  <c:v>-27817.790999999997</c:v>
                </c:pt>
                <c:pt idx="127">
                  <c:v>-27795.485000000001</c:v>
                </c:pt>
                <c:pt idx="128">
                  <c:v>-28563.362000000001</c:v>
                </c:pt>
                <c:pt idx="129">
                  <c:v>-26883.166000000001</c:v>
                </c:pt>
                <c:pt idx="130">
                  <c:v>-26620.527000000002</c:v>
                </c:pt>
                <c:pt idx="131">
                  <c:v>-26963.373</c:v>
                </c:pt>
                <c:pt idx="132">
                  <c:v>-27370.561000000002</c:v>
                </c:pt>
                <c:pt idx="133">
                  <c:v>-30974.282999999999</c:v>
                </c:pt>
                <c:pt idx="134">
                  <c:v>-31198.071</c:v>
                </c:pt>
                <c:pt idx="135">
                  <c:v>-29593.98</c:v>
                </c:pt>
                <c:pt idx="136">
                  <c:v>-27333.071</c:v>
                </c:pt>
                <c:pt idx="137">
                  <c:v>-27237.448</c:v>
                </c:pt>
                <c:pt idx="138">
                  <c:v>-27623.708999999999</c:v>
                </c:pt>
                <c:pt idx="139">
                  <c:v>-27685.557999999997</c:v>
                </c:pt>
                <c:pt idx="140">
                  <c:v>-30924.399000000001</c:v>
                </c:pt>
                <c:pt idx="141">
                  <c:v>-30829.038</c:v>
                </c:pt>
                <c:pt idx="142">
                  <c:v>-28674.256000000001</c:v>
                </c:pt>
                <c:pt idx="143">
                  <c:v>-27301.846000000001</c:v>
                </c:pt>
                <c:pt idx="144">
                  <c:v>-27392.248</c:v>
                </c:pt>
                <c:pt idx="145">
                  <c:v>-25796.451999999997</c:v>
                </c:pt>
                <c:pt idx="146">
                  <c:v>-26742.71</c:v>
                </c:pt>
                <c:pt idx="147">
                  <c:v>-27260.315999999999</c:v>
                </c:pt>
                <c:pt idx="148">
                  <c:v>-27191.785</c:v>
                </c:pt>
                <c:pt idx="149">
                  <c:v>-26983.178</c:v>
                </c:pt>
                <c:pt idx="150">
                  <c:v>-24133.452000000001</c:v>
                </c:pt>
                <c:pt idx="151">
                  <c:v>-13418.239</c:v>
                </c:pt>
                <c:pt idx="152">
                  <c:v>-20188.775999999998</c:v>
                </c:pt>
                <c:pt idx="153">
                  <c:v>-24237.364999999998</c:v>
                </c:pt>
                <c:pt idx="154">
                  <c:v>-23988.608</c:v>
                </c:pt>
                <c:pt idx="155">
                  <c:v>-22396.819</c:v>
                </c:pt>
                <c:pt idx="156">
                  <c:v>-21127.418999999998</c:v>
                </c:pt>
                <c:pt idx="157">
                  <c:v>-21749.795999999998</c:v>
                </c:pt>
                <c:pt idx="158">
                  <c:v>-15196.220000000001</c:v>
                </c:pt>
                <c:pt idx="159">
                  <c:v>-13986.33</c:v>
                </c:pt>
                <c:pt idx="160">
                  <c:v>-12469.556999999999</c:v>
                </c:pt>
                <c:pt idx="161">
                  <c:v>-13438.935000000001</c:v>
                </c:pt>
                <c:pt idx="162">
                  <c:v>-15359.994999999999</c:v>
                </c:pt>
                <c:pt idx="163">
                  <c:v>-14870.007</c:v>
                </c:pt>
                <c:pt idx="164">
                  <c:v>-13794.588</c:v>
                </c:pt>
                <c:pt idx="165">
                  <c:v>-12795.083999999999</c:v>
                </c:pt>
                <c:pt idx="166">
                  <c:v>-12137.844999999999</c:v>
                </c:pt>
                <c:pt idx="167">
                  <c:v>-13630.238000000001</c:v>
                </c:pt>
                <c:pt idx="168">
                  <c:v>-17892.249000000003</c:v>
                </c:pt>
                <c:pt idx="169">
                  <c:v>-18162.620999999999</c:v>
                </c:pt>
                <c:pt idx="170">
                  <c:v>-14884.017</c:v>
                </c:pt>
                <c:pt idx="171">
                  <c:v>-15239.333000000001</c:v>
                </c:pt>
                <c:pt idx="172">
                  <c:v>-13500.944000000001</c:v>
                </c:pt>
                <c:pt idx="173">
                  <c:v>-12073.266</c:v>
                </c:pt>
                <c:pt idx="174">
                  <c:v>-14996.767</c:v>
                </c:pt>
                <c:pt idx="175">
                  <c:v>-18922.589</c:v>
                </c:pt>
                <c:pt idx="176">
                  <c:v>-19802.946</c:v>
                </c:pt>
                <c:pt idx="177">
                  <c:v>-16440.464</c:v>
                </c:pt>
                <c:pt idx="178">
                  <c:v>-14372.857</c:v>
                </c:pt>
                <c:pt idx="179">
                  <c:v>-12810.038</c:v>
                </c:pt>
                <c:pt idx="180">
                  <c:v>-14960.727000000001</c:v>
                </c:pt>
                <c:pt idx="181">
                  <c:v>-14445.642</c:v>
                </c:pt>
                <c:pt idx="182">
                  <c:v>-17758.958999999999</c:v>
                </c:pt>
                <c:pt idx="183">
                  <c:v>-17071.482</c:v>
                </c:pt>
                <c:pt idx="184">
                  <c:v>-13956.664999999999</c:v>
                </c:pt>
                <c:pt idx="185">
                  <c:v>-15635.606</c:v>
                </c:pt>
                <c:pt idx="186">
                  <c:v>-15064.707</c:v>
                </c:pt>
                <c:pt idx="187">
                  <c:v>-15507.748000000001</c:v>
                </c:pt>
                <c:pt idx="188">
                  <c:v>-14384.161</c:v>
                </c:pt>
                <c:pt idx="189">
                  <c:v>-13026.016</c:v>
                </c:pt>
                <c:pt idx="190">
                  <c:v>-14250.167000000001</c:v>
                </c:pt>
                <c:pt idx="191">
                  <c:v>-8489.4459999999999</c:v>
                </c:pt>
                <c:pt idx="192">
                  <c:v>-11931.433999999999</c:v>
                </c:pt>
                <c:pt idx="193">
                  <c:v>-15207.648000000001</c:v>
                </c:pt>
                <c:pt idx="194">
                  <c:v>-13663.214</c:v>
                </c:pt>
                <c:pt idx="195">
                  <c:v>-14154.726000000001</c:v>
                </c:pt>
                <c:pt idx="196">
                  <c:v>-19868.919000000002</c:v>
                </c:pt>
                <c:pt idx="197">
                  <c:v>-19316.161</c:v>
                </c:pt>
                <c:pt idx="198">
                  <c:v>-16875.173999999999</c:v>
                </c:pt>
                <c:pt idx="199">
                  <c:v>-13361.426000000001</c:v>
                </c:pt>
                <c:pt idx="200">
                  <c:v>-13450.789000000001</c:v>
                </c:pt>
                <c:pt idx="201">
                  <c:v>-13239.425000000001</c:v>
                </c:pt>
                <c:pt idx="202">
                  <c:v>-13362.013000000001</c:v>
                </c:pt>
                <c:pt idx="203">
                  <c:v>-14404.112999999999</c:v>
                </c:pt>
                <c:pt idx="204">
                  <c:v>-14308.528</c:v>
                </c:pt>
                <c:pt idx="205">
                  <c:v>-14069.462000000001</c:v>
                </c:pt>
                <c:pt idx="206">
                  <c:v>-10677.699000000001</c:v>
                </c:pt>
                <c:pt idx="207">
                  <c:v>-8367.9639999999999</c:v>
                </c:pt>
                <c:pt idx="208">
                  <c:v>-7811.09</c:v>
                </c:pt>
                <c:pt idx="209">
                  <c:v>-8735.1050000000014</c:v>
                </c:pt>
                <c:pt idx="210">
                  <c:v>-7393.3969999999999</c:v>
                </c:pt>
                <c:pt idx="211">
                  <c:v>-9393.0560000000005</c:v>
                </c:pt>
                <c:pt idx="212">
                  <c:v>-5201.7830000000004</c:v>
                </c:pt>
                <c:pt idx="213">
                  <c:v>-4456.2300000000005</c:v>
                </c:pt>
                <c:pt idx="214">
                  <c:v>-6201.6359999999995</c:v>
                </c:pt>
                <c:pt idx="215">
                  <c:v>-6041.6390000000001</c:v>
                </c:pt>
                <c:pt idx="216">
                  <c:v>-6614.2510000000002</c:v>
                </c:pt>
                <c:pt idx="217">
                  <c:v>-5827.5690000000004</c:v>
                </c:pt>
                <c:pt idx="218">
                  <c:v>-4349.3</c:v>
                </c:pt>
                <c:pt idx="219">
                  <c:v>-3937.4259999999999</c:v>
                </c:pt>
                <c:pt idx="220">
                  <c:v>-4072.413</c:v>
                </c:pt>
                <c:pt idx="221">
                  <c:v>-4938.6499999999996</c:v>
                </c:pt>
                <c:pt idx="222">
                  <c:v>-3911.6120000000001</c:v>
                </c:pt>
                <c:pt idx="223">
                  <c:v>-6222.326</c:v>
                </c:pt>
                <c:pt idx="224">
                  <c:v>-6238.4879999999994</c:v>
                </c:pt>
                <c:pt idx="225">
                  <c:v>-4885.3070000000007</c:v>
                </c:pt>
                <c:pt idx="226">
                  <c:v>-5284.424</c:v>
                </c:pt>
                <c:pt idx="227">
                  <c:v>-5933.2020000000002</c:v>
                </c:pt>
                <c:pt idx="228">
                  <c:v>-2008.9110000000001</c:v>
                </c:pt>
                <c:pt idx="229">
                  <c:v>-588.92899999999997</c:v>
                </c:pt>
                <c:pt idx="230">
                  <c:v>-2152.5709999999999</c:v>
                </c:pt>
                <c:pt idx="231">
                  <c:v>-6833.6449999999995</c:v>
                </c:pt>
                <c:pt idx="232">
                  <c:v>-6680.8909999999996</c:v>
                </c:pt>
                <c:pt idx="233">
                  <c:v>-1469.653</c:v>
                </c:pt>
                <c:pt idx="234">
                  <c:v>-1129.6479999999999</c:v>
                </c:pt>
                <c:pt idx="235">
                  <c:v>-880.28099999999995</c:v>
                </c:pt>
                <c:pt idx="236">
                  <c:v>-2117.7260000000001</c:v>
                </c:pt>
                <c:pt idx="237">
                  <c:v>-696.10599999999999</c:v>
                </c:pt>
                <c:pt idx="238">
                  <c:v>-4286.1719999999996</c:v>
                </c:pt>
                <c:pt idx="239">
                  <c:v>-6333.8529999999992</c:v>
                </c:pt>
                <c:pt idx="240">
                  <c:v>-5541.5469999999996</c:v>
                </c:pt>
                <c:pt idx="241">
                  <c:v>-4254.9490000000005</c:v>
                </c:pt>
                <c:pt idx="242">
                  <c:v>-3362.2439999999997</c:v>
                </c:pt>
                <c:pt idx="243">
                  <c:v>-1673.2270000000001</c:v>
                </c:pt>
                <c:pt idx="244">
                  <c:v>-529.39299999999992</c:v>
                </c:pt>
                <c:pt idx="245">
                  <c:v>-6135.5389999999998</c:v>
                </c:pt>
                <c:pt idx="246">
                  <c:v>-6894.1319999999996</c:v>
                </c:pt>
                <c:pt idx="247">
                  <c:v>-6585.3629999999994</c:v>
                </c:pt>
                <c:pt idx="248">
                  <c:v>-1415.771</c:v>
                </c:pt>
                <c:pt idx="249">
                  <c:v>-3632.6370000000002</c:v>
                </c:pt>
                <c:pt idx="250">
                  <c:v>-3615.56</c:v>
                </c:pt>
                <c:pt idx="251">
                  <c:v>-3616.3809999999999</c:v>
                </c:pt>
                <c:pt idx="252">
                  <c:v>-4244.8500000000004</c:v>
                </c:pt>
                <c:pt idx="253">
                  <c:v>-4223.5960000000005</c:v>
                </c:pt>
                <c:pt idx="254">
                  <c:v>-2859.299</c:v>
                </c:pt>
                <c:pt idx="255">
                  <c:v>-2666.2709999999997</c:v>
                </c:pt>
                <c:pt idx="256">
                  <c:v>-3678.5250000000001</c:v>
                </c:pt>
                <c:pt idx="257">
                  <c:v>-3684.79</c:v>
                </c:pt>
                <c:pt idx="258">
                  <c:v>-3922.9190000000003</c:v>
                </c:pt>
                <c:pt idx="259">
                  <c:v>-7802.9009999999998</c:v>
                </c:pt>
                <c:pt idx="260">
                  <c:v>-7167.2420000000002</c:v>
                </c:pt>
                <c:pt idx="261">
                  <c:v>-6392.165</c:v>
                </c:pt>
                <c:pt idx="262">
                  <c:v>-4380.8379999999997</c:v>
                </c:pt>
                <c:pt idx="263">
                  <c:v>-4998.9129999999996</c:v>
                </c:pt>
                <c:pt idx="264">
                  <c:v>-8946.0910000000003</c:v>
                </c:pt>
                <c:pt idx="265">
                  <c:v>-9690.476999999999</c:v>
                </c:pt>
                <c:pt idx="266">
                  <c:v>-9802.7669999999998</c:v>
                </c:pt>
                <c:pt idx="267">
                  <c:v>-7275.4229999999998</c:v>
                </c:pt>
                <c:pt idx="268">
                  <c:v>-8334.6769999999997</c:v>
                </c:pt>
                <c:pt idx="269">
                  <c:v>-5974.6360000000004</c:v>
                </c:pt>
                <c:pt idx="270">
                  <c:v>-4645.5019999999995</c:v>
                </c:pt>
                <c:pt idx="271">
                  <c:v>-5009.1849999999995</c:v>
                </c:pt>
                <c:pt idx="272">
                  <c:v>-6251.3239999999996</c:v>
                </c:pt>
                <c:pt idx="273">
                  <c:v>-11281.823</c:v>
                </c:pt>
                <c:pt idx="274">
                  <c:v>-11483.984999999999</c:v>
                </c:pt>
                <c:pt idx="275">
                  <c:v>-6652.0410000000002</c:v>
                </c:pt>
                <c:pt idx="276">
                  <c:v>-7768.7609999999995</c:v>
                </c:pt>
                <c:pt idx="277">
                  <c:v>-12215.288999999999</c:v>
                </c:pt>
                <c:pt idx="278">
                  <c:v>-14784.223</c:v>
                </c:pt>
                <c:pt idx="279">
                  <c:v>-12724.491</c:v>
                </c:pt>
                <c:pt idx="280">
                  <c:v>-11709.487999999999</c:v>
                </c:pt>
                <c:pt idx="281">
                  <c:v>-10448.621000000001</c:v>
                </c:pt>
                <c:pt idx="282">
                  <c:v>-8074.3250000000007</c:v>
                </c:pt>
                <c:pt idx="283">
                  <c:v>-7562.9160000000002</c:v>
                </c:pt>
                <c:pt idx="284">
                  <c:v>-8334.52</c:v>
                </c:pt>
                <c:pt idx="285">
                  <c:v>-3319.8919999999998</c:v>
                </c:pt>
                <c:pt idx="286">
                  <c:v>-6184.3829999999998</c:v>
                </c:pt>
                <c:pt idx="287">
                  <c:v>-11098.662</c:v>
                </c:pt>
                <c:pt idx="288">
                  <c:v>-11474.967999999999</c:v>
                </c:pt>
                <c:pt idx="289">
                  <c:v>-8145.3589999999995</c:v>
                </c:pt>
                <c:pt idx="290">
                  <c:v>-8186.7669999999998</c:v>
                </c:pt>
                <c:pt idx="291">
                  <c:v>-7172.1860000000006</c:v>
                </c:pt>
                <c:pt idx="292">
                  <c:v>-6864.2250000000004</c:v>
                </c:pt>
                <c:pt idx="293">
                  <c:v>-10828.666999999999</c:v>
                </c:pt>
                <c:pt idx="294">
                  <c:v>-12103.263999999999</c:v>
                </c:pt>
                <c:pt idx="295">
                  <c:v>-12183.223</c:v>
                </c:pt>
                <c:pt idx="296">
                  <c:v>-9749.9869999999992</c:v>
                </c:pt>
                <c:pt idx="297">
                  <c:v>-8201.7649999999994</c:v>
                </c:pt>
                <c:pt idx="298">
                  <c:v>-8696.6010000000006</c:v>
                </c:pt>
                <c:pt idx="299">
                  <c:v>-11611.438</c:v>
                </c:pt>
                <c:pt idx="300">
                  <c:v>-13198.305</c:v>
                </c:pt>
                <c:pt idx="301">
                  <c:v>-14134.584999999999</c:v>
                </c:pt>
                <c:pt idx="302">
                  <c:v>-14095.057000000001</c:v>
                </c:pt>
                <c:pt idx="303">
                  <c:v>-11764.576999999999</c:v>
                </c:pt>
                <c:pt idx="304">
                  <c:v>-7339.6280000000006</c:v>
                </c:pt>
                <c:pt idx="305">
                  <c:v>-8978.6020000000008</c:v>
                </c:pt>
                <c:pt idx="306">
                  <c:v>-8347.0920000000006</c:v>
                </c:pt>
                <c:pt idx="307">
                  <c:v>-8233.2690000000002</c:v>
                </c:pt>
                <c:pt idx="308">
                  <c:v>-8613.094000000001</c:v>
                </c:pt>
                <c:pt idx="309">
                  <c:v>-8906.0360000000001</c:v>
                </c:pt>
                <c:pt idx="310">
                  <c:v>-5807.4550000000008</c:v>
                </c:pt>
                <c:pt idx="311">
                  <c:v>-7576.61</c:v>
                </c:pt>
                <c:pt idx="312">
                  <c:v>-6601.7929999999997</c:v>
                </c:pt>
                <c:pt idx="313">
                  <c:v>-3951.056</c:v>
                </c:pt>
                <c:pt idx="314">
                  <c:v>-5126.7349999999997</c:v>
                </c:pt>
                <c:pt idx="315">
                  <c:v>-5065.8389999999999</c:v>
                </c:pt>
                <c:pt idx="316">
                  <c:v>-4297.1729999999998</c:v>
                </c:pt>
                <c:pt idx="317">
                  <c:v>-386.93399999999997</c:v>
                </c:pt>
                <c:pt idx="318">
                  <c:v>-492.74599999999998</c:v>
                </c:pt>
                <c:pt idx="319">
                  <c:v>-2118.0229999999997</c:v>
                </c:pt>
                <c:pt idx="320">
                  <c:v>-3637.3</c:v>
                </c:pt>
                <c:pt idx="321">
                  <c:v>-2089.4449999999997</c:v>
                </c:pt>
                <c:pt idx="322">
                  <c:v>-951.601</c:v>
                </c:pt>
                <c:pt idx="323">
                  <c:v>-4.1319999999999997</c:v>
                </c:pt>
                <c:pt idx="324">
                  <c:v>-4.2779999999999996</c:v>
                </c:pt>
                <c:pt idx="325">
                  <c:v>-7.1580000000000004</c:v>
                </c:pt>
                <c:pt idx="326">
                  <c:v>-8.31</c:v>
                </c:pt>
                <c:pt idx="327">
                  <c:v>-8.125</c:v>
                </c:pt>
                <c:pt idx="328">
                  <c:v>-7.8879999999999999</c:v>
                </c:pt>
                <c:pt idx="329">
                  <c:v>-7.7969999999999997</c:v>
                </c:pt>
                <c:pt idx="330">
                  <c:v>-7.9770000000000003</c:v>
                </c:pt>
                <c:pt idx="331">
                  <c:v>-8.3130000000000006</c:v>
                </c:pt>
                <c:pt idx="332">
                  <c:v>-8.2230000000000008</c:v>
                </c:pt>
                <c:pt idx="333">
                  <c:v>-9.7729999999999997</c:v>
                </c:pt>
                <c:pt idx="334">
                  <c:v>-13.295</c:v>
                </c:pt>
                <c:pt idx="335">
                  <c:v>-12.615</c:v>
                </c:pt>
                <c:pt idx="336">
                  <c:v>-11.75</c:v>
                </c:pt>
                <c:pt idx="337">
                  <c:v>-11.61</c:v>
                </c:pt>
                <c:pt idx="338">
                  <c:v>-11.856999999999999</c:v>
                </c:pt>
                <c:pt idx="339">
                  <c:v>-11.183999999999999</c:v>
                </c:pt>
                <c:pt idx="340">
                  <c:v>-10.101000000000001</c:v>
                </c:pt>
                <c:pt idx="341">
                  <c:v>-10.053000000000001</c:v>
                </c:pt>
                <c:pt idx="342">
                  <c:v>-11.276</c:v>
                </c:pt>
                <c:pt idx="343">
                  <c:v>-13.782999999999999</c:v>
                </c:pt>
                <c:pt idx="344">
                  <c:v>-11.635</c:v>
                </c:pt>
                <c:pt idx="345">
                  <c:v>-13.797000000000001</c:v>
                </c:pt>
                <c:pt idx="346">
                  <c:v>-13.765000000000001</c:v>
                </c:pt>
                <c:pt idx="347">
                  <c:v>-12.348000000000001</c:v>
                </c:pt>
                <c:pt idx="348">
                  <c:v>-11.881</c:v>
                </c:pt>
                <c:pt idx="349">
                  <c:v>-17.622</c:v>
                </c:pt>
                <c:pt idx="350">
                  <c:v>-10.058</c:v>
                </c:pt>
                <c:pt idx="351">
                  <c:v>-10.252000000000001</c:v>
                </c:pt>
                <c:pt idx="352">
                  <c:v>-12.381</c:v>
                </c:pt>
                <c:pt idx="353">
                  <c:v>-2914.3589999999999</c:v>
                </c:pt>
                <c:pt idx="354">
                  <c:v>-1022.5119999999999</c:v>
                </c:pt>
                <c:pt idx="355">
                  <c:v>-2509.3069999999998</c:v>
                </c:pt>
                <c:pt idx="356">
                  <c:v>-6245.5839999999998</c:v>
                </c:pt>
                <c:pt idx="357">
                  <c:v>-7584.2129999999997</c:v>
                </c:pt>
                <c:pt idx="358">
                  <c:v>-9787.6869999999999</c:v>
                </c:pt>
                <c:pt idx="359">
                  <c:v>-11107.763000000001</c:v>
                </c:pt>
                <c:pt idx="360">
                  <c:v>-7392.04</c:v>
                </c:pt>
                <c:pt idx="361">
                  <c:v>-6894.1229999999996</c:v>
                </c:pt>
                <c:pt idx="362">
                  <c:v>-8656.0660000000007</c:v>
                </c:pt>
                <c:pt idx="363">
                  <c:v>-8554.8130000000001</c:v>
                </c:pt>
                <c:pt idx="364">
                  <c:v>-11587.034</c:v>
                </c:pt>
              </c:numCache>
            </c:numRef>
          </c:val>
          <c:extLst>
            <c:ext xmlns:c16="http://schemas.microsoft.com/office/drawing/2014/chart" uri="{C3380CC4-5D6E-409C-BE32-E72D297353CC}">
              <c16:uniqueId val="{00000001-8B3D-4ECD-A976-28E5EF444CDF}"/>
            </c:ext>
          </c:extLst>
        </c:ser>
        <c:dLbls>
          <c:showLegendKey val="0"/>
          <c:showVal val="0"/>
          <c:showCatName val="0"/>
          <c:showSerName val="0"/>
          <c:showPercent val="0"/>
          <c:showBubbleSize val="0"/>
        </c:dLbls>
        <c:gapWidth val="50"/>
        <c:overlap val="100"/>
        <c:axId val="160800128"/>
        <c:axId val="160822400"/>
      </c:barChart>
      <c:dateAx>
        <c:axId val="160800128"/>
        <c:scaling>
          <c:orientation val="minMax"/>
        </c:scaling>
        <c:delete val="0"/>
        <c:axPos val="b"/>
        <c:numFmt formatCode="d/m;@" sourceLinked="1"/>
        <c:majorTickMark val="out"/>
        <c:minorTickMark val="none"/>
        <c:tickLblPos val="low"/>
        <c:txPr>
          <a:bodyPr rot="0" vert="horz"/>
          <a:lstStyle/>
          <a:p>
            <a:pPr>
              <a:defRPr/>
            </a:pPr>
            <a:endParaRPr lang="cs-CZ"/>
          </a:p>
        </c:txPr>
        <c:crossAx val="160822400"/>
        <c:crosses val="autoZero"/>
        <c:auto val="1"/>
        <c:lblOffset val="100"/>
        <c:baseTimeUnit val="days"/>
        <c:majorUnit val="1"/>
        <c:majorTimeUnit val="months"/>
      </c:dateAx>
      <c:valAx>
        <c:axId val="160822400"/>
        <c:scaling>
          <c:orientation val="minMax"/>
        </c:scaling>
        <c:delete val="0"/>
        <c:axPos val="l"/>
        <c:majorGridlines/>
        <c:numFmt formatCode="#,##0" sourceLinked="0"/>
        <c:majorTickMark val="out"/>
        <c:minorTickMark val="none"/>
        <c:tickLblPos val="nextTo"/>
        <c:crossAx val="160800128"/>
        <c:crosses val="autoZero"/>
        <c:crossBetween val="between"/>
      </c:valAx>
    </c:plotArea>
    <c:legend>
      <c:legendPos val="b"/>
      <c:layout>
        <c:manualLayout>
          <c:xMode val="edge"/>
          <c:yMode val="edge"/>
          <c:x val="0"/>
          <c:y val="0.92898666831911048"/>
          <c:w val="0.19614401079447202"/>
          <c:h val="7.1013331680889483E-2"/>
        </c:manualLayout>
      </c:layout>
      <c:overlay val="0"/>
    </c:legend>
    <c:plotVisOnly val="1"/>
    <c:dispBlanksAs val="gap"/>
    <c:showDLblsOverMax val="0"/>
  </c:chart>
  <c:spPr>
    <a:ln>
      <a:noFill/>
    </a:ln>
  </c:spPr>
  <c:txPr>
    <a:bodyPr/>
    <a:lstStyle/>
    <a:p>
      <a:pPr>
        <a:defRPr sz="600">
          <a:latin typeface="+mn-lt"/>
        </a:defRPr>
      </a:pPr>
      <a:endParaRPr lang="cs-CZ"/>
    </a:p>
  </c:tx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6.7811668161049568E-2"/>
          <c:y val="7.8193375183304575E-2"/>
          <c:w val="0.89500659419193918"/>
          <c:h val="0.97896716057329025"/>
        </c:manualLayout>
      </c:layout>
      <c:doughnutChart>
        <c:varyColors val="1"/>
        <c:ser>
          <c:idx val="0"/>
          <c:order val="0"/>
          <c:spPr>
            <a:solidFill>
              <a:schemeClr val="accent5"/>
            </a:solidFill>
            <a:ln>
              <a:noFill/>
            </a:ln>
          </c:spPr>
          <c:dPt>
            <c:idx val="0"/>
            <c:bubble3D val="0"/>
            <c:spPr>
              <a:solidFill>
                <a:srgbClr val="233060"/>
              </a:solidFill>
              <a:ln w="19050">
                <a:noFill/>
              </a:ln>
              <a:effectLst/>
            </c:spPr>
            <c:extLst>
              <c:ext xmlns:c16="http://schemas.microsoft.com/office/drawing/2014/chart" uri="{C3380CC4-5D6E-409C-BE32-E72D297353CC}">
                <c16:uniqueId val="{00000000-166F-477E-ABA9-5B094AFECA86}"/>
              </c:ext>
            </c:extLst>
          </c:dPt>
          <c:dPt>
            <c:idx val="1"/>
            <c:bubble3D val="0"/>
            <c:spPr>
              <a:solidFill>
                <a:srgbClr val="DF2B20"/>
              </a:solidFill>
              <a:ln w="19050">
                <a:noFill/>
              </a:ln>
              <a:effectLst/>
            </c:spPr>
            <c:extLst>
              <c:ext xmlns:c16="http://schemas.microsoft.com/office/drawing/2014/chart" uri="{C3380CC4-5D6E-409C-BE32-E72D297353CC}">
                <c16:uniqueId val="{00000002-166F-477E-ABA9-5B094AFECA86}"/>
              </c:ext>
            </c:extLst>
          </c:dPt>
          <c:dPt>
            <c:idx val="2"/>
            <c:bubble3D val="0"/>
            <c:spPr>
              <a:solidFill>
                <a:schemeClr val="accent5"/>
              </a:solidFill>
              <a:ln w="19050">
                <a:noFill/>
              </a:ln>
              <a:effectLst/>
            </c:spPr>
            <c:extLst>
              <c:ext xmlns:c16="http://schemas.microsoft.com/office/drawing/2014/chart" uri="{C3380CC4-5D6E-409C-BE32-E72D297353CC}">
                <c16:uniqueId val="{00000003-166F-477E-ABA9-5B094AFECA86}"/>
              </c:ext>
            </c:extLst>
          </c:dPt>
          <c:dPt>
            <c:idx val="3"/>
            <c:bubble3D val="0"/>
            <c:spPr>
              <a:solidFill>
                <a:schemeClr val="accent5"/>
              </a:solidFill>
              <a:ln w="19050">
                <a:noFill/>
              </a:ln>
              <a:effectLst/>
            </c:spPr>
            <c:extLst>
              <c:ext xmlns:c16="http://schemas.microsoft.com/office/drawing/2014/chart" uri="{C3380CC4-5D6E-409C-BE32-E72D297353CC}">
                <c16:uniqueId val="{00000004-166F-477E-ABA9-5B094AFECA86}"/>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s-CZ"/>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6F-477E-ABA9-5B094AFECA86}"/>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s-CZ"/>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6F-477E-ABA9-5B094AFECA86}"/>
                </c:ext>
              </c:extLst>
            </c:dLbl>
            <c:dLbl>
              <c:idx val="2"/>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6F-477E-ABA9-5B094AFECA8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cs-CZ"/>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'6.2'!$N$22:$N$23</c:f>
              <c:strCache>
                <c:ptCount val="2"/>
                <c:pt idx="0">
                  <c:v>High season</c:v>
                </c:pt>
                <c:pt idx="1">
                  <c:v>Low season</c:v>
                </c:pt>
              </c:strCache>
            </c:strRef>
          </c:cat>
          <c:val>
            <c:numRef>
              <c:f>'6.2'!$O$22:$O$23</c:f>
              <c:numCache>
                <c:formatCode>0%</c:formatCode>
                <c:ptCount val="2"/>
                <c:pt idx="0">
                  <c:v>0.68455507007929917</c:v>
                </c:pt>
                <c:pt idx="1">
                  <c:v>0.315444929920701</c:v>
                </c:pt>
              </c:numCache>
            </c:numRef>
          </c:val>
          <c:extLst>
            <c:ext xmlns:c16="http://schemas.microsoft.com/office/drawing/2014/chart" uri="{C3380CC4-5D6E-409C-BE32-E72D297353CC}">
              <c16:uniqueId val="{00000005-166F-477E-ABA9-5B094AFECA86}"/>
            </c:ext>
          </c:extLst>
        </c:ser>
        <c:dLbls>
          <c:showLegendKey val="0"/>
          <c:showVal val="0"/>
          <c:showCatName val="0"/>
          <c:showSerName val="0"/>
          <c:showPercent val="0"/>
          <c:showBubbleSize val="0"/>
          <c:showLeaderLines val="1"/>
        </c:dLbls>
        <c:firstSliceAng val="153"/>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en-GB" sz="1000" b="1" i="0" u="none" strike="noStrike" baseline="0">
                <a:effectLst/>
              </a:rPr>
              <a:t>Monthly average temperatures year-on-year</a:t>
            </a:r>
            <a:r>
              <a:rPr lang="cs-CZ" sz="1000" b="1" i="0" u="none" strike="noStrike" baseline="0">
                <a:effectLst/>
              </a:rPr>
              <a:t> (°C)</a:t>
            </a:r>
            <a:endParaRPr lang="cs-CZ" sz="1000" b="1">
              <a:solidFill>
                <a:schemeClr val="tx2"/>
              </a:solidFill>
            </a:endParaRPr>
          </a:p>
        </c:rich>
      </c:tx>
      <c:layout>
        <c:manualLayout>
          <c:xMode val="edge"/>
          <c:yMode val="edge"/>
          <c:x val="1.1610907293954666E-3"/>
          <c:y val="1.9041737429879759E-4"/>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cs-CZ"/>
        </a:p>
      </c:txPr>
    </c:title>
    <c:autoTitleDeleted val="0"/>
    <c:plotArea>
      <c:layout>
        <c:manualLayout>
          <c:layoutTarget val="inner"/>
          <c:xMode val="edge"/>
          <c:yMode val="edge"/>
          <c:x val="8.8514131644958347E-2"/>
          <c:y val="9.5131886794693657E-2"/>
          <c:w val="0.89254430115230154"/>
          <c:h val="0.59172575147563566"/>
        </c:manualLayout>
      </c:layout>
      <c:lineChart>
        <c:grouping val="standard"/>
        <c:varyColors val="0"/>
        <c:ser>
          <c:idx val="0"/>
          <c:order val="0"/>
          <c:tx>
            <c:strRef>
              <c:f>'6.3'!$L$5</c:f>
              <c:strCache>
                <c:ptCount val="1"/>
                <c:pt idx="0">
                  <c:v>The normal</c:v>
                </c:pt>
              </c:strCache>
            </c:strRef>
          </c:tx>
          <c:spPr>
            <a:ln w="19050" cap="rnd" cmpd="sng" algn="ctr">
              <a:solidFill>
                <a:srgbClr val="1A3366"/>
              </a:solidFill>
              <a:prstDash val="solid"/>
              <a:round/>
            </a:ln>
            <a:effectLst/>
          </c:spPr>
          <c:marker>
            <c:symbol val="none"/>
          </c:marker>
          <c:cat>
            <c:strRef>
              <c:f>'6.3'!$K$6:$K$17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'6.3'!$L$6:$L$17</c:f>
              <c:numCache>
                <c:formatCode>0.0</c:formatCode>
                <c:ptCount val="12"/>
                <c:pt idx="0">
                  <c:v>-1.2258064516129035</c:v>
                </c:pt>
                <c:pt idx="1">
                  <c:v>-0.15517241379310354</c:v>
                </c:pt>
                <c:pt idx="2">
                  <c:v>3.512903225806451</c:v>
                </c:pt>
                <c:pt idx="3">
                  <c:v>8.6366666666666667</c:v>
                </c:pt>
                <c:pt idx="4">
                  <c:v>13.522580645161288</c:v>
                </c:pt>
                <c:pt idx="5">
                  <c:v>16.59</c:v>
                </c:pt>
                <c:pt idx="6">
                  <c:v>18.522580645161291</c:v>
                </c:pt>
                <c:pt idx="7">
                  <c:v>18.119354838709679</c:v>
                </c:pt>
                <c:pt idx="8">
                  <c:v>13.223333333333333</c:v>
                </c:pt>
                <c:pt idx="9">
                  <c:v>8.3548387096774199</c:v>
                </c:pt>
                <c:pt idx="10">
                  <c:v>3.5466666666666664</c:v>
                </c:pt>
                <c:pt idx="11">
                  <c:v>-0.38387096774193558</c:v>
                </c:pt>
              </c:numCache>
            </c:numRef>
          </c:val>
          <c:smooth val="0"/>
          <c:extLst>
            <c:ext xmlns:c16="http://schemas.microsoft.com/office/drawing/2014/chart" uri="{C3380CC4-5D6E-409C-BE32-E72D297353CC}">
              <c16:uniqueId val="{00000000-8BFE-47B8-B50E-CB73B64305F3}"/>
            </c:ext>
          </c:extLst>
        </c:ser>
        <c:ser>
          <c:idx val="1"/>
          <c:order val="1"/>
          <c:tx>
            <c:strRef>
              <c:f>'6.3'!$M$5</c:f>
              <c:strCache>
                <c:ptCount val="1"/>
                <c:pt idx="0">
                  <c:v>Average
2021</c:v>
                </c:pt>
              </c:strCache>
            </c:strRef>
          </c:tx>
          <c:spPr>
            <a:ln w="19050" cap="rnd" cmpd="sng" algn="ctr">
              <a:solidFill>
                <a:srgbClr val="F0948F"/>
              </a:solidFill>
              <a:prstDash val="solid"/>
              <a:round/>
            </a:ln>
            <a:effectLst/>
          </c:spPr>
          <c:marker>
            <c:symbol val="none"/>
          </c:marker>
          <c:cat>
            <c:strRef>
              <c:f>'6.3'!$K$6:$K$17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'6.3'!$M$6:$M$17</c:f>
              <c:numCache>
                <c:formatCode>0.0</c:formatCode>
                <c:ptCount val="12"/>
                <c:pt idx="0">
                  <c:v>-0.91290322580645156</c:v>
                </c:pt>
                <c:pt idx="1">
                  <c:v>-0.7250000000000002</c:v>
                </c:pt>
                <c:pt idx="2">
                  <c:v>2.8290322580645157</c:v>
                </c:pt>
                <c:pt idx="3">
                  <c:v>5.6766666666666667</c:v>
                </c:pt>
                <c:pt idx="4">
                  <c:v>10.835483870967742</c:v>
                </c:pt>
                <c:pt idx="5">
                  <c:v>19.076666666666668</c:v>
                </c:pt>
                <c:pt idx="6">
                  <c:v>19.022580645161288</c:v>
                </c:pt>
                <c:pt idx="7">
                  <c:v>16.287096774193547</c:v>
                </c:pt>
                <c:pt idx="8">
                  <c:v>14.373333333333333</c:v>
                </c:pt>
                <c:pt idx="9">
                  <c:v>8.17741935483871</c:v>
                </c:pt>
                <c:pt idx="10">
                  <c:v>3.8100000000000005</c:v>
                </c:pt>
                <c:pt idx="11">
                  <c:v>0.58387096774193536</c:v>
                </c:pt>
              </c:numCache>
            </c:numRef>
          </c:val>
          <c:smooth val="0"/>
          <c:extLst>
            <c:ext xmlns:c16="http://schemas.microsoft.com/office/drawing/2014/chart" uri="{C3380CC4-5D6E-409C-BE32-E72D297353CC}">
              <c16:uniqueId val="{00000001-8BFE-47B8-B50E-CB73B64305F3}"/>
            </c:ext>
          </c:extLst>
        </c:ser>
        <c:ser>
          <c:idx val="2"/>
          <c:order val="2"/>
          <c:tx>
            <c:strRef>
              <c:f>'6.3'!$N$5</c:f>
              <c:strCache>
                <c:ptCount val="1"/>
                <c:pt idx="0">
                  <c:v>Average
2022</c:v>
                </c:pt>
              </c:strCache>
            </c:strRef>
          </c:tx>
          <c:spPr>
            <a:ln w="19050" cap="rnd" cmpd="sng" algn="ctr">
              <a:solidFill>
                <a:srgbClr val="E53A2E"/>
              </a:solidFill>
              <a:prstDash val="solid"/>
              <a:round/>
            </a:ln>
            <a:effectLst/>
          </c:spPr>
          <c:marker>
            <c:symbol val="none"/>
          </c:marker>
          <c:cat>
            <c:strRef>
              <c:f>'6.3'!$K$6:$K$17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'6.3'!$N$6:$N$17</c:f>
              <c:numCache>
                <c:formatCode>0.0</c:formatCode>
                <c:ptCount val="12"/>
                <c:pt idx="0">
                  <c:v>0.78709677419354795</c:v>
                </c:pt>
                <c:pt idx="1">
                  <c:v>3.0892857142857144</c:v>
                </c:pt>
                <c:pt idx="2">
                  <c:v>3.3161290322580643</c:v>
                </c:pt>
                <c:pt idx="3">
                  <c:v>6.6166666666666663</c:v>
                </c:pt>
                <c:pt idx="4">
                  <c:v>14.500000000000002</c:v>
                </c:pt>
                <c:pt idx="5">
                  <c:v>18.956666666666667</c:v>
                </c:pt>
                <c:pt idx="6">
                  <c:v>18.874193548387094</c:v>
                </c:pt>
                <c:pt idx="7">
                  <c:v>19.361290322580643</c:v>
                </c:pt>
                <c:pt idx="8">
                  <c:v>12.16</c:v>
                </c:pt>
                <c:pt idx="9">
                  <c:v>10.777419354838711</c:v>
                </c:pt>
                <c:pt idx="10">
                  <c:v>4.2466666666666661</c:v>
                </c:pt>
                <c:pt idx="11">
                  <c:v>0.43548387096774194</c:v>
                </c:pt>
              </c:numCache>
            </c:numRef>
          </c:val>
          <c:smooth val="0"/>
          <c:extLst>
            <c:ext xmlns:c16="http://schemas.microsoft.com/office/drawing/2014/chart" uri="{C3380CC4-5D6E-409C-BE32-E72D297353CC}">
              <c16:uniqueId val="{00000002-8BFE-47B8-B50E-CB73B64305F3}"/>
            </c:ext>
          </c:extLst>
        </c:ser>
        <c:dLbls>
          <c:showLegendKey val="0"/>
          <c:showVal val="0"/>
          <c:showCatName val="0"/>
          <c:showSerName val="0"/>
          <c:showPercent val="0"/>
          <c:showBubbleSize val="0"/>
        </c:dLbls>
        <c:smooth val="0"/>
        <c:axId val="169584128"/>
        <c:axId val="169585664"/>
      </c:lineChart>
      <c:catAx>
        <c:axId val="169584128"/>
        <c:scaling>
          <c:orientation val="minMax"/>
        </c:scaling>
        <c:delete val="0"/>
        <c:axPos val="b"/>
        <c:numFmt formatCode="General" sourceLinked="0"/>
        <c:majorTickMark val="out"/>
        <c:minorTickMark val="none"/>
        <c:tickLblPos val="low"/>
        <c:spPr>
          <a:noFill/>
          <a:ln w="6350" cap="flat" cmpd="sng" algn="ctr">
            <a:solidFill>
              <a:schemeClr val="tx1">
                <a:tint val="75000"/>
              </a:schemeClr>
            </a:solidFill>
            <a:prstDash val="solid"/>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cs-CZ"/>
          </a:p>
        </c:txPr>
        <c:crossAx val="169585664"/>
        <c:crosses val="autoZero"/>
        <c:auto val="1"/>
        <c:lblAlgn val="ctr"/>
        <c:lblOffset val="100"/>
        <c:noMultiLvlLbl val="0"/>
      </c:catAx>
      <c:valAx>
        <c:axId val="169585664"/>
        <c:scaling>
          <c:orientation val="minMax"/>
          <c:max val="21"/>
          <c:min val="-3"/>
        </c:scaling>
        <c:delete val="0"/>
        <c:axPos val="l"/>
        <c:majorGridlines>
          <c:spPr>
            <a:ln w="6350" cap="flat" cmpd="sng" algn="ctr">
              <a:solidFill>
                <a:schemeClr val="tx1">
                  <a:tint val="75000"/>
                </a:schemeClr>
              </a:solidFill>
              <a:prstDash val="solid"/>
              <a:round/>
            </a:ln>
            <a:effectLst/>
          </c:spPr>
        </c:majorGridlines>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69584128"/>
        <c:crosses val="autoZero"/>
        <c:crossBetween val="midCat"/>
        <c:majorUnit val="3"/>
      </c:valAx>
      <c:spPr>
        <a:solidFill>
          <a:schemeClr val="bg1"/>
        </a:solidFill>
        <a:ln>
          <a:noFill/>
        </a:ln>
        <a:effectLst/>
      </c:spPr>
    </c:plotArea>
    <c:legend>
      <c:legendPos val="b"/>
      <c:layout>
        <c:manualLayout>
          <c:xMode val="edge"/>
          <c:yMode val="edge"/>
          <c:x val="1.214911902295405E-3"/>
          <c:y val="0.88173476226320169"/>
          <c:w val="0.45099054235026831"/>
          <c:h val="0.11826523773679835"/>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legend>
    <c:plotVisOnly val="1"/>
    <c:dispBlanksAs val="gap"/>
    <c:showDLblsOverMax val="0"/>
  </c:chart>
  <c:spPr>
    <a:solidFill>
      <a:schemeClr val="bg1"/>
    </a:solidFill>
    <a:ln w="6350" cap="flat" cmpd="sng" algn="ctr">
      <a:noFill/>
      <a:prstDash val="solid"/>
      <a:round/>
    </a:ln>
    <a:effectLst/>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en-GB" sz="1050" b="1" i="0" baseline="0">
                <a:effectLst/>
              </a:rPr>
              <a:t>Average monthly temperatures, change 20</a:t>
            </a:r>
            <a:r>
              <a:rPr lang="cs-CZ" sz="1050" b="1" i="0" baseline="0">
                <a:effectLst/>
              </a:rPr>
              <a:t>22</a:t>
            </a:r>
            <a:r>
              <a:rPr lang="en-GB" sz="1050" b="1" i="0" baseline="0">
                <a:effectLst/>
              </a:rPr>
              <a:t> on 20</a:t>
            </a:r>
            <a:r>
              <a:rPr lang="cs-CZ" sz="1050" b="1" i="0" baseline="0">
                <a:effectLst/>
              </a:rPr>
              <a:t>21 (°C)</a:t>
            </a:r>
            <a:endParaRPr lang="cs-CZ" sz="500">
              <a:effectLst/>
            </a:endParaRPr>
          </a:p>
        </c:rich>
      </c:tx>
      <c:layout>
        <c:manualLayout>
          <c:xMode val="edge"/>
          <c:yMode val="edge"/>
          <c:x val="1.9346455575120513E-3"/>
          <c:y val="2.724294499683894E-3"/>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cs-CZ"/>
        </a:p>
      </c:txPr>
    </c:title>
    <c:autoTitleDeleted val="0"/>
    <c:plotArea>
      <c:layout>
        <c:manualLayout>
          <c:layoutTarget val="inner"/>
          <c:xMode val="edge"/>
          <c:yMode val="edge"/>
          <c:x val="9.6052849326037637E-2"/>
          <c:y val="9.1818989823091196E-2"/>
          <c:w val="0.90394707236819993"/>
          <c:h val="0.70731168544289813"/>
        </c:manualLayout>
      </c:layout>
      <c:barChart>
        <c:barDir val="col"/>
        <c:grouping val="clustered"/>
        <c:varyColors val="0"/>
        <c:ser>
          <c:idx val="0"/>
          <c:order val="0"/>
          <c:tx>
            <c:strRef>
              <c:f>'6.3'!$Q$5</c:f>
              <c:strCache>
                <c:ptCount val="1"/>
                <c:pt idx="0">
                  <c:v>Change on 2021</c:v>
                </c:pt>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2E7E-4F9F-BEA1-487F77004F5D}"/>
              </c:ext>
            </c:extLst>
          </c:dPt>
          <c:dPt>
            <c:idx val="1"/>
            <c:invertIfNegative val="0"/>
            <c:bubble3D val="0"/>
            <c:extLst>
              <c:ext xmlns:c16="http://schemas.microsoft.com/office/drawing/2014/chart" uri="{C3380CC4-5D6E-409C-BE32-E72D297353CC}">
                <c16:uniqueId val="{00000001-2E7E-4F9F-BEA1-487F77004F5D}"/>
              </c:ext>
            </c:extLst>
          </c:dPt>
          <c:dPt>
            <c:idx val="2"/>
            <c:invertIfNegative val="0"/>
            <c:bubble3D val="0"/>
            <c:extLst>
              <c:ext xmlns:c16="http://schemas.microsoft.com/office/drawing/2014/chart" uri="{C3380CC4-5D6E-409C-BE32-E72D297353CC}">
                <c16:uniqueId val="{00000002-2E7E-4F9F-BEA1-487F77004F5D}"/>
              </c:ext>
            </c:extLst>
          </c:dPt>
          <c:dPt>
            <c:idx val="3"/>
            <c:invertIfNegative val="0"/>
            <c:bubble3D val="0"/>
            <c:extLst>
              <c:ext xmlns:c16="http://schemas.microsoft.com/office/drawing/2014/chart" uri="{C3380CC4-5D6E-409C-BE32-E72D297353CC}">
                <c16:uniqueId val="{00000003-2E7E-4F9F-BEA1-487F77004F5D}"/>
              </c:ext>
            </c:extLst>
          </c:dPt>
          <c:dPt>
            <c:idx val="4"/>
            <c:invertIfNegative val="0"/>
            <c:bubble3D val="0"/>
            <c:extLst>
              <c:ext xmlns:c16="http://schemas.microsoft.com/office/drawing/2014/chart" uri="{C3380CC4-5D6E-409C-BE32-E72D297353CC}">
                <c16:uniqueId val="{00000004-2E7E-4F9F-BEA1-487F77004F5D}"/>
              </c:ext>
            </c:extLst>
          </c:dPt>
          <c:dPt>
            <c:idx val="5"/>
            <c:invertIfNegative val="0"/>
            <c:bubble3D val="0"/>
            <c:extLst>
              <c:ext xmlns:c16="http://schemas.microsoft.com/office/drawing/2014/chart" uri="{C3380CC4-5D6E-409C-BE32-E72D297353CC}">
                <c16:uniqueId val="{00000005-2E7E-4F9F-BEA1-487F77004F5D}"/>
              </c:ext>
            </c:extLst>
          </c:dPt>
          <c:dPt>
            <c:idx val="6"/>
            <c:invertIfNegative val="0"/>
            <c:bubble3D val="0"/>
            <c:extLst>
              <c:ext xmlns:c16="http://schemas.microsoft.com/office/drawing/2014/chart" uri="{C3380CC4-5D6E-409C-BE32-E72D297353CC}">
                <c16:uniqueId val="{00000006-2E7E-4F9F-BEA1-487F77004F5D}"/>
              </c:ext>
            </c:extLst>
          </c:dPt>
          <c:dPt>
            <c:idx val="7"/>
            <c:invertIfNegative val="0"/>
            <c:bubble3D val="0"/>
            <c:extLst>
              <c:ext xmlns:c16="http://schemas.microsoft.com/office/drawing/2014/chart" uri="{C3380CC4-5D6E-409C-BE32-E72D297353CC}">
                <c16:uniqueId val="{00000007-2E7E-4F9F-BEA1-487F77004F5D}"/>
              </c:ext>
            </c:extLst>
          </c:dPt>
          <c:dPt>
            <c:idx val="8"/>
            <c:invertIfNegative val="0"/>
            <c:bubble3D val="0"/>
            <c:extLst>
              <c:ext xmlns:c16="http://schemas.microsoft.com/office/drawing/2014/chart" uri="{C3380CC4-5D6E-409C-BE32-E72D297353CC}">
                <c16:uniqueId val="{00000008-2E7E-4F9F-BEA1-487F77004F5D}"/>
              </c:ext>
            </c:extLst>
          </c:dPt>
          <c:dPt>
            <c:idx val="9"/>
            <c:invertIfNegative val="0"/>
            <c:bubble3D val="0"/>
            <c:extLst>
              <c:ext xmlns:c16="http://schemas.microsoft.com/office/drawing/2014/chart" uri="{C3380CC4-5D6E-409C-BE32-E72D297353CC}">
                <c16:uniqueId val="{00000009-2E7E-4F9F-BEA1-487F77004F5D}"/>
              </c:ext>
            </c:extLst>
          </c:dPt>
          <c:dPt>
            <c:idx val="10"/>
            <c:invertIfNegative val="0"/>
            <c:bubble3D val="0"/>
            <c:extLst>
              <c:ext xmlns:c16="http://schemas.microsoft.com/office/drawing/2014/chart" uri="{C3380CC4-5D6E-409C-BE32-E72D297353CC}">
                <c16:uniqueId val="{0000000A-2E7E-4F9F-BEA1-487F77004F5D}"/>
              </c:ext>
            </c:extLst>
          </c:dPt>
          <c:dPt>
            <c:idx val="11"/>
            <c:invertIfNegative val="0"/>
            <c:bubble3D val="0"/>
            <c:extLst>
              <c:ext xmlns:c16="http://schemas.microsoft.com/office/drawing/2014/chart" uri="{C3380CC4-5D6E-409C-BE32-E72D297353CC}">
                <c16:uniqueId val="{0000000B-2E7E-4F9F-BEA1-487F77004F5D}"/>
              </c:ext>
            </c:extLst>
          </c:dPt>
          <c:dLbls>
            <c:dLbl>
              <c:idx val="2"/>
              <c:layout>
                <c:manualLayout>
                  <c:x val="0"/>
                  <c:y val="8.1103000811030002E-3"/>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7E-4F9F-BEA1-487F77004F5D}"/>
                </c:ext>
              </c:extLst>
            </c:dLbl>
            <c:dLbl>
              <c:idx val="5"/>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5-2E7E-4F9F-BEA1-487F77004F5D}"/>
                </c:ext>
              </c:extLst>
            </c:dLbl>
            <c:dLbl>
              <c:idx val="6"/>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6-2E7E-4F9F-BEA1-487F77004F5D}"/>
                </c:ext>
              </c:extLst>
            </c:dLbl>
            <c:dLbl>
              <c:idx val="10"/>
              <c:layout>
                <c:manualLayout>
                  <c:x val="-1.8413685044359012E-16"/>
                  <c:y val="8.1103000811030002E-3"/>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E7E-4F9F-BEA1-487F77004F5D}"/>
                </c:ext>
              </c:extLst>
            </c:dLbl>
            <c:dLbl>
              <c:idx val="11"/>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B-2E7E-4F9F-BEA1-487F77004F5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'6.3'!$P$6:$P$17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'6.3'!$Q$6:$Q$17</c:f>
              <c:numCache>
                <c:formatCode>#,##0.0</c:formatCode>
                <c:ptCount val="12"/>
                <c:pt idx="0">
                  <c:v>1.6999999999999995</c:v>
                </c:pt>
                <c:pt idx="1">
                  <c:v>3.8142857142857145</c:v>
                </c:pt>
                <c:pt idx="2">
                  <c:v>0.48709677419354858</c:v>
                </c:pt>
                <c:pt idx="3">
                  <c:v>0.9399999999999995</c:v>
                </c:pt>
                <c:pt idx="4">
                  <c:v>3.6645161290322594</c:v>
                </c:pt>
                <c:pt idx="5">
                  <c:v>-0.12000000000000099</c:v>
                </c:pt>
                <c:pt idx="6">
                  <c:v>-0.14838709677419359</c:v>
                </c:pt>
                <c:pt idx="7">
                  <c:v>3.0741935483870968</c:v>
                </c:pt>
                <c:pt idx="8">
                  <c:v>-2.2133333333333329</c:v>
                </c:pt>
                <c:pt idx="9">
                  <c:v>2.6000000000000014</c:v>
                </c:pt>
                <c:pt idx="10">
                  <c:v>0.43666666666666565</c:v>
                </c:pt>
                <c:pt idx="11">
                  <c:v>-0.14838709677419343</c:v>
                </c:pt>
              </c:numCache>
            </c:numRef>
          </c:val>
          <c:extLst>
            <c:ext xmlns:c16="http://schemas.microsoft.com/office/drawing/2014/chart" uri="{C3380CC4-5D6E-409C-BE32-E72D297353CC}">
              <c16:uniqueId val="{0000000C-2E7E-4F9F-BEA1-487F77004F5D}"/>
            </c:ext>
          </c:extLst>
        </c:ser>
        <c:dLbls>
          <c:showLegendKey val="0"/>
          <c:showVal val="0"/>
          <c:showCatName val="0"/>
          <c:showSerName val="0"/>
          <c:showPercent val="0"/>
          <c:showBubbleSize val="0"/>
        </c:dLbls>
        <c:gapWidth val="50"/>
        <c:axId val="170481152"/>
        <c:axId val="170482688"/>
      </c:barChart>
      <c:catAx>
        <c:axId val="170481152"/>
        <c:scaling>
          <c:orientation val="minMax"/>
        </c:scaling>
        <c:delete val="0"/>
        <c:axPos val="b"/>
        <c:numFmt formatCode="General" sourceLinked="0"/>
        <c:majorTickMark val="out"/>
        <c:minorTickMark val="none"/>
        <c:tickLblPos val="low"/>
        <c:spPr>
          <a:noFill/>
          <a:ln w="6350" cap="flat" cmpd="sng" algn="ctr">
            <a:solidFill>
              <a:schemeClr val="tx1">
                <a:tint val="75000"/>
              </a:schemeClr>
            </a:solidFill>
            <a:prstDash val="solid"/>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cs-CZ"/>
          </a:p>
        </c:txPr>
        <c:crossAx val="170482688"/>
        <c:crosses val="autoZero"/>
        <c:auto val="1"/>
        <c:lblAlgn val="ctr"/>
        <c:lblOffset val="100"/>
        <c:noMultiLvlLbl val="0"/>
      </c:catAx>
      <c:valAx>
        <c:axId val="170482688"/>
        <c:scaling>
          <c:orientation val="minMax"/>
          <c:max val="4"/>
          <c:min val="-3"/>
        </c:scaling>
        <c:delete val="0"/>
        <c:axPos val="l"/>
        <c:majorGridlines>
          <c:spPr>
            <a:ln w="6350" cap="flat" cmpd="sng" algn="ctr">
              <a:solidFill>
                <a:schemeClr val="tx1">
                  <a:tint val="75000"/>
                </a:schemeClr>
              </a:solidFill>
              <a:prstDash val="solid"/>
              <a:round/>
            </a:ln>
            <a:effectLst/>
          </c:spPr>
        </c:majorGridlines>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70481152"/>
        <c:crosses val="autoZero"/>
        <c:crossBetween val="between"/>
        <c:majorUnit val="1"/>
      </c:valAx>
      <c:spPr>
        <a:solidFill>
          <a:schemeClr val="bg1"/>
        </a:solidFill>
        <a:ln>
          <a:noFill/>
        </a:ln>
        <a:effectLst/>
      </c:spPr>
    </c:plotArea>
    <c:plotVisOnly val="1"/>
    <c:dispBlanksAs val="gap"/>
    <c:showDLblsOverMax val="0"/>
  </c:chart>
  <c:spPr>
    <a:solidFill>
      <a:schemeClr val="bg1"/>
    </a:solidFill>
    <a:ln w="6350" cap="flat" cmpd="sng" algn="ctr">
      <a:noFill/>
      <a:prstDash val="solid"/>
      <a:round/>
    </a:ln>
    <a:effectLst/>
  </c:spPr>
  <c:txPr>
    <a:bodyPr/>
    <a:lstStyle/>
    <a:p>
      <a:pPr>
        <a:defRPr sz="800"/>
      </a:pPr>
      <a:endParaRPr lang="cs-CZ"/>
    </a:p>
  </c:tx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r>
              <a:rPr lang="en-GB" sz="1000" b="1" i="0" baseline="0">
                <a:effectLst/>
              </a:rPr>
              <a:t>Annual actual gas consumption values as percentages of the highest annual consumption (in 20</a:t>
            </a:r>
            <a:r>
              <a:rPr lang="cs-CZ" sz="1000" b="1" i="0" baseline="0">
                <a:effectLst/>
              </a:rPr>
              <a:t>21</a:t>
            </a:r>
            <a:r>
              <a:rPr lang="en-GB" sz="1000" b="1" i="0" baseline="0">
                <a:effectLst/>
              </a:rPr>
              <a:t>) over the last 10 years</a:t>
            </a:r>
            <a:r>
              <a:rPr lang="cs-CZ" sz="1000" b="1" i="0" baseline="0">
                <a:effectLst/>
              </a:rPr>
              <a:t> (</a:t>
            </a:r>
            <a:r>
              <a:rPr lang="en-US" sz="1000" b="1" i="0" baseline="0">
                <a:effectLst/>
              </a:rPr>
              <a:t>million m</a:t>
            </a:r>
            <a:r>
              <a:rPr lang="en-US" sz="1000" b="1" i="0" baseline="30000">
                <a:effectLst/>
              </a:rPr>
              <a:t>3</a:t>
            </a:r>
            <a:r>
              <a:rPr lang="cs-CZ" sz="1000" b="1" i="0" baseline="0">
                <a:effectLst/>
              </a:rPr>
              <a:t>)</a:t>
            </a:r>
            <a:endParaRPr lang="cs-CZ" sz="1000">
              <a:effectLst/>
            </a:endParaRPr>
          </a:p>
        </c:rich>
      </c:tx>
      <c:layout>
        <c:manualLayout>
          <c:xMode val="edge"/>
          <c:yMode val="edge"/>
          <c:x val="1.6024443317432654E-3"/>
          <c:y val="1.1863840162697719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endParaRPr lang="cs-CZ"/>
        </a:p>
      </c:txPr>
    </c:title>
    <c:autoTitleDeleted val="0"/>
    <c:plotArea>
      <c:layout>
        <c:manualLayout>
          <c:layoutTarget val="inner"/>
          <c:xMode val="edge"/>
          <c:yMode val="edge"/>
          <c:x val="6.3458747980940949E-2"/>
          <c:y val="0.20512815779685437"/>
          <c:w val="0.93654122235205561"/>
          <c:h val="0.70340683489790679"/>
        </c:manualLayout>
      </c:layout>
      <c:barChart>
        <c:barDir val="col"/>
        <c:grouping val="percentStacked"/>
        <c:varyColors val="0"/>
        <c:ser>
          <c:idx val="0"/>
          <c:order val="0"/>
          <c:tx>
            <c:strRef>
              <c:f>'6.4'!$G$19</c:f>
              <c:strCache>
                <c:ptCount val="1"/>
                <c:pt idx="0">
                  <c:v>0.0%</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B47C-454B-8307-4063B40840DA}"/>
              </c:ext>
            </c:extLst>
          </c:dPt>
          <c:dPt>
            <c:idx val="1"/>
            <c:invertIfNegative val="0"/>
            <c:bubble3D val="0"/>
            <c:extLst>
              <c:ext xmlns:c16="http://schemas.microsoft.com/office/drawing/2014/chart" uri="{C3380CC4-5D6E-409C-BE32-E72D297353CC}">
                <c16:uniqueId val="{00000002-B47C-454B-8307-4063B40840DA}"/>
              </c:ext>
            </c:extLst>
          </c:dPt>
          <c:dPt>
            <c:idx val="2"/>
            <c:invertIfNegative val="0"/>
            <c:bubble3D val="0"/>
            <c:extLst>
              <c:ext xmlns:c16="http://schemas.microsoft.com/office/drawing/2014/chart" uri="{C3380CC4-5D6E-409C-BE32-E72D297353CC}">
                <c16:uniqueId val="{00000003-B47C-454B-8307-4063B40840DA}"/>
              </c:ext>
            </c:extLst>
          </c:dPt>
          <c:dLbls>
            <c:numFmt formatCode="#,##0" sourceLinked="0"/>
            <c:spPr>
              <a:noFill/>
              <a:ln>
                <a:noFill/>
              </a:ln>
              <a:effectLst/>
            </c:spPr>
            <c:txPr>
              <a:bodyPr rot="-5400000" spcFirstLastPara="1" vertOverflow="ellipsis" wrap="square" anchor="ctr" anchorCtr="1"/>
              <a:lstStyle/>
              <a:p>
                <a:pPr>
                  <a:defRPr sz="800" b="0" i="0" u="none" strike="noStrike" kern="1200" baseline="0">
                    <a:solidFill>
                      <a:schemeClr val="bg1"/>
                    </a:solidFill>
                    <a:latin typeface="+mn-lt"/>
                    <a:ea typeface="+mn-ea"/>
                    <a:cs typeface="+mn-cs"/>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'6.4'!$F$20:$F$29</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'6.4'!$G$20:$G$29</c:f>
              <c:numCache>
                <c:formatCode>0.0</c:formatCode>
                <c:ptCount val="10"/>
                <c:pt idx="0">
                  <c:v>8277.0944147694499</c:v>
                </c:pt>
                <c:pt idx="1">
                  <c:v>7280.4197495994158</c:v>
                </c:pt>
                <c:pt idx="2">
                  <c:v>7607.5646329449373</c:v>
                </c:pt>
                <c:pt idx="3">
                  <c:v>8255.1342335338559</c:v>
                </c:pt>
                <c:pt idx="4">
                  <c:v>8527.4827534189189</c:v>
                </c:pt>
                <c:pt idx="5">
                  <c:v>8182.7561269882699</c:v>
                </c:pt>
                <c:pt idx="6">
                  <c:v>8564.6294736091877</c:v>
                </c:pt>
                <c:pt idx="7">
                  <c:v>8694.2191732210795</c:v>
                </c:pt>
                <c:pt idx="8">
                  <c:v>9433.7342458022922</c:v>
                </c:pt>
                <c:pt idx="9">
                  <c:v>7543.7622835692937</c:v>
                </c:pt>
              </c:numCache>
            </c:numRef>
          </c:val>
          <c:extLst>
            <c:ext xmlns:c16="http://schemas.microsoft.com/office/drawing/2014/chart" uri="{C3380CC4-5D6E-409C-BE32-E72D297353CC}">
              <c16:uniqueId val="{00000004-B47C-454B-8307-4063B40840DA}"/>
            </c:ext>
          </c:extLst>
        </c:ser>
        <c:ser>
          <c:idx val="1"/>
          <c:order val="1"/>
          <c:tx>
            <c:strRef>
              <c:f>'6.4'!$J$19</c:f>
              <c:strCache>
                <c:ptCount val="1"/>
              </c:strCache>
            </c:strRef>
          </c:tx>
          <c:spPr>
            <a:solidFill>
              <a:schemeClr val="bg1">
                <a:alpha val="25000"/>
              </a:schemeClr>
            </a:solidFill>
            <a:ln>
              <a:noFill/>
            </a:ln>
            <a:effectLst/>
          </c:spPr>
          <c:invertIfNegative val="0"/>
          <c:cat>
            <c:numRef>
              <c:f>'6.4'!$F$20:$F$29</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'6.4'!$J$20:$J$29</c:f>
              <c:numCache>
                <c:formatCode>#,##0.0</c:formatCode>
                <c:ptCount val="10"/>
                <c:pt idx="0">
                  <c:v>1156.6398310328423</c:v>
                </c:pt>
                <c:pt idx="1">
                  <c:v>2153.3144962028764</c:v>
                </c:pt>
                <c:pt idx="2">
                  <c:v>1826.1696128573549</c:v>
                </c:pt>
                <c:pt idx="3">
                  <c:v>1178.6000122684363</c:v>
                </c:pt>
                <c:pt idx="4">
                  <c:v>906.25149238337326</c:v>
                </c:pt>
                <c:pt idx="5">
                  <c:v>1250.9781188140223</c:v>
                </c:pt>
                <c:pt idx="6">
                  <c:v>869.10477219310451</c:v>
                </c:pt>
                <c:pt idx="7">
                  <c:v>739.51507258121273</c:v>
                </c:pt>
                <c:pt idx="8">
                  <c:v>0</c:v>
                </c:pt>
                <c:pt idx="9">
                  <c:v>1889.9719622329985</c:v>
                </c:pt>
              </c:numCache>
            </c:numRef>
          </c:val>
          <c:extLst>
            <c:ext xmlns:c16="http://schemas.microsoft.com/office/drawing/2014/chart" uri="{C3380CC4-5D6E-409C-BE32-E72D297353CC}">
              <c16:uniqueId val="{00000005-B47C-454B-8307-4063B40840DA}"/>
            </c:ext>
          </c:extLst>
        </c:ser>
        <c:dLbls>
          <c:showLegendKey val="0"/>
          <c:showVal val="0"/>
          <c:showCatName val="0"/>
          <c:showSerName val="0"/>
          <c:showPercent val="0"/>
          <c:showBubbleSize val="0"/>
        </c:dLbls>
        <c:gapWidth val="50"/>
        <c:overlap val="100"/>
        <c:axId val="161496448"/>
        <c:axId val="169981056"/>
      </c:barChart>
      <c:catAx>
        <c:axId val="161496448"/>
        <c:scaling>
          <c:orientation val="minMax"/>
        </c:scaling>
        <c:delete val="0"/>
        <c:axPos val="b"/>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69981056"/>
        <c:crosses val="autoZero"/>
        <c:auto val="1"/>
        <c:lblAlgn val="ctr"/>
        <c:lblOffset val="100"/>
        <c:noMultiLvlLbl val="0"/>
      </c:catAx>
      <c:valAx>
        <c:axId val="169981056"/>
        <c:scaling>
          <c:orientation val="minMax"/>
          <c:min val="0"/>
        </c:scaling>
        <c:delete val="0"/>
        <c:axPos val="l"/>
        <c:majorGridlines>
          <c:spPr>
            <a:ln w="6350" cap="flat" cmpd="sng" algn="ctr">
              <a:solidFill>
                <a:schemeClr val="tx1">
                  <a:tint val="75000"/>
                </a:schemeClr>
              </a:solidFill>
              <a:prstDash val="solid"/>
              <a:round/>
            </a:ln>
            <a:effectLst/>
          </c:spPr>
        </c:majorGridlines>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61496448"/>
        <c:crosses val="autoZero"/>
        <c:crossBetween val="between"/>
      </c:valAx>
      <c:spPr>
        <a:solidFill>
          <a:schemeClr val="bg1"/>
        </a:solidFill>
        <a:ln>
          <a:noFill/>
        </a:ln>
        <a:effectLst/>
      </c:spPr>
    </c:plotArea>
    <c:plotVisOnly val="1"/>
    <c:dispBlanksAs val="gap"/>
    <c:showDLblsOverMax val="0"/>
  </c:chart>
  <c:spPr>
    <a:solidFill>
      <a:schemeClr val="bg1"/>
    </a:solidFill>
    <a:ln w="6350" cap="flat" cmpd="sng" algn="ctr">
      <a:noFill/>
      <a:prstDash val="solid"/>
      <a:round/>
    </a:ln>
    <a:effectLst/>
  </c:spPr>
  <c:txPr>
    <a:bodyPr/>
    <a:lstStyle/>
    <a:p>
      <a:pPr>
        <a:defRPr sz="800"/>
      </a:pPr>
      <a:endParaRPr lang="cs-CZ"/>
    </a:p>
  </c:txPr>
  <c:printSettings>
    <c:headerFooter/>
    <c:pageMargins b="0.78740157499999996" l="0.7" r="0.7" t="0.78740157499999996"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GB" sz="1000" b="1" i="0" baseline="0">
                <a:solidFill>
                  <a:srgbClr val="1A3366"/>
                </a:solidFill>
                <a:effectLst/>
              </a:rPr>
              <a:t>Year-on-year change in actual consumption of natural gas (%)</a:t>
            </a:r>
            <a:endParaRPr lang="cs-CZ" sz="1000">
              <a:solidFill>
                <a:srgbClr val="1A3366"/>
              </a:solidFill>
              <a:effectLst/>
            </a:endParaRPr>
          </a:p>
        </c:rich>
      </c:tx>
      <c:layout>
        <c:manualLayout>
          <c:xMode val="edge"/>
          <c:yMode val="edge"/>
          <c:x val="1.9066859355279888E-3"/>
          <c:y val="4.7038610953646478E-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cs-CZ"/>
        </a:p>
      </c:txPr>
    </c:title>
    <c:autoTitleDeleted val="0"/>
    <c:plotArea>
      <c:layout>
        <c:manualLayout>
          <c:layoutTarget val="inner"/>
          <c:xMode val="edge"/>
          <c:yMode val="edge"/>
          <c:x val="5.8901770073868875E-2"/>
          <c:y val="0.1519545285921686"/>
          <c:w val="0.94003825880466052"/>
          <c:h val="0.71853729960318913"/>
        </c:manualLayout>
      </c:layout>
      <c:barChart>
        <c:barDir val="col"/>
        <c:grouping val="clustered"/>
        <c:varyColors val="0"/>
        <c:ser>
          <c:idx val="0"/>
          <c:order val="0"/>
          <c:tx>
            <c:strRef>
              <c:f>'6.4'!$D$46</c:f>
              <c:strCache>
                <c:ptCount val="1"/>
                <c:pt idx="0">
                  <c:v>#ODKAZ!</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D55C-4A8D-8DBA-48A79ABCEC47}"/>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D55C-4A8D-8DBA-48A79ABCEC47}"/>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5-D55C-4A8D-8DBA-48A79ABCEC47}"/>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7-D55C-4A8D-8DBA-48A79ABCEC47}"/>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9-D55C-4A8D-8DBA-48A79ABCEC47}"/>
              </c:ext>
            </c:extLst>
          </c:dPt>
          <c:dPt>
            <c:idx val="7"/>
            <c:invertIfNegative val="0"/>
            <c:bubble3D val="0"/>
            <c:spPr>
              <a:solidFill>
                <a:schemeClr val="accent1"/>
              </a:solidFill>
              <a:ln>
                <a:noFill/>
              </a:ln>
              <a:effectLst/>
            </c:spPr>
            <c:extLst>
              <c:ext xmlns:c16="http://schemas.microsoft.com/office/drawing/2014/chart" uri="{C3380CC4-5D6E-409C-BE32-E72D297353CC}">
                <c16:uniqueId val="{0000000B-D55C-4A8D-8DBA-48A79ABCEC47}"/>
              </c:ext>
            </c:extLst>
          </c:dPt>
          <c:dPt>
            <c:idx val="8"/>
            <c:invertIfNegative val="0"/>
            <c:bubble3D val="0"/>
            <c:spPr>
              <a:solidFill>
                <a:schemeClr val="accent1"/>
              </a:solidFill>
              <a:ln>
                <a:noFill/>
              </a:ln>
              <a:effectLst/>
            </c:spPr>
            <c:extLst>
              <c:ext xmlns:c16="http://schemas.microsoft.com/office/drawing/2014/chart" uri="{C3380CC4-5D6E-409C-BE32-E72D297353CC}">
                <c16:uniqueId val="{0000000D-D55C-4A8D-8DBA-48A79ABCEC47}"/>
              </c:ext>
            </c:extLst>
          </c:dPt>
          <c:dPt>
            <c:idx val="9"/>
            <c:invertIfNegative val="0"/>
            <c:bubble3D val="0"/>
            <c:spPr>
              <a:solidFill>
                <a:schemeClr val="accent1"/>
              </a:solidFill>
              <a:ln>
                <a:noFill/>
              </a:ln>
              <a:effectLst/>
            </c:spPr>
            <c:extLst>
              <c:ext xmlns:c16="http://schemas.microsoft.com/office/drawing/2014/chart" uri="{C3380CC4-5D6E-409C-BE32-E72D297353CC}">
                <c16:uniqueId val="{0000000F-D55C-4A8D-8DBA-48A79ABCEC47}"/>
              </c:ext>
            </c:extLst>
          </c:dPt>
          <c:dLbls>
            <c:dLbl>
              <c:idx val="3"/>
              <c:layout>
                <c:manualLayout>
                  <c:x val="0"/>
                  <c:y val="1.34508677927972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5C-4A8D-8DBA-48A79ABCEC47}"/>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'6.4'!$C$47:$C$56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'6.4'!$D$47:$D$56</c:f>
              <c:numCache>
                <c:formatCode>0.0%</c:formatCode>
                <c:ptCount val="10"/>
                <c:pt idx="0">
                  <c:v>1.4570499054088446E-2</c:v>
                </c:pt>
                <c:pt idx="1">
                  <c:v>-0.1204135914399613</c:v>
                </c:pt>
                <c:pt idx="2">
                  <c:v>4.4934294270935982E-2</c:v>
                </c:pt>
                <c:pt idx="3">
                  <c:v>8.5121800711963222E-2</c:v>
                </c:pt>
                <c:pt idx="4">
                  <c:v>3.2991410215806531E-2</c:v>
                </c:pt>
                <c:pt idx="5">
                  <c:v>-4.0425367766641102E-2</c:v>
                </c:pt>
                <c:pt idx="6">
                  <c:v>4.6668059110478388E-2</c:v>
                </c:pt>
                <c:pt idx="7">
                  <c:v>1.5130800463838615E-2</c:v>
                </c:pt>
                <c:pt idx="8">
                  <c:v>8.5058250528003809E-2</c:v>
                </c:pt>
                <c:pt idx="9">
                  <c:v>-0.20034187024867434</c:v>
                </c:pt>
              </c:numCache>
            </c:numRef>
          </c:val>
          <c:extLst>
            <c:ext xmlns:c16="http://schemas.microsoft.com/office/drawing/2014/chart" uri="{C3380CC4-5D6E-409C-BE32-E72D297353CC}">
              <c16:uniqueId val="{00000010-D55C-4A8D-8DBA-48A79ABCEC47}"/>
            </c:ext>
          </c:extLst>
        </c:ser>
        <c:dLbls>
          <c:showLegendKey val="0"/>
          <c:showVal val="0"/>
          <c:showCatName val="0"/>
          <c:showSerName val="0"/>
          <c:showPercent val="0"/>
          <c:showBubbleSize val="0"/>
        </c:dLbls>
        <c:gapWidth val="50"/>
        <c:overlap val="100"/>
        <c:axId val="170013056"/>
        <c:axId val="170014592"/>
      </c:barChart>
      <c:catAx>
        <c:axId val="170013056"/>
        <c:scaling>
          <c:orientation val="minMax"/>
        </c:scaling>
        <c:delete val="0"/>
        <c:axPos val="b"/>
        <c:numFmt formatCode="General" sourceLinked="1"/>
        <c:majorTickMark val="out"/>
        <c:minorTickMark val="none"/>
        <c:tickLblPos val="low"/>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70014592"/>
        <c:crosses val="autoZero"/>
        <c:auto val="1"/>
        <c:lblAlgn val="ctr"/>
        <c:lblOffset val="100"/>
        <c:noMultiLvlLbl val="0"/>
      </c:catAx>
      <c:valAx>
        <c:axId val="170014592"/>
        <c:scaling>
          <c:orientation val="minMax"/>
          <c:max val="0.15000000000000002"/>
          <c:min val="-0.30000000000000004"/>
        </c:scaling>
        <c:delete val="0"/>
        <c:axPos val="l"/>
        <c:majorGridlines>
          <c:spPr>
            <a:ln w="6350" cap="flat" cmpd="sng" algn="ctr">
              <a:solidFill>
                <a:schemeClr val="tx1">
                  <a:tint val="75000"/>
                </a:schemeClr>
              </a:solidFill>
              <a:prstDash val="solid"/>
              <a:round/>
            </a:ln>
            <a:effectLst/>
          </c:spPr>
        </c:majorGridlines>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70013056"/>
        <c:crosses val="autoZero"/>
        <c:crossBetween val="between"/>
        <c:majorUnit val="5.000000000000001E-2"/>
      </c:valAx>
      <c:spPr>
        <a:solidFill>
          <a:schemeClr val="bg1"/>
        </a:solidFill>
        <a:ln>
          <a:noFill/>
        </a:ln>
        <a:effectLst/>
      </c:spPr>
    </c:plotArea>
    <c:plotVisOnly val="1"/>
    <c:dispBlanksAs val="gap"/>
    <c:showDLblsOverMax val="0"/>
  </c:chart>
  <c:spPr>
    <a:solidFill>
      <a:schemeClr val="bg1"/>
    </a:solidFill>
    <a:ln w="6350" cap="flat" cmpd="sng" algn="ctr">
      <a:noFill/>
      <a:prstDash val="solid"/>
      <a:round/>
    </a:ln>
    <a:effectLst/>
  </c:spPr>
  <c:txPr>
    <a:bodyPr/>
    <a:lstStyle/>
    <a:p>
      <a:pPr>
        <a:defRPr sz="800"/>
      </a:pPr>
      <a:endParaRPr lang="cs-CZ"/>
    </a:p>
  </c:tx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Arial" panose="020B0604020202020204" pitchFamily="34" charset="0"/>
              </a:defRPr>
            </a:pPr>
            <a:r>
              <a:rPr lang="en-GB" sz="1000" b="1" i="0" baseline="0">
                <a:effectLst/>
              </a:rPr>
              <a:t>Annual natural gas consumption values and average temperatures</a:t>
            </a:r>
            <a:endParaRPr lang="cs-CZ" sz="1000">
              <a:effectLst/>
            </a:endParaRPr>
          </a:p>
        </c:rich>
      </c:tx>
      <c:layout>
        <c:manualLayout>
          <c:xMode val="edge"/>
          <c:yMode val="edge"/>
          <c:x val="3.0226417480947406E-3"/>
          <c:y val="2.9227278793540572E-4"/>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Arial" panose="020B0604020202020204" pitchFamily="34" charset="0"/>
            </a:defRPr>
          </a:pPr>
          <a:endParaRPr lang="cs-CZ"/>
        </a:p>
      </c:txPr>
    </c:title>
    <c:autoTitleDeleted val="0"/>
    <c:plotArea>
      <c:layout>
        <c:manualLayout>
          <c:layoutTarget val="inner"/>
          <c:xMode val="edge"/>
          <c:yMode val="edge"/>
          <c:x val="0.12404721148986811"/>
          <c:y val="0.13658665806689393"/>
          <c:w val="0.78141259516473482"/>
          <c:h val="0.68061034743538418"/>
        </c:manualLayout>
      </c:layout>
      <c:lineChart>
        <c:grouping val="standard"/>
        <c:varyColors val="0"/>
        <c:ser>
          <c:idx val="1"/>
          <c:order val="0"/>
          <c:tx>
            <c:strRef>
              <c:f>'6.4'!$C$19</c:f>
              <c:strCache>
                <c:ptCount val="1"/>
                <c:pt idx="0">
                  <c:v>Actual</c:v>
                </c:pt>
              </c:strCache>
            </c:strRef>
          </c:tx>
          <c:spPr>
            <a:ln w="19050" cap="rnd" cmpd="sng" algn="ctr">
              <a:solidFill>
                <a:srgbClr val="233060"/>
              </a:solidFill>
              <a:prstDash val="solid"/>
              <a:round/>
            </a:ln>
            <a:effectLst/>
          </c:spPr>
          <c:marker>
            <c:symbol val="none"/>
          </c:marker>
          <c:dPt>
            <c:idx val="9"/>
            <c:bubble3D val="0"/>
            <c:extLst>
              <c:ext xmlns:c16="http://schemas.microsoft.com/office/drawing/2014/chart" uri="{C3380CC4-5D6E-409C-BE32-E72D297353CC}">
                <c16:uniqueId val="{00000000-9662-4C09-BD9E-182778F3F259}"/>
              </c:ext>
            </c:extLst>
          </c:dPt>
          <c:cat>
            <c:numRef>
              <c:f>'6.4'!$B$20:$B$29</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'6.4'!$C$20:$C$29</c:f>
              <c:numCache>
                <c:formatCode>#,##0.0</c:formatCode>
                <c:ptCount val="10"/>
                <c:pt idx="0">
                  <c:v>8277.0944147694499</c:v>
                </c:pt>
                <c:pt idx="1">
                  <c:v>7280.4197495994158</c:v>
                </c:pt>
                <c:pt idx="2">
                  <c:v>7607.5646329449373</c:v>
                </c:pt>
                <c:pt idx="3">
                  <c:v>8255.1342335338559</c:v>
                </c:pt>
                <c:pt idx="4">
                  <c:v>8527.4827534189189</c:v>
                </c:pt>
                <c:pt idx="5">
                  <c:v>8182.7561269882699</c:v>
                </c:pt>
                <c:pt idx="6">
                  <c:v>8564.6294736091877</c:v>
                </c:pt>
                <c:pt idx="7">
                  <c:v>8694.2191732210795</c:v>
                </c:pt>
                <c:pt idx="8">
                  <c:v>9433.7342458022922</c:v>
                </c:pt>
                <c:pt idx="9">
                  <c:v>7543.7622835692937</c:v>
                </c:pt>
              </c:numCache>
            </c:numRef>
          </c:val>
          <c:smooth val="0"/>
          <c:extLst>
            <c:ext xmlns:c16="http://schemas.microsoft.com/office/drawing/2014/chart" uri="{C3380CC4-5D6E-409C-BE32-E72D297353CC}">
              <c16:uniqueId val="{00000001-9662-4C09-BD9E-182778F3F259}"/>
            </c:ext>
          </c:extLst>
        </c:ser>
        <c:ser>
          <c:idx val="2"/>
          <c:order val="1"/>
          <c:tx>
            <c:strRef>
              <c:f>'6.4'!$D$19</c:f>
              <c:strCache>
                <c:ptCount val="1"/>
                <c:pt idx="0">
                  <c:v>Adjusted</c:v>
                </c:pt>
              </c:strCache>
            </c:strRef>
          </c:tx>
          <c:spPr>
            <a:ln w="19050" cap="rnd" cmpd="sng" algn="ctr">
              <a:solidFill>
                <a:srgbClr val="000000"/>
              </a:solidFill>
              <a:prstDash val="solid"/>
              <a:round/>
            </a:ln>
            <a:effectLst/>
          </c:spPr>
          <c:marker>
            <c:symbol val="none"/>
          </c:marker>
          <c:cat>
            <c:numRef>
              <c:f>'6.4'!$B$20:$B$29</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'6.4'!$D$20:$D$29</c:f>
              <c:numCache>
                <c:formatCode>#,##0.0</c:formatCode>
                <c:ptCount val="10"/>
                <c:pt idx="0">
                  <c:v>8353.3381749207947</c:v>
                </c:pt>
                <c:pt idx="1">
                  <c:v>8040.7391621005245</c:v>
                </c:pt>
                <c:pt idx="2">
                  <c:v>8085.3660724135771</c:v>
                </c:pt>
                <c:pt idx="3">
                  <c:v>8432.6727866868077</c:v>
                </c:pt>
                <c:pt idx="4">
                  <c:v>8733.122113124442</c:v>
                </c:pt>
                <c:pt idx="5">
                  <c:v>8634.4743233258068</c:v>
                </c:pt>
                <c:pt idx="6">
                  <c:v>9052.0350741878956</c:v>
                </c:pt>
                <c:pt idx="7">
                  <c:v>9006.2086823140817</c:v>
                </c:pt>
                <c:pt idx="8">
                  <c:v>9319.6121170440929</c:v>
                </c:pt>
                <c:pt idx="9">
                  <c:v>7782.2374673559498</c:v>
                </c:pt>
              </c:numCache>
            </c:numRef>
          </c:val>
          <c:smooth val="0"/>
          <c:extLst>
            <c:ext xmlns:c16="http://schemas.microsoft.com/office/drawing/2014/chart" uri="{C3380CC4-5D6E-409C-BE32-E72D297353CC}">
              <c16:uniqueId val="{00000002-9662-4C09-BD9E-182778F3F259}"/>
            </c:ext>
          </c:extLst>
        </c:ser>
        <c:dLbls>
          <c:showLegendKey val="0"/>
          <c:showVal val="0"/>
          <c:showCatName val="0"/>
          <c:showSerName val="0"/>
          <c:showPercent val="0"/>
          <c:showBubbleSize val="0"/>
        </c:dLbls>
        <c:marker val="1"/>
        <c:smooth val="0"/>
        <c:axId val="170056320"/>
        <c:axId val="170066304"/>
      </c:lineChart>
      <c:lineChart>
        <c:grouping val="standard"/>
        <c:varyColors val="0"/>
        <c:ser>
          <c:idx val="0"/>
          <c:order val="2"/>
          <c:tx>
            <c:strRef>
              <c:f>'6.4'!$E$19</c:f>
              <c:strCache>
                <c:ptCount val="1"/>
                <c:pt idx="0">
                  <c:v>Average</c:v>
                </c:pt>
              </c:strCache>
            </c:strRef>
          </c:tx>
          <c:spPr>
            <a:ln w="19050" cap="rnd" cmpd="sng" algn="ctr">
              <a:solidFill>
                <a:srgbClr val="DF2B20"/>
              </a:solidFill>
              <a:prstDash val="solid"/>
              <a:round/>
            </a:ln>
            <a:effectLst/>
          </c:spPr>
          <c:marker>
            <c:symbol val="none"/>
          </c:marker>
          <c:dPt>
            <c:idx val="7"/>
            <c:bubble3D val="0"/>
            <c:extLst>
              <c:ext xmlns:c16="http://schemas.microsoft.com/office/drawing/2014/chart" uri="{C3380CC4-5D6E-409C-BE32-E72D297353CC}">
                <c16:uniqueId val="{00000003-9662-4C09-BD9E-182778F3F259}"/>
              </c:ext>
            </c:extLst>
          </c:dPt>
          <c:dPt>
            <c:idx val="9"/>
            <c:bubble3D val="0"/>
            <c:extLst>
              <c:ext xmlns:c16="http://schemas.microsoft.com/office/drawing/2014/chart" uri="{C3380CC4-5D6E-409C-BE32-E72D297353CC}">
                <c16:uniqueId val="{00000004-9662-4C09-BD9E-182778F3F259}"/>
              </c:ext>
            </c:extLst>
          </c:dPt>
          <c:cat>
            <c:numRef>
              <c:f>'6.4'!$B$20:$B$29</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'6.4'!$E$20:$E$29</c:f>
              <c:numCache>
                <c:formatCode>#,##0.0</c:formatCode>
                <c:ptCount val="10"/>
                <c:pt idx="0">
                  <c:v>8.3000000000000007</c:v>
                </c:pt>
                <c:pt idx="1">
                  <c:v>9.6999999999999993</c:v>
                </c:pt>
                <c:pt idx="2">
                  <c:v>9.8000000000000007</c:v>
                </c:pt>
                <c:pt idx="3">
                  <c:v>8.9722459037378375</c:v>
                </c:pt>
                <c:pt idx="4">
                  <c:v>8.8161872759856621</c:v>
                </c:pt>
                <c:pt idx="5">
                  <c:v>9.8751190476190462</c:v>
                </c:pt>
                <c:pt idx="6">
                  <c:v>9.7526875320020494</c:v>
                </c:pt>
                <c:pt idx="7">
                  <c:v>9.3390104966717846</c:v>
                </c:pt>
                <c:pt idx="8">
                  <c:v>8.2528539426523277</c:v>
                </c:pt>
                <c:pt idx="9">
                  <c:v>9.426741551459294</c:v>
                </c:pt>
              </c:numCache>
            </c:numRef>
          </c:val>
          <c:smooth val="0"/>
          <c:extLst>
            <c:ext xmlns:c16="http://schemas.microsoft.com/office/drawing/2014/chart" uri="{C3380CC4-5D6E-409C-BE32-E72D297353CC}">
              <c16:uniqueId val="{00000005-9662-4C09-BD9E-182778F3F259}"/>
            </c:ext>
          </c:extLst>
        </c:ser>
        <c:dLbls>
          <c:showLegendKey val="0"/>
          <c:showVal val="0"/>
          <c:showCatName val="0"/>
          <c:showSerName val="0"/>
          <c:showPercent val="0"/>
          <c:showBubbleSize val="0"/>
        </c:dLbls>
        <c:marker val="1"/>
        <c:smooth val="0"/>
        <c:axId val="170070400"/>
        <c:axId val="170068224"/>
      </c:lineChart>
      <c:dateAx>
        <c:axId val="170056320"/>
        <c:scaling>
          <c:orientation val="minMax"/>
          <c:max val="2022"/>
        </c:scaling>
        <c:delete val="0"/>
        <c:axPos val="b"/>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crossAx val="170066304"/>
        <c:crosses val="autoZero"/>
        <c:auto val="0"/>
        <c:lblOffset val="100"/>
        <c:baseTimeUnit val="days"/>
      </c:dateAx>
      <c:valAx>
        <c:axId val="170066304"/>
        <c:scaling>
          <c:orientation val="minMax"/>
          <c:max val="9700"/>
          <c:min val="7000"/>
        </c:scaling>
        <c:delete val="0"/>
        <c:axPos val="l"/>
        <c:majorGridlines>
          <c:spPr>
            <a:ln w="6350" cap="flat" cmpd="sng" algn="ctr">
              <a:solidFill>
                <a:schemeClr val="tx1">
                  <a:tint val="75000"/>
                </a:schemeClr>
              </a:solidFill>
              <a:prstDash val="solid"/>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r>
                  <a:rPr lang="en-GB" sz="800" b="0" i="0" baseline="0">
                    <a:effectLst/>
                  </a:rPr>
                  <a:t>Gas quantity (million </a:t>
                </a:r>
                <a:r>
                  <a:rPr lang="en-US" sz="800" b="0" i="0" baseline="0">
                    <a:effectLst/>
                  </a:rPr>
                  <a:t>m</a:t>
                </a:r>
                <a:r>
                  <a:rPr lang="en-US" sz="800" b="0" i="0" baseline="30000">
                    <a:effectLst/>
                  </a:rPr>
                  <a:t>3</a:t>
                </a:r>
                <a:r>
                  <a:rPr lang="en-US" sz="800" b="0" i="0" baseline="0">
                    <a:effectLst/>
                  </a:rPr>
                  <a:t>)</a:t>
                </a:r>
                <a:endParaRPr lang="cs-CZ" sz="800">
                  <a:effectLst/>
                </a:endParaRPr>
              </a:p>
            </c:rich>
          </c:tx>
          <c:layout>
            <c:manualLayout>
              <c:xMode val="edge"/>
              <c:yMode val="edge"/>
              <c:x val="4.0273552762426439E-2"/>
              <c:y val="0.24655456203567774"/>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title>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crossAx val="170056320"/>
        <c:crosses val="autoZero"/>
        <c:crossBetween val="midCat"/>
        <c:majorUnit val="300"/>
      </c:valAx>
      <c:valAx>
        <c:axId val="170068224"/>
        <c:scaling>
          <c:orientation val="minMax"/>
          <c:max val="11.5"/>
          <c:min val="7"/>
        </c:scaling>
        <c:delete val="0"/>
        <c:axPos val="r"/>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r>
                  <a:rPr lang="en-GB" sz="800" b="0" i="0" baseline="0">
                    <a:effectLst/>
                  </a:rPr>
                  <a:t>Average temperature (°C)</a:t>
                </a:r>
                <a:endParaRPr lang="cs-CZ" sz="800">
                  <a:effectLst/>
                </a:endParaRP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title>
        <c:numFmt formatCode="#,##0.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crossAx val="170070400"/>
        <c:crosses val="max"/>
        <c:crossBetween val="between"/>
        <c:majorUnit val="0.5"/>
      </c:valAx>
      <c:catAx>
        <c:axId val="170070400"/>
        <c:scaling>
          <c:orientation val="minMax"/>
        </c:scaling>
        <c:delete val="1"/>
        <c:axPos val="b"/>
        <c:numFmt formatCode="General" sourceLinked="1"/>
        <c:majorTickMark val="out"/>
        <c:minorTickMark val="none"/>
        <c:tickLblPos val="nextTo"/>
        <c:crossAx val="170068224"/>
        <c:crosses val="autoZero"/>
        <c:auto val="1"/>
        <c:lblAlgn val="ctr"/>
        <c:lblOffset val="100"/>
        <c:noMultiLvlLbl val="0"/>
      </c:catAx>
      <c:spPr>
        <a:solidFill>
          <a:schemeClr val="bg1"/>
        </a:solidFill>
        <a:ln>
          <a:noFill/>
        </a:ln>
        <a:effectLst/>
      </c:spPr>
    </c:plotArea>
    <c:legend>
      <c:legendPos val="b"/>
      <c:layout>
        <c:manualLayout>
          <c:xMode val="edge"/>
          <c:yMode val="edge"/>
          <c:x val="0"/>
          <c:y val="0.9154273288374376"/>
          <c:w val="0.54428027068905549"/>
          <c:h val="8.4572712309266426E-2"/>
        </c:manualLayout>
      </c:layout>
      <c:overlay val="0"/>
      <c:spPr>
        <a:solidFill>
          <a:schemeClr val="bg1"/>
        </a:solid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legend>
    <c:plotVisOnly val="1"/>
    <c:dispBlanksAs val="gap"/>
    <c:showDLblsOverMax val="0"/>
  </c:chart>
  <c:spPr>
    <a:solidFill>
      <a:schemeClr val="bg1"/>
    </a:solidFill>
    <a:ln w="6350" cap="flat" cmpd="sng" algn="ctr">
      <a:noFill/>
      <a:prstDash val="solid"/>
      <a:round/>
    </a:ln>
    <a:effectLst/>
  </c:spPr>
  <c:txPr>
    <a:bodyPr/>
    <a:lstStyle/>
    <a:p>
      <a:pPr>
        <a:defRPr sz="800">
          <a:latin typeface="+mn-lt"/>
          <a:cs typeface="Arial" panose="020B0604020202020204" pitchFamily="34" charset="0"/>
        </a:defRPr>
      </a:pPr>
      <a:endParaRPr lang="cs-CZ"/>
    </a:p>
  </c:tx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00" b="1" i="0" u="none" strike="noStrike" kern="1200" baseline="0">
                <a:solidFill>
                  <a:schemeClr val="tx2"/>
                </a:solidFill>
                <a:latin typeface="+mn-lt"/>
                <a:ea typeface="+mn-ea"/>
                <a:cs typeface="+mn-cs"/>
              </a:defRPr>
            </a:pPr>
            <a:r>
              <a:rPr lang="en-GB" sz="1000" b="1" i="0" baseline="0">
                <a:effectLst/>
              </a:rPr>
              <a:t>Profile of daily natural gas consumption and average temperatures between 1 Jan and 31 Dec 20</a:t>
            </a:r>
            <a:r>
              <a:rPr lang="cs-CZ" sz="1000" b="1" i="0" baseline="0">
                <a:effectLst/>
              </a:rPr>
              <a:t>22</a:t>
            </a:r>
            <a:endParaRPr lang="cs-CZ" sz="1000">
              <a:effectLst/>
            </a:endParaRPr>
          </a:p>
        </c:rich>
      </c:tx>
      <c:layout>
        <c:manualLayout>
          <c:xMode val="edge"/>
          <c:yMode val="edge"/>
          <c:x val="2.4725131903682068E-3"/>
          <c:y val="3.9362252883527168E-2"/>
        </c:manualLayout>
      </c:layout>
      <c:overlay val="0"/>
      <c:spPr>
        <a:noFill/>
        <a:ln>
          <a:noFill/>
        </a:ln>
        <a:effectLst/>
      </c:spPr>
      <c:txPr>
        <a:bodyPr rot="0" spcFirstLastPara="1" vertOverflow="ellipsis" vert="horz" wrap="square" anchor="ctr" anchorCtr="1"/>
        <a:lstStyle/>
        <a:p>
          <a:pPr algn="l">
            <a:defRPr sz="1000" b="1" i="0" u="none" strike="noStrike" kern="1200" baseline="0">
              <a:solidFill>
                <a:schemeClr val="tx2"/>
              </a:solidFill>
              <a:latin typeface="+mn-lt"/>
              <a:ea typeface="+mn-ea"/>
              <a:cs typeface="+mn-cs"/>
            </a:defRPr>
          </a:pPr>
          <a:endParaRPr lang="cs-CZ"/>
        </a:p>
      </c:txPr>
    </c:title>
    <c:autoTitleDeleted val="0"/>
    <c:plotArea>
      <c:layout>
        <c:manualLayout>
          <c:layoutTarget val="inner"/>
          <c:xMode val="edge"/>
          <c:yMode val="edge"/>
          <c:x val="8.7982145435704026E-2"/>
          <c:y val="0.16246177370030582"/>
          <c:w val="0.82407902895633167"/>
          <c:h val="0.66893255315562616"/>
        </c:manualLayout>
      </c:layout>
      <c:lineChart>
        <c:grouping val="standard"/>
        <c:varyColors val="0"/>
        <c:ser>
          <c:idx val="0"/>
          <c:order val="0"/>
          <c:tx>
            <c:strRef>
              <c:f>'6.5'!$O$5</c:f>
              <c:strCache>
                <c:ptCount val="1"/>
                <c:pt idx="0">
                  <c:v>Consumption</c:v>
                </c:pt>
              </c:strCache>
            </c:strRef>
          </c:tx>
          <c:spPr>
            <a:ln w="19050" cap="rnd" cmpd="sng" algn="ctr">
              <a:solidFill>
                <a:schemeClr val="accent1"/>
              </a:solidFill>
              <a:prstDash val="solid"/>
              <a:round/>
            </a:ln>
            <a:effectLst/>
          </c:spPr>
          <c:marker>
            <c:symbol val="none"/>
          </c:marker>
          <c:cat>
            <c:numRef>
              <c:f>'6.5'!$N$6:$N$371</c:f>
              <c:numCache>
                <c:formatCode>d/m;@</c:formatCode>
                <c:ptCount val="366"/>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pt idx="80">
                  <c:v>44642</c:v>
                </c:pt>
                <c:pt idx="81">
                  <c:v>44643</c:v>
                </c:pt>
                <c:pt idx="82">
                  <c:v>44644</c:v>
                </c:pt>
                <c:pt idx="83">
                  <c:v>44645</c:v>
                </c:pt>
                <c:pt idx="84">
                  <c:v>44646</c:v>
                </c:pt>
                <c:pt idx="85">
                  <c:v>44647</c:v>
                </c:pt>
                <c:pt idx="86">
                  <c:v>44648</c:v>
                </c:pt>
                <c:pt idx="87">
                  <c:v>44649</c:v>
                </c:pt>
                <c:pt idx="88">
                  <c:v>44650</c:v>
                </c:pt>
                <c:pt idx="89">
                  <c:v>44651</c:v>
                </c:pt>
                <c:pt idx="90">
                  <c:v>44652</c:v>
                </c:pt>
                <c:pt idx="91">
                  <c:v>44653</c:v>
                </c:pt>
                <c:pt idx="92">
                  <c:v>44654</c:v>
                </c:pt>
                <c:pt idx="93">
                  <c:v>44655</c:v>
                </c:pt>
                <c:pt idx="94">
                  <c:v>44656</c:v>
                </c:pt>
                <c:pt idx="95">
                  <c:v>44657</c:v>
                </c:pt>
                <c:pt idx="96">
                  <c:v>44658</c:v>
                </c:pt>
                <c:pt idx="97">
                  <c:v>44659</c:v>
                </c:pt>
                <c:pt idx="98">
                  <c:v>44660</c:v>
                </c:pt>
                <c:pt idx="99">
                  <c:v>44661</c:v>
                </c:pt>
                <c:pt idx="100">
                  <c:v>44662</c:v>
                </c:pt>
                <c:pt idx="101">
                  <c:v>44663</c:v>
                </c:pt>
                <c:pt idx="102">
                  <c:v>44664</c:v>
                </c:pt>
                <c:pt idx="103">
                  <c:v>44665</c:v>
                </c:pt>
                <c:pt idx="104">
                  <c:v>44666</c:v>
                </c:pt>
                <c:pt idx="105">
                  <c:v>44667</c:v>
                </c:pt>
                <c:pt idx="106">
                  <c:v>44668</c:v>
                </c:pt>
                <c:pt idx="107">
                  <c:v>44669</c:v>
                </c:pt>
                <c:pt idx="108">
                  <c:v>44670</c:v>
                </c:pt>
                <c:pt idx="109">
                  <c:v>44671</c:v>
                </c:pt>
                <c:pt idx="110">
                  <c:v>44672</c:v>
                </c:pt>
                <c:pt idx="111">
                  <c:v>44673</c:v>
                </c:pt>
                <c:pt idx="112">
                  <c:v>44674</c:v>
                </c:pt>
                <c:pt idx="113">
                  <c:v>44675</c:v>
                </c:pt>
                <c:pt idx="114">
                  <c:v>44676</c:v>
                </c:pt>
                <c:pt idx="115">
                  <c:v>44677</c:v>
                </c:pt>
                <c:pt idx="116">
                  <c:v>44678</c:v>
                </c:pt>
                <c:pt idx="117">
                  <c:v>44679</c:v>
                </c:pt>
                <c:pt idx="118">
                  <c:v>44680</c:v>
                </c:pt>
                <c:pt idx="119">
                  <c:v>44681</c:v>
                </c:pt>
                <c:pt idx="120">
                  <c:v>44682</c:v>
                </c:pt>
                <c:pt idx="121">
                  <c:v>44683</c:v>
                </c:pt>
                <c:pt idx="122">
                  <c:v>44684</c:v>
                </c:pt>
                <c:pt idx="123">
                  <c:v>44685</c:v>
                </c:pt>
                <c:pt idx="124">
                  <c:v>44686</c:v>
                </c:pt>
                <c:pt idx="125">
                  <c:v>44687</c:v>
                </c:pt>
                <c:pt idx="126">
                  <c:v>44688</c:v>
                </c:pt>
                <c:pt idx="127">
                  <c:v>44689</c:v>
                </c:pt>
                <c:pt idx="128">
                  <c:v>44690</c:v>
                </c:pt>
                <c:pt idx="129">
                  <c:v>44691</c:v>
                </c:pt>
                <c:pt idx="130">
                  <c:v>44692</c:v>
                </c:pt>
                <c:pt idx="131">
                  <c:v>44693</c:v>
                </c:pt>
                <c:pt idx="132">
                  <c:v>44694</c:v>
                </c:pt>
                <c:pt idx="133">
                  <c:v>44695</c:v>
                </c:pt>
                <c:pt idx="134">
                  <c:v>44696</c:v>
                </c:pt>
                <c:pt idx="135">
                  <c:v>44697</c:v>
                </c:pt>
                <c:pt idx="136">
                  <c:v>44698</c:v>
                </c:pt>
                <c:pt idx="137">
                  <c:v>44699</c:v>
                </c:pt>
                <c:pt idx="138">
                  <c:v>44700</c:v>
                </c:pt>
                <c:pt idx="139">
                  <c:v>44701</c:v>
                </c:pt>
                <c:pt idx="140">
                  <c:v>44702</c:v>
                </c:pt>
                <c:pt idx="141">
                  <c:v>44703</c:v>
                </c:pt>
                <c:pt idx="142">
                  <c:v>44704</c:v>
                </c:pt>
                <c:pt idx="143">
                  <c:v>44705</c:v>
                </c:pt>
                <c:pt idx="144">
                  <c:v>44706</c:v>
                </c:pt>
                <c:pt idx="145">
                  <c:v>44707</c:v>
                </c:pt>
                <c:pt idx="146">
                  <c:v>44708</c:v>
                </c:pt>
                <c:pt idx="147">
                  <c:v>44709</c:v>
                </c:pt>
                <c:pt idx="148">
                  <c:v>44710</c:v>
                </c:pt>
                <c:pt idx="149">
                  <c:v>44711</c:v>
                </c:pt>
                <c:pt idx="150">
                  <c:v>44712</c:v>
                </c:pt>
                <c:pt idx="151">
                  <c:v>44713</c:v>
                </c:pt>
                <c:pt idx="152">
                  <c:v>44714</c:v>
                </c:pt>
                <c:pt idx="153">
                  <c:v>44715</c:v>
                </c:pt>
                <c:pt idx="154">
                  <c:v>44716</c:v>
                </c:pt>
                <c:pt idx="155">
                  <c:v>44717</c:v>
                </c:pt>
                <c:pt idx="156">
                  <c:v>44718</c:v>
                </c:pt>
                <c:pt idx="157">
                  <c:v>44719</c:v>
                </c:pt>
                <c:pt idx="158">
                  <c:v>44720</c:v>
                </c:pt>
                <c:pt idx="159">
                  <c:v>44721</c:v>
                </c:pt>
                <c:pt idx="160">
                  <c:v>44722</c:v>
                </c:pt>
                <c:pt idx="161">
                  <c:v>44723</c:v>
                </c:pt>
                <c:pt idx="162">
                  <c:v>44724</c:v>
                </c:pt>
                <c:pt idx="163">
                  <c:v>44725</c:v>
                </c:pt>
                <c:pt idx="164">
                  <c:v>44726</c:v>
                </c:pt>
                <c:pt idx="165">
                  <c:v>44727</c:v>
                </c:pt>
                <c:pt idx="166">
                  <c:v>44728</c:v>
                </c:pt>
                <c:pt idx="167">
                  <c:v>44729</c:v>
                </c:pt>
                <c:pt idx="168">
                  <c:v>44730</c:v>
                </c:pt>
                <c:pt idx="169">
                  <c:v>44731</c:v>
                </c:pt>
                <c:pt idx="170">
                  <c:v>44732</c:v>
                </c:pt>
                <c:pt idx="171">
                  <c:v>44733</c:v>
                </c:pt>
                <c:pt idx="172">
                  <c:v>44734</c:v>
                </c:pt>
                <c:pt idx="173">
                  <c:v>44735</c:v>
                </c:pt>
                <c:pt idx="174">
                  <c:v>44736</c:v>
                </c:pt>
                <c:pt idx="175">
                  <c:v>44737</c:v>
                </c:pt>
                <c:pt idx="176">
                  <c:v>44738</c:v>
                </c:pt>
                <c:pt idx="177">
                  <c:v>44739</c:v>
                </c:pt>
                <c:pt idx="178">
                  <c:v>44740</c:v>
                </c:pt>
                <c:pt idx="179">
                  <c:v>44741</c:v>
                </c:pt>
                <c:pt idx="180">
                  <c:v>44742</c:v>
                </c:pt>
                <c:pt idx="181">
                  <c:v>44743</c:v>
                </c:pt>
                <c:pt idx="182">
                  <c:v>44744</c:v>
                </c:pt>
                <c:pt idx="183">
                  <c:v>44745</c:v>
                </c:pt>
                <c:pt idx="184">
                  <c:v>44746</c:v>
                </c:pt>
                <c:pt idx="185">
                  <c:v>44747</c:v>
                </c:pt>
                <c:pt idx="186">
                  <c:v>44748</c:v>
                </c:pt>
                <c:pt idx="187">
                  <c:v>44749</c:v>
                </c:pt>
                <c:pt idx="188">
                  <c:v>44750</c:v>
                </c:pt>
                <c:pt idx="189">
                  <c:v>44751</c:v>
                </c:pt>
                <c:pt idx="190">
                  <c:v>44752</c:v>
                </c:pt>
                <c:pt idx="191">
                  <c:v>44753</c:v>
                </c:pt>
                <c:pt idx="192">
                  <c:v>44754</c:v>
                </c:pt>
                <c:pt idx="193">
                  <c:v>44755</c:v>
                </c:pt>
                <c:pt idx="194">
                  <c:v>44756</c:v>
                </c:pt>
                <c:pt idx="195">
                  <c:v>44757</c:v>
                </c:pt>
                <c:pt idx="196">
                  <c:v>44758</c:v>
                </c:pt>
                <c:pt idx="197">
                  <c:v>44759</c:v>
                </c:pt>
                <c:pt idx="198">
                  <c:v>44760</c:v>
                </c:pt>
                <c:pt idx="199">
                  <c:v>44761</c:v>
                </c:pt>
                <c:pt idx="200">
                  <c:v>44762</c:v>
                </c:pt>
                <c:pt idx="201">
                  <c:v>44763</c:v>
                </c:pt>
                <c:pt idx="202">
                  <c:v>44764</c:v>
                </c:pt>
                <c:pt idx="203">
                  <c:v>44765</c:v>
                </c:pt>
                <c:pt idx="204">
                  <c:v>44766</c:v>
                </c:pt>
                <c:pt idx="205">
                  <c:v>44767</c:v>
                </c:pt>
                <c:pt idx="206">
                  <c:v>44768</c:v>
                </c:pt>
                <c:pt idx="207">
                  <c:v>44769</c:v>
                </c:pt>
                <c:pt idx="208">
                  <c:v>44770</c:v>
                </c:pt>
                <c:pt idx="209">
                  <c:v>44771</c:v>
                </c:pt>
                <c:pt idx="210">
                  <c:v>44772</c:v>
                </c:pt>
                <c:pt idx="211">
                  <c:v>44773</c:v>
                </c:pt>
                <c:pt idx="212">
                  <c:v>44774</c:v>
                </c:pt>
                <c:pt idx="213">
                  <c:v>44775</c:v>
                </c:pt>
                <c:pt idx="214">
                  <c:v>44776</c:v>
                </c:pt>
                <c:pt idx="215">
                  <c:v>44777</c:v>
                </c:pt>
                <c:pt idx="216">
                  <c:v>44778</c:v>
                </c:pt>
                <c:pt idx="217">
                  <c:v>44779</c:v>
                </c:pt>
                <c:pt idx="218">
                  <c:v>44780</c:v>
                </c:pt>
                <c:pt idx="219">
                  <c:v>44781</c:v>
                </c:pt>
                <c:pt idx="220">
                  <c:v>44782</c:v>
                </c:pt>
                <c:pt idx="221">
                  <c:v>44783</c:v>
                </c:pt>
                <c:pt idx="222">
                  <c:v>44784</c:v>
                </c:pt>
                <c:pt idx="223">
                  <c:v>44785</c:v>
                </c:pt>
                <c:pt idx="224">
                  <c:v>44786</c:v>
                </c:pt>
                <c:pt idx="225">
                  <c:v>44787</c:v>
                </c:pt>
                <c:pt idx="226">
                  <c:v>44788</c:v>
                </c:pt>
                <c:pt idx="227">
                  <c:v>44789</c:v>
                </c:pt>
                <c:pt idx="228">
                  <c:v>44790</c:v>
                </c:pt>
                <c:pt idx="229">
                  <c:v>44791</c:v>
                </c:pt>
                <c:pt idx="230">
                  <c:v>44792</c:v>
                </c:pt>
                <c:pt idx="231">
                  <c:v>44793</c:v>
                </c:pt>
                <c:pt idx="232">
                  <c:v>44794</c:v>
                </c:pt>
                <c:pt idx="233">
                  <c:v>44795</c:v>
                </c:pt>
                <c:pt idx="234">
                  <c:v>44796</c:v>
                </c:pt>
                <c:pt idx="235">
                  <c:v>44797</c:v>
                </c:pt>
                <c:pt idx="236">
                  <c:v>44798</c:v>
                </c:pt>
                <c:pt idx="237">
                  <c:v>44799</c:v>
                </c:pt>
                <c:pt idx="238">
                  <c:v>44800</c:v>
                </c:pt>
                <c:pt idx="239">
                  <c:v>44801</c:v>
                </c:pt>
                <c:pt idx="240">
                  <c:v>44802</c:v>
                </c:pt>
                <c:pt idx="241">
                  <c:v>44803</c:v>
                </c:pt>
                <c:pt idx="242">
                  <c:v>44804</c:v>
                </c:pt>
                <c:pt idx="243">
                  <c:v>44805</c:v>
                </c:pt>
                <c:pt idx="244">
                  <c:v>44806</c:v>
                </c:pt>
                <c:pt idx="245">
                  <c:v>44807</c:v>
                </c:pt>
                <c:pt idx="246">
                  <c:v>44808</c:v>
                </c:pt>
                <c:pt idx="247">
                  <c:v>44809</c:v>
                </c:pt>
                <c:pt idx="248">
                  <c:v>44810</c:v>
                </c:pt>
                <c:pt idx="249">
                  <c:v>44811</c:v>
                </c:pt>
                <c:pt idx="250">
                  <c:v>44812</c:v>
                </c:pt>
                <c:pt idx="251">
                  <c:v>44813</c:v>
                </c:pt>
                <c:pt idx="252">
                  <c:v>44814</c:v>
                </c:pt>
                <c:pt idx="253">
                  <c:v>44815</c:v>
                </c:pt>
                <c:pt idx="254">
                  <c:v>44816</c:v>
                </c:pt>
                <c:pt idx="255">
                  <c:v>44817</c:v>
                </c:pt>
                <c:pt idx="256">
                  <c:v>44818</c:v>
                </c:pt>
                <c:pt idx="257">
                  <c:v>44819</c:v>
                </c:pt>
                <c:pt idx="258">
                  <c:v>44820</c:v>
                </c:pt>
                <c:pt idx="259">
                  <c:v>44821</c:v>
                </c:pt>
                <c:pt idx="260">
                  <c:v>44822</c:v>
                </c:pt>
                <c:pt idx="261">
                  <c:v>44823</c:v>
                </c:pt>
                <c:pt idx="262">
                  <c:v>44824</c:v>
                </c:pt>
                <c:pt idx="263">
                  <c:v>44825</c:v>
                </c:pt>
                <c:pt idx="264">
                  <c:v>44826</c:v>
                </c:pt>
                <c:pt idx="265">
                  <c:v>44827</c:v>
                </c:pt>
                <c:pt idx="266">
                  <c:v>44828</c:v>
                </c:pt>
                <c:pt idx="267">
                  <c:v>44829</c:v>
                </c:pt>
                <c:pt idx="268">
                  <c:v>44830</c:v>
                </c:pt>
                <c:pt idx="269">
                  <c:v>44831</c:v>
                </c:pt>
                <c:pt idx="270">
                  <c:v>44832</c:v>
                </c:pt>
                <c:pt idx="271">
                  <c:v>44833</c:v>
                </c:pt>
                <c:pt idx="272">
                  <c:v>44834</c:v>
                </c:pt>
                <c:pt idx="273">
                  <c:v>44835</c:v>
                </c:pt>
                <c:pt idx="274">
                  <c:v>44836</c:v>
                </c:pt>
                <c:pt idx="275">
                  <c:v>44837</c:v>
                </c:pt>
                <c:pt idx="276">
                  <c:v>44838</c:v>
                </c:pt>
                <c:pt idx="277">
                  <c:v>44839</c:v>
                </c:pt>
                <c:pt idx="278">
                  <c:v>44840</c:v>
                </c:pt>
                <c:pt idx="279">
                  <c:v>44841</c:v>
                </c:pt>
                <c:pt idx="280">
                  <c:v>44842</c:v>
                </c:pt>
                <c:pt idx="281">
                  <c:v>44843</c:v>
                </c:pt>
                <c:pt idx="282">
                  <c:v>44844</c:v>
                </c:pt>
                <c:pt idx="283">
                  <c:v>44845</c:v>
                </c:pt>
                <c:pt idx="284">
                  <c:v>44846</c:v>
                </c:pt>
                <c:pt idx="285">
                  <c:v>44847</c:v>
                </c:pt>
                <c:pt idx="286">
                  <c:v>44848</c:v>
                </c:pt>
                <c:pt idx="287">
                  <c:v>44849</c:v>
                </c:pt>
                <c:pt idx="288">
                  <c:v>44850</c:v>
                </c:pt>
                <c:pt idx="289">
                  <c:v>44851</c:v>
                </c:pt>
                <c:pt idx="290">
                  <c:v>44852</c:v>
                </c:pt>
                <c:pt idx="291">
                  <c:v>44853</c:v>
                </c:pt>
                <c:pt idx="292">
                  <c:v>44854</c:v>
                </c:pt>
                <c:pt idx="293">
                  <c:v>44855</c:v>
                </c:pt>
                <c:pt idx="294">
                  <c:v>44856</c:v>
                </c:pt>
                <c:pt idx="295">
                  <c:v>44857</c:v>
                </c:pt>
                <c:pt idx="296">
                  <c:v>44858</c:v>
                </c:pt>
                <c:pt idx="297">
                  <c:v>44859</c:v>
                </c:pt>
                <c:pt idx="298">
                  <c:v>44860</c:v>
                </c:pt>
                <c:pt idx="299">
                  <c:v>44861</c:v>
                </c:pt>
                <c:pt idx="300">
                  <c:v>44862</c:v>
                </c:pt>
                <c:pt idx="301">
                  <c:v>44863</c:v>
                </c:pt>
                <c:pt idx="302">
                  <c:v>44864</c:v>
                </c:pt>
                <c:pt idx="303">
                  <c:v>44865</c:v>
                </c:pt>
                <c:pt idx="304">
                  <c:v>44866</c:v>
                </c:pt>
                <c:pt idx="305">
                  <c:v>44867</c:v>
                </c:pt>
                <c:pt idx="306">
                  <c:v>44868</c:v>
                </c:pt>
                <c:pt idx="307">
                  <c:v>44869</c:v>
                </c:pt>
                <c:pt idx="308">
                  <c:v>44870</c:v>
                </c:pt>
                <c:pt idx="309">
                  <c:v>44871</c:v>
                </c:pt>
                <c:pt idx="310">
                  <c:v>44872</c:v>
                </c:pt>
                <c:pt idx="311">
                  <c:v>44873</c:v>
                </c:pt>
                <c:pt idx="312">
                  <c:v>44874</c:v>
                </c:pt>
                <c:pt idx="313">
                  <c:v>44875</c:v>
                </c:pt>
                <c:pt idx="314">
                  <c:v>44876</c:v>
                </c:pt>
                <c:pt idx="315">
                  <c:v>44877</c:v>
                </c:pt>
                <c:pt idx="316">
                  <c:v>44878</c:v>
                </c:pt>
                <c:pt idx="317">
                  <c:v>44879</c:v>
                </c:pt>
                <c:pt idx="318">
                  <c:v>44880</c:v>
                </c:pt>
                <c:pt idx="319">
                  <c:v>44881</c:v>
                </c:pt>
                <c:pt idx="320">
                  <c:v>44882</c:v>
                </c:pt>
                <c:pt idx="321">
                  <c:v>44883</c:v>
                </c:pt>
                <c:pt idx="322">
                  <c:v>44884</c:v>
                </c:pt>
                <c:pt idx="323">
                  <c:v>44885</c:v>
                </c:pt>
                <c:pt idx="324">
                  <c:v>44886</c:v>
                </c:pt>
                <c:pt idx="325">
                  <c:v>44887</c:v>
                </c:pt>
                <c:pt idx="326">
                  <c:v>44888</c:v>
                </c:pt>
                <c:pt idx="327">
                  <c:v>44889</c:v>
                </c:pt>
                <c:pt idx="328">
                  <c:v>44890</c:v>
                </c:pt>
                <c:pt idx="329">
                  <c:v>44891</c:v>
                </c:pt>
                <c:pt idx="330">
                  <c:v>44892</c:v>
                </c:pt>
                <c:pt idx="331">
                  <c:v>44893</c:v>
                </c:pt>
                <c:pt idx="332">
                  <c:v>44894</c:v>
                </c:pt>
                <c:pt idx="333">
                  <c:v>44895</c:v>
                </c:pt>
                <c:pt idx="334">
                  <c:v>44896</c:v>
                </c:pt>
                <c:pt idx="335">
                  <c:v>44897</c:v>
                </c:pt>
                <c:pt idx="336">
                  <c:v>44898</c:v>
                </c:pt>
                <c:pt idx="337">
                  <c:v>44899</c:v>
                </c:pt>
                <c:pt idx="338">
                  <c:v>44900</c:v>
                </c:pt>
                <c:pt idx="339">
                  <c:v>44901</c:v>
                </c:pt>
                <c:pt idx="340">
                  <c:v>44902</c:v>
                </c:pt>
                <c:pt idx="341">
                  <c:v>44903</c:v>
                </c:pt>
                <c:pt idx="342">
                  <c:v>44904</c:v>
                </c:pt>
                <c:pt idx="343">
                  <c:v>44905</c:v>
                </c:pt>
                <c:pt idx="344">
                  <c:v>44906</c:v>
                </c:pt>
                <c:pt idx="345">
                  <c:v>44907</c:v>
                </c:pt>
                <c:pt idx="346">
                  <c:v>44908</c:v>
                </c:pt>
                <c:pt idx="347">
                  <c:v>44909</c:v>
                </c:pt>
                <c:pt idx="348">
                  <c:v>44910</c:v>
                </c:pt>
                <c:pt idx="349">
                  <c:v>44911</c:v>
                </c:pt>
                <c:pt idx="350">
                  <c:v>44912</c:v>
                </c:pt>
                <c:pt idx="351">
                  <c:v>44913</c:v>
                </c:pt>
                <c:pt idx="352">
                  <c:v>44914</c:v>
                </c:pt>
                <c:pt idx="353">
                  <c:v>44915</c:v>
                </c:pt>
                <c:pt idx="354">
                  <c:v>44916</c:v>
                </c:pt>
                <c:pt idx="355">
                  <c:v>44917</c:v>
                </c:pt>
                <c:pt idx="356">
                  <c:v>44918</c:v>
                </c:pt>
                <c:pt idx="357">
                  <c:v>44919</c:v>
                </c:pt>
                <c:pt idx="358">
                  <c:v>44920</c:v>
                </c:pt>
                <c:pt idx="359">
                  <c:v>44921</c:v>
                </c:pt>
                <c:pt idx="360">
                  <c:v>44922</c:v>
                </c:pt>
                <c:pt idx="361">
                  <c:v>44923</c:v>
                </c:pt>
                <c:pt idx="362">
                  <c:v>44924</c:v>
                </c:pt>
                <c:pt idx="363">
                  <c:v>44925</c:v>
                </c:pt>
                <c:pt idx="364">
                  <c:v>44926</c:v>
                </c:pt>
              </c:numCache>
            </c:numRef>
          </c:cat>
          <c:val>
            <c:numRef>
              <c:f>'6.5'!$O$6:$O$371</c:f>
              <c:numCache>
                <c:formatCode>0.000</c:formatCode>
                <c:ptCount val="366"/>
                <c:pt idx="0">
                  <c:v>22.800470776257754</c:v>
                </c:pt>
                <c:pt idx="1">
                  <c:v>26.266203952905936</c:v>
                </c:pt>
                <c:pt idx="2">
                  <c:v>28.546576623000018</c:v>
                </c:pt>
                <c:pt idx="3">
                  <c:v>30.899438462790251</c:v>
                </c:pt>
                <c:pt idx="4">
                  <c:v>32.162297047025483</c:v>
                </c:pt>
                <c:pt idx="5">
                  <c:v>37.330914323696618</c:v>
                </c:pt>
                <c:pt idx="6">
                  <c:v>37.115508088174209</c:v>
                </c:pt>
                <c:pt idx="7">
                  <c:v>34.46606539706589</c:v>
                </c:pt>
                <c:pt idx="8">
                  <c:v>35.285674860007141</c:v>
                </c:pt>
                <c:pt idx="9">
                  <c:v>41.644295606602974</c:v>
                </c:pt>
                <c:pt idx="10">
                  <c:v>44.045334403713241</c:v>
                </c:pt>
                <c:pt idx="11">
                  <c:v>43.842628418402541</c:v>
                </c:pt>
                <c:pt idx="12">
                  <c:v>41.134455916515464</c:v>
                </c:pt>
                <c:pt idx="13">
                  <c:v>37.670313084198199</c:v>
                </c:pt>
                <c:pt idx="14">
                  <c:v>35.601245554480244</c:v>
                </c:pt>
                <c:pt idx="15">
                  <c:v>35.255614058687918</c:v>
                </c:pt>
                <c:pt idx="16">
                  <c:v>38.213190995877937</c:v>
                </c:pt>
                <c:pt idx="17">
                  <c:v>40.137763018699587</c:v>
                </c:pt>
                <c:pt idx="18">
                  <c:v>39.011554710556752</c:v>
                </c:pt>
                <c:pt idx="19">
                  <c:v>39.290138237869776</c:v>
                </c:pt>
                <c:pt idx="20">
                  <c:v>41.383237778714417</c:v>
                </c:pt>
                <c:pt idx="21">
                  <c:v>36.817618216656356</c:v>
                </c:pt>
                <c:pt idx="22">
                  <c:v>37.153092442400848</c:v>
                </c:pt>
                <c:pt idx="23">
                  <c:v>40.634235432908518</c:v>
                </c:pt>
                <c:pt idx="24">
                  <c:v>39.733391342736212</c:v>
                </c:pt>
                <c:pt idx="25">
                  <c:v>39.445653906560381</c:v>
                </c:pt>
                <c:pt idx="26">
                  <c:v>37.396500174785935</c:v>
                </c:pt>
                <c:pt idx="27">
                  <c:v>37.662731536835615</c:v>
                </c:pt>
                <c:pt idx="28">
                  <c:v>32.185425288126829</c:v>
                </c:pt>
                <c:pt idx="29">
                  <c:v>32.597981688475059</c:v>
                </c:pt>
                <c:pt idx="30">
                  <c:v>38.533021860085874</c:v>
                </c:pt>
                <c:pt idx="31">
                  <c:v>38.70418907654075</c:v>
                </c:pt>
                <c:pt idx="32">
                  <c:v>37.69279042357531</c:v>
                </c:pt>
                <c:pt idx="33">
                  <c:v>36.040656326258976</c:v>
                </c:pt>
                <c:pt idx="34">
                  <c:v>33.873791672952827</c:v>
                </c:pt>
                <c:pt idx="35">
                  <c:v>30.369262555821958</c:v>
                </c:pt>
                <c:pt idx="36">
                  <c:v>31.341994668326493</c:v>
                </c:pt>
                <c:pt idx="37">
                  <c:v>37.082172552030684</c:v>
                </c:pt>
                <c:pt idx="38">
                  <c:v>34.068061706149308</c:v>
                </c:pt>
                <c:pt idx="39">
                  <c:v>31.91481604881869</c:v>
                </c:pt>
                <c:pt idx="40">
                  <c:v>31.318399292715721</c:v>
                </c:pt>
                <c:pt idx="41">
                  <c:v>33.176374241896127</c:v>
                </c:pt>
                <c:pt idx="42">
                  <c:v>29.402644302887023</c:v>
                </c:pt>
                <c:pt idx="43">
                  <c:v>30.810508409943978</c:v>
                </c:pt>
                <c:pt idx="44">
                  <c:v>33.208065162253945</c:v>
                </c:pt>
                <c:pt idx="45">
                  <c:v>32.343080455134242</c:v>
                </c:pt>
                <c:pt idx="46">
                  <c:v>29.971702293184386</c:v>
                </c:pt>
                <c:pt idx="47">
                  <c:v>29.550597981716209</c:v>
                </c:pt>
                <c:pt idx="48">
                  <c:v>28.475265499752386</c:v>
                </c:pt>
                <c:pt idx="49">
                  <c:v>26.410395688637138</c:v>
                </c:pt>
                <c:pt idx="50">
                  <c:v>27.372154512242357</c:v>
                </c:pt>
                <c:pt idx="51">
                  <c:v>30.597331357914786</c:v>
                </c:pt>
                <c:pt idx="52">
                  <c:v>31.431249785218583</c:v>
                </c:pt>
                <c:pt idx="53">
                  <c:v>30.50044443037898</c:v>
                </c:pt>
                <c:pt idx="54">
                  <c:v>29.659503433012596</c:v>
                </c:pt>
                <c:pt idx="55">
                  <c:v>30.220662620830748</c:v>
                </c:pt>
                <c:pt idx="56">
                  <c:v>29.11853957726618</c:v>
                </c:pt>
                <c:pt idx="57">
                  <c:v>30.306623917620495</c:v>
                </c:pt>
                <c:pt idx="58">
                  <c:v>35.538609567525846</c:v>
                </c:pt>
                <c:pt idx="59">
                  <c:v>38.596970068622277</c:v>
                </c:pt>
                <c:pt idx="60">
                  <c:v>36.705454333847264</c:v>
                </c:pt>
                <c:pt idx="61">
                  <c:v>37.588380712876116</c:v>
                </c:pt>
                <c:pt idx="62">
                  <c:v>37.44396585222308</c:v>
                </c:pt>
                <c:pt idx="63">
                  <c:v>32.071659207327841</c:v>
                </c:pt>
                <c:pt idx="64">
                  <c:v>34.416117701702142</c:v>
                </c:pt>
                <c:pt idx="65">
                  <c:v>39.305859606873142</c:v>
                </c:pt>
                <c:pt idx="66">
                  <c:v>35.793700006681128</c:v>
                </c:pt>
                <c:pt idx="67">
                  <c:v>34.146562788303704</c:v>
                </c:pt>
                <c:pt idx="68">
                  <c:v>33.051448276865607</c:v>
                </c:pt>
                <c:pt idx="69">
                  <c:v>33.265071943991472</c:v>
                </c:pt>
                <c:pt idx="70">
                  <c:v>29.669347439252025</c:v>
                </c:pt>
                <c:pt idx="71">
                  <c:v>29.030711002930015</c:v>
                </c:pt>
                <c:pt idx="72">
                  <c:v>32.631906865687505</c:v>
                </c:pt>
                <c:pt idx="73">
                  <c:v>30.799655893218912</c:v>
                </c:pt>
                <c:pt idx="74">
                  <c:v>29.592648898758537</c:v>
                </c:pt>
                <c:pt idx="75">
                  <c:v>29.69697079765713</c:v>
                </c:pt>
                <c:pt idx="76">
                  <c:v>27.874439770198787</c:v>
                </c:pt>
                <c:pt idx="77">
                  <c:v>25.263845010769764</c:v>
                </c:pt>
                <c:pt idx="78">
                  <c:v>26.713999897146046</c:v>
                </c:pt>
                <c:pt idx="79">
                  <c:v>30.799949414274657</c:v>
                </c:pt>
                <c:pt idx="80">
                  <c:v>28.382241211085407</c:v>
                </c:pt>
                <c:pt idx="81">
                  <c:v>26.030332693465137</c:v>
                </c:pt>
                <c:pt idx="82">
                  <c:v>25.324324182256643</c:v>
                </c:pt>
                <c:pt idx="83">
                  <c:v>23.217405468213812</c:v>
                </c:pt>
                <c:pt idx="84">
                  <c:v>17.427730996423954</c:v>
                </c:pt>
                <c:pt idx="85">
                  <c:v>19.717664960644669</c:v>
                </c:pt>
                <c:pt idx="86">
                  <c:v>21.788714461921746</c:v>
                </c:pt>
                <c:pt idx="87">
                  <c:v>23.492391390422963</c:v>
                </c:pt>
                <c:pt idx="88">
                  <c:v>25.367550976211213</c:v>
                </c:pt>
                <c:pt idx="89">
                  <c:v>27.412289078829513</c:v>
                </c:pt>
                <c:pt idx="90">
                  <c:v>29.377569261023009</c:v>
                </c:pt>
                <c:pt idx="91">
                  <c:v>28.700154712533145</c:v>
                </c:pt>
                <c:pt idx="92">
                  <c:v>29.578261063909594</c:v>
                </c:pt>
                <c:pt idx="93">
                  <c:v>29.953648357462033</c:v>
                </c:pt>
                <c:pt idx="94">
                  <c:v>28.866256673424626</c:v>
                </c:pt>
                <c:pt idx="95">
                  <c:v>24.184794027321281</c:v>
                </c:pt>
                <c:pt idx="96">
                  <c:v>22.278206920331776</c:v>
                </c:pt>
                <c:pt idx="97">
                  <c:v>23.065060553544669</c:v>
                </c:pt>
                <c:pt idx="98">
                  <c:v>23.265131136510696</c:v>
                </c:pt>
                <c:pt idx="99">
                  <c:v>24.911536567090728</c:v>
                </c:pt>
                <c:pt idx="100">
                  <c:v>26.097043312838455</c:v>
                </c:pt>
                <c:pt idx="101">
                  <c:v>23.136908444500893</c:v>
                </c:pt>
                <c:pt idx="102">
                  <c:v>20.260558074717249</c:v>
                </c:pt>
                <c:pt idx="103">
                  <c:v>16.984770957842546</c:v>
                </c:pt>
                <c:pt idx="104">
                  <c:v>16.557755764080412</c:v>
                </c:pt>
                <c:pt idx="105">
                  <c:v>19.031121818896978</c:v>
                </c:pt>
                <c:pt idx="106">
                  <c:v>18.582732998040999</c:v>
                </c:pt>
                <c:pt idx="107">
                  <c:v>20.013404369653049</c:v>
                </c:pt>
                <c:pt idx="108">
                  <c:v>24.604542630947499</c:v>
                </c:pt>
                <c:pt idx="109">
                  <c:v>25.450334125500447</c:v>
                </c:pt>
                <c:pt idx="110">
                  <c:v>23.419989164226394</c:v>
                </c:pt>
                <c:pt idx="111">
                  <c:v>22.256374883873168</c:v>
                </c:pt>
                <c:pt idx="112">
                  <c:v>17.251837972435691</c:v>
                </c:pt>
                <c:pt idx="113">
                  <c:v>19.025071844458491</c:v>
                </c:pt>
                <c:pt idx="114">
                  <c:v>22.290229137905413</c:v>
                </c:pt>
                <c:pt idx="115">
                  <c:v>20.879722376087749</c:v>
                </c:pt>
                <c:pt idx="116">
                  <c:v>20.562429395400216</c:v>
                </c:pt>
                <c:pt idx="117">
                  <c:v>19.420616350393708</c:v>
                </c:pt>
                <c:pt idx="118">
                  <c:v>17.200987938765152</c:v>
                </c:pt>
                <c:pt idx="119">
                  <c:v>14.154988994736485</c:v>
                </c:pt>
                <c:pt idx="120">
                  <c:v>14.262719904222577</c:v>
                </c:pt>
                <c:pt idx="121">
                  <c:v>15.31370998101344</c:v>
                </c:pt>
                <c:pt idx="122">
                  <c:v>16.724326985173406</c:v>
                </c:pt>
                <c:pt idx="123">
                  <c:v>17.116504218966053</c:v>
                </c:pt>
                <c:pt idx="124">
                  <c:v>16.098683694742519</c:v>
                </c:pt>
                <c:pt idx="125">
                  <c:v>13.368467128057093</c:v>
                </c:pt>
                <c:pt idx="126">
                  <c:v>11.375936351530127</c:v>
                </c:pt>
                <c:pt idx="127">
                  <c:v>11.530596515591705</c:v>
                </c:pt>
                <c:pt idx="128">
                  <c:v>14.953698061449138</c:v>
                </c:pt>
                <c:pt idx="129">
                  <c:v>11.972153321956581</c:v>
                </c:pt>
                <c:pt idx="130">
                  <c:v>11.199039877912108</c:v>
                </c:pt>
                <c:pt idx="131">
                  <c:v>11.018352286084685</c:v>
                </c:pt>
                <c:pt idx="132">
                  <c:v>10.684470526533556</c:v>
                </c:pt>
                <c:pt idx="133">
                  <c:v>9.1066029789140188</c:v>
                </c:pt>
                <c:pt idx="134">
                  <c:v>9.6379096885026225</c:v>
                </c:pt>
                <c:pt idx="135">
                  <c:v>10.746364311248518</c:v>
                </c:pt>
                <c:pt idx="136">
                  <c:v>14.274252118107041</c:v>
                </c:pt>
                <c:pt idx="137">
                  <c:v>12.818284206570587</c:v>
                </c:pt>
                <c:pt idx="138">
                  <c:v>12.561188824772946</c:v>
                </c:pt>
                <c:pt idx="139">
                  <c:v>10.998326804188029</c:v>
                </c:pt>
                <c:pt idx="140">
                  <c:v>8.7910006391573976</c:v>
                </c:pt>
                <c:pt idx="141">
                  <c:v>9.4319256057806502</c:v>
                </c:pt>
                <c:pt idx="142">
                  <c:v>12.950591032993946</c:v>
                </c:pt>
                <c:pt idx="143">
                  <c:v>13.619738171870834</c:v>
                </c:pt>
                <c:pt idx="144">
                  <c:v>12.734477362149404</c:v>
                </c:pt>
                <c:pt idx="145">
                  <c:v>12.213915220809115</c:v>
                </c:pt>
                <c:pt idx="146">
                  <c:v>13.498639746778812</c:v>
                </c:pt>
                <c:pt idx="147">
                  <c:v>10.098613656211542</c:v>
                </c:pt>
                <c:pt idx="148">
                  <c:v>10.767800076353977</c:v>
                </c:pt>
                <c:pt idx="149">
                  <c:v>15.151366704222726</c:v>
                </c:pt>
                <c:pt idx="150">
                  <c:v>13.876167444179647</c:v>
                </c:pt>
                <c:pt idx="151">
                  <c:v>13.608511540862359</c:v>
                </c:pt>
                <c:pt idx="152">
                  <c:v>13.183347922747938</c:v>
                </c:pt>
                <c:pt idx="153">
                  <c:v>11.592115934613503</c:v>
                </c:pt>
                <c:pt idx="154">
                  <c:v>8.4258760036402993</c:v>
                </c:pt>
                <c:pt idx="155">
                  <c:v>8.6342173571970076</c:v>
                </c:pt>
                <c:pt idx="156">
                  <c:v>10.499903225772687</c:v>
                </c:pt>
                <c:pt idx="157">
                  <c:v>13.107073769765622</c:v>
                </c:pt>
                <c:pt idx="158">
                  <c:v>13.293821810252089</c:v>
                </c:pt>
                <c:pt idx="159">
                  <c:v>13.216450452227928</c:v>
                </c:pt>
                <c:pt idx="160">
                  <c:v>10.568249732435035</c:v>
                </c:pt>
                <c:pt idx="161">
                  <c:v>8.4535494937309252</c:v>
                </c:pt>
                <c:pt idx="162">
                  <c:v>8.9724199536223193</c:v>
                </c:pt>
                <c:pt idx="163">
                  <c:v>12.131282915926242</c:v>
                </c:pt>
                <c:pt idx="164">
                  <c:v>13.834782194340589</c:v>
                </c:pt>
                <c:pt idx="165">
                  <c:v>12.427050766235485</c:v>
                </c:pt>
                <c:pt idx="166">
                  <c:v>11.629900955223709</c:v>
                </c:pt>
                <c:pt idx="167">
                  <c:v>9.5017526478405596</c:v>
                </c:pt>
                <c:pt idx="168">
                  <c:v>7.7105805403406062</c:v>
                </c:pt>
                <c:pt idx="169">
                  <c:v>8.7494810855837439</c:v>
                </c:pt>
                <c:pt idx="170">
                  <c:v>12.485892385557465</c:v>
                </c:pt>
                <c:pt idx="171">
                  <c:v>11.899497273882073</c:v>
                </c:pt>
                <c:pt idx="172">
                  <c:v>12.775730923400365</c:v>
                </c:pt>
                <c:pt idx="173">
                  <c:v>11.809059174328974</c:v>
                </c:pt>
                <c:pt idx="174">
                  <c:v>9.9038770017556743</c:v>
                </c:pt>
                <c:pt idx="175">
                  <c:v>8.2513978581830489</c:v>
                </c:pt>
                <c:pt idx="176">
                  <c:v>8.3555151089368049</c:v>
                </c:pt>
                <c:pt idx="177">
                  <c:v>12.812611264593972</c:v>
                </c:pt>
                <c:pt idx="178">
                  <c:v>12.681409983625446</c:v>
                </c:pt>
                <c:pt idx="179">
                  <c:v>13.325807595577459</c:v>
                </c:pt>
                <c:pt idx="180">
                  <c:v>12.51255123303384</c:v>
                </c:pt>
                <c:pt idx="181">
                  <c:v>9.5969874176307641</c:v>
                </c:pt>
                <c:pt idx="182">
                  <c:v>7.6911448051199605</c:v>
                </c:pt>
                <c:pt idx="183">
                  <c:v>7.5061621903061226</c:v>
                </c:pt>
                <c:pt idx="184">
                  <c:v>8.0230151150654638</c:v>
                </c:pt>
                <c:pt idx="185">
                  <c:v>7.6941452298430395</c:v>
                </c:pt>
                <c:pt idx="186">
                  <c:v>7.9373450560253369</c:v>
                </c:pt>
                <c:pt idx="187">
                  <c:v>9.3237870667113381</c:v>
                </c:pt>
                <c:pt idx="188">
                  <c:v>9.1115924906095991</c:v>
                </c:pt>
                <c:pt idx="189">
                  <c:v>7.9705689827093407</c:v>
                </c:pt>
                <c:pt idx="190">
                  <c:v>8.7798999440830041</c:v>
                </c:pt>
                <c:pt idx="191">
                  <c:v>12.731686606960798</c:v>
                </c:pt>
                <c:pt idx="192">
                  <c:v>10.169372369902272</c:v>
                </c:pt>
                <c:pt idx="193">
                  <c:v>9.9312867528877948</c:v>
                </c:pt>
                <c:pt idx="194">
                  <c:v>9.8259367492331346</c:v>
                </c:pt>
                <c:pt idx="195">
                  <c:v>9.7725725440950377</c:v>
                </c:pt>
                <c:pt idx="196">
                  <c:v>8.0175931560937315</c:v>
                </c:pt>
                <c:pt idx="197">
                  <c:v>8.2331545560111277</c:v>
                </c:pt>
                <c:pt idx="198">
                  <c:v>11.187666410137954</c:v>
                </c:pt>
                <c:pt idx="199">
                  <c:v>10.716283395795781</c:v>
                </c:pt>
                <c:pt idx="200">
                  <c:v>10.192158981878853</c:v>
                </c:pt>
                <c:pt idx="201">
                  <c:v>12.384889518500039</c:v>
                </c:pt>
                <c:pt idx="202">
                  <c:v>10.654782108415914</c:v>
                </c:pt>
                <c:pt idx="203">
                  <c:v>7.0903694354779052</c:v>
                </c:pt>
                <c:pt idx="204">
                  <c:v>7.91682311653115</c:v>
                </c:pt>
                <c:pt idx="205">
                  <c:v>8.4770729419495474</c:v>
                </c:pt>
                <c:pt idx="206">
                  <c:v>10.39880529489955</c:v>
                </c:pt>
                <c:pt idx="207">
                  <c:v>10.593927673583828</c:v>
                </c:pt>
                <c:pt idx="208">
                  <c:v>11.086133946042654</c:v>
                </c:pt>
                <c:pt idx="209">
                  <c:v>10.616292866154881</c:v>
                </c:pt>
                <c:pt idx="210">
                  <c:v>7.6263552946767366</c:v>
                </c:pt>
                <c:pt idx="211">
                  <c:v>7.3114491751063619</c:v>
                </c:pt>
                <c:pt idx="212">
                  <c:v>11.444143451851511</c:v>
                </c:pt>
                <c:pt idx="213">
                  <c:v>9.8263244872243067</c:v>
                </c:pt>
                <c:pt idx="214">
                  <c:v>9.4763873863114085</c:v>
                </c:pt>
                <c:pt idx="215">
                  <c:v>8.1583571486354511</c:v>
                </c:pt>
                <c:pt idx="216">
                  <c:v>7.8594739044404092</c:v>
                </c:pt>
                <c:pt idx="217">
                  <c:v>7.256013749552654</c:v>
                </c:pt>
                <c:pt idx="218">
                  <c:v>7.3538990152920336</c:v>
                </c:pt>
                <c:pt idx="219">
                  <c:v>8.8476444764243034</c:v>
                </c:pt>
                <c:pt idx="220">
                  <c:v>9.0395619542296899</c:v>
                </c:pt>
                <c:pt idx="221">
                  <c:v>9.0322347528447846</c:v>
                </c:pt>
                <c:pt idx="222">
                  <c:v>9.4180775376411816</c:v>
                </c:pt>
                <c:pt idx="223">
                  <c:v>10.849899717093431</c:v>
                </c:pt>
                <c:pt idx="224">
                  <c:v>7.4359074083872754</c:v>
                </c:pt>
                <c:pt idx="225">
                  <c:v>7.7160792293565672</c:v>
                </c:pt>
                <c:pt idx="226">
                  <c:v>10.464145464941009</c:v>
                </c:pt>
                <c:pt idx="227">
                  <c:v>11.660329102162198</c:v>
                </c:pt>
                <c:pt idx="228">
                  <c:v>12.370074637592607</c:v>
                </c:pt>
                <c:pt idx="229">
                  <c:v>11.339433935217862</c:v>
                </c:pt>
                <c:pt idx="230">
                  <c:v>10.952268266316423</c:v>
                </c:pt>
                <c:pt idx="231">
                  <c:v>7.5337194668055538</c:v>
                </c:pt>
                <c:pt idx="232">
                  <c:v>8.0083013318296388</c:v>
                </c:pt>
                <c:pt idx="233">
                  <c:v>12.328841157210736</c:v>
                </c:pt>
                <c:pt idx="234">
                  <c:v>12.554757601843709</c:v>
                </c:pt>
                <c:pt idx="235">
                  <c:v>12.170291234692225</c:v>
                </c:pt>
                <c:pt idx="236">
                  <c:v>11.753904189131477</c:v>
                </c:pt>
                <c:pt idx="237">
                  <c:v>11.494421551346589</c:v>
                </c:pt>
                <c:pt idx="238">
                  <c:v>7.3361991806897064</c:v>
                </c:pt>
                <c:pt idx="239">
                  <c:v>9.7172136390056796</c:v>
                </c:pt>
                <c:pt idx="240">
                  <c:v>12.990729776753859</c:v>
                </c:pt>
                <c:pt idx="241">
                  <c:v>12.348886989830914</c:v>
                </c:pt>
                <c:pt idx="242">
                  <c:v>12.366988919447916</c:v>
                </c:pt>
                <c:pt idx="243">
                  <c:v>12.364134907712549</c:v>
                </c:pt>
                <c:pt idx="244">
                  <c:v>10.462303559826111</c:v>
                </c:pt>
                <c:pt idx="245">
                  <c:v>8.3055141637146921</c:v>
                </c:pt>
                <c:pt idx="246">
                  <c:v>7.8254679688086677</c:v>
                </c:pt>
                <c:pt idx="247">
                  <c:v>11.542015208681979</c:v>
                </c:pt>
                <c:pt idx="248">
                  <c:v>9.299755640094876</c:v>
                </c:pt>
                <c:pt idx="249">
                  <c:v>11.859991125731458</c:v>
                </c:pt>
                <c:pt idx="250">
                  <c:v>11.692346861062688</c:v>
                </c:pt>
                <c:pt idx="251">
                  <c:v>8.9628675922249705</c:v>
                </c:pt>
                <c:pt idx="252">
                  <c:v>8.6160960394381636</c:v>
                </c:pt>
                <c:pt idx="253">
                  <c:v>9.1641464145558338</c:v>
                </c:pt>
                <c:pt idx="254">
                  <c:v>12.343893218597975</c:v>
                </c:pt>
                <c:pt idx="255">
                  <c:v>12.223096201354727</c:v>
                </c:pt>
                <c:pt idx="256">
                  <c:v>12.317771927887456</c:v>
                </c:pt>
                <c:pt idx="257">
                  <c:v>10.271101980626703</c:v>
                </c:pt>
                <c:pt idx="258">
                  <c:v>10.418988974306027</c:v>
                </c:pt>
                <c:pt idx="259">
                  <c:v>9.8655376378364004</c:v>
                </c:pt>
                <c:pt idx="260">
                  <c:v>10.822465525959672</c:v>
                </c:pt>
                <c:pt idx="261">
                  <c:v>15.1073619890308</c:v>
                </c:pt>
                <c:pt idx="262">
                  <c:v>18.335702206453949</c:v>
                </c:pt>
                <c:pt idx="263">
                  <c:v>17.992161388138257</c:v>
                </c:pt>
                <c:pt idx="264">
                  <c:v>17.990459197725677</c:v>
                </c:pt>
                <c:pt idx="265">
                  <c:v>17.317139524683345</c:v>
                </c:pt>
                <c:pt idx="266">
                  <c:v>12.968808457560822</c:v>
                </c:pt>
                <c:pt idx="267">
                  <c:v>12.517044920607111</c:v>
                </c:pt>
                <c:pt idx="268">
                  <c:v>14.747599394637827</c:v>
                </c:pt>
                <c:pt idx="269">
                  <c:v>16.235001303116814</c:v>
                </c:pt>
                <c:pt idx="270">
                  <c:v>18.170235815545926</c:v>
                </c:pt>
                <c:pt idx="271">
                  <c:v>17.53394781701553</c:v>
                </c:pt>
                <c:pt idx="272">
                  <c:v>16.084569413717023</c:v>
                </c:pt>
                <c:pt idx="273">
                  <c:v>13.829300848437731</c:v>
                </c:pt>
                <c:pt idx="274">
                  <c:v>13.849356236671115</c:v>
                </c:pt>
                <c:pt idx="275">
                  <c:v>16.427434002208216</c:v>
                </c:pt>
                <c:pt idx="276">
                  <c:v>16.03976528340954</c:v>
                </c:pt>
                <c:pt idx="277">
                  <c:v>15.436231765116167</c:v>
                </c:pt>
                <c:pt idx="278">
                  <c:v>15.099006921665787</c:v>
                </c:pt>
                <c:pt idx="279">
                  <c:v>14.576731192539985</c:v>
                </c:pt>
                <c:pt idx="280">
                  <c:v>12.452650969340606</c:v>
                </c:pt>
                <c:pt idx="281">
                  <c:v>13.727199733247284</c:v>
                </c:pt>
                <c:pt idx="282">
                  <c:v>15.847228259290166</c:v>
                </c:pt>
                <c:pt idx="283">
                  <c:v>18.377401251235725</c:v>
                </c:pt>
                <c:pt idx="284">
                  <c:v>19.043423300407198</c:v>
                </c:pt>
                <c:pt idx="285">
                  <c:v>19.555806830128574</c:v>
                </c:pt>
                <c:pt idx="286">
                  <c:v>17.865048170426238</c:v>
                </c:pt>
                <c:pt idx="287">
                  <c:v>13.384393573482601</c:v>
                </c:pt>
                <c:pt idx="288">
                  <c:v>12.449817864482103</c:v>
                </c:pt>
                <c:pt idx="289">
                  <c:v>16.260140272181875</c:v>
                </c:pt>
                <c:pt idx="290">
                  <c:v>16.947740333718674</c:v>
                </c:pt>
                <c:pt idx="291">
                  <c:v>19.553068314792316</c:v>
                </c:pt>
                <c:pt idx="292">
                  <c:v>19.821253914639076</c:v>
                </c:pt>
                <c:pt idx="293">
                  <c:v>20.388921913158825</c:v>
                </c:pt>
                <c:pt idx="294">
                  <c:v>18.242572299978832</c:v>
                </c:pt>
                <c:pt idx="295">
                  <c:v>16.152943947234473</c:v>
                </c:pt>
                <c:pt idx="296">
                  <c:v>18.520678039991076</c:v>
                </c:pt>
                <c:pt idx="297">
                  <c:v>18.40570715882388</c:v>
                </c:pt>
                <c:pt idx="298">
                  <c:v>19.47387082672553</c:v>
                </c:pt>
                <c:pt idx="299">
                  <c:v>17.155772429214935</c:v>
                </c:pt>
                <c:pt idx="300">
                  <c:v>14.08743120734426</c:v>
                </c:pt>
                <c:pt idx="301">
                  <c:v>13.673833257908857</c:v>
                </c:pt>
                <c:pt idx="302">
                  <c:v>14.106786197291671</c:v>
                </c:pt>
                <c:pt idx="303">
                  <c:v>16.86075082329808</c:v>
                </c:pt>
                <c:pt idx="304">
                  <c:v>18.716136335057072</c:v>
                </c:pt>
                <c:pt idx="305">
                  <c:v>21.063294183848452</c:v>
                </c:pt>
                <c:pt idx="306">
                  <c:v>21.584812008638401</c:v>
                </c:pt>
                <c:pt idx="307">
                  <c:v>21.275951801675014</c:v>
                </c:pt>
                <c:pt idx="308">
                  <c:v>18.063064280563722</c:v>
                </c:pt>
                <c:pt idx="309">
                  <c:v>19.088243255464086</c:v>
                </c:pt>
                <c:pt idx="310">
                  <c:v>21.119404719004304</c:v>
                </c:pt>
                <c:pt idx="311">
                  <c:v>22.941352937673663</c:v>
                </c:pt>
                <c:pt idx="312">
                  <c:v>20.943517021246208</c:v>
                </c:pt>
                <c:pt idx="313">
                  <c:v>20.918265676629577</c:v>
                </c:pt>
                <c:pt idx="314">
                  <c:v>21.568460306125235</c:v>
                </c:pt>
                <c:pt idx="315">
                  <c:v>21.470245499298073</c:v>
                </c:pt>
                <c:pt idx="316">
                  <c:v>21.375369738136815</c:v>
                </c:pt>
                <c:pt idx="317">
                  <c:v>25.769966299462993</c:v>
                </c:pt>
                <c:pt idx="318">
                  <c:v>24.499228461522343</c:v>
                </c:pt>
                <c:pt idx="319">
                  <c:v>23.724544108675968</c:v>
                </c:pt>
                <c:pt idx="320">
                  <c:v>23.276573456723963</c:v>
                </c:pt>
                <c:pt idx="321">
                  <c:v>26.170699367280712</c:v>
                </c:pt>
                <c:pt idx="322">
                  <c:v>27.103066340632267</c:v>
                </c:pt>
                <c:pt idx="323">
                  <c:v>28.410462839978603</c:v>
                </c:pt>
                <c:pt idx="324">
                  <c:v>32.032650715607843</c:v>
                </c:pt>
                <c:pt idx="325">
                  <c:v>29.937107737875063</c:v>
                </c:pt>
                <c:pt idx="326">
                  <c:v>28.688953691471891</c:v>
                </c:pt>
                <c:pt idx="327">
                  <c:v>30.088129335837003</c:v>
                </c:pt>
                <c:pt idx="328">
                  <c:v>28.45579374047928</c:v>
                </c:pt>
                <c:pt idx="329">
                  <c:v>23.337769431721885</c:v>
                </c:pt>
                <c:pt idx="330">
                  <c:v>25.260626852020408</c:v>
                </c:pt>
                <c:pt idx="331">
                  <c:v>31.446665165863507</c:v>
                </c:pt>
                <c:pt idx="332">
                  <c:v>31.745654939970414</c:v>
                </c:pt>
                <c:pt idx="333">
                  <c:v>32.894720215692715</c:v>
                </c:pt>
                <c:pt idx="334">
                  <c:v>33.654782141871166</c:v>
                </c:pt>
                <c:pt idx="335">
                  <c:v>33.325011070180658</c:v>
                </c:pt>
                <c:pt idx="336">
                  <c:v>29.539632174450485</c:v>
                </c:pt>
                <c:pt idx="337">
                  <c:v>26.014057737680279</c:v>
                </c:pt>
                <c:pt idx="338">
                  <c:v>31.063755186932806</c:v>
                </c:pt>
                <c:pt idx="339">
                  <c:v>32.057340794225794</c:v>
                </c:pt>
                <c:pt idx="340">
                  <c:v>32.592300738566514</c:v>
                </c:pt>
                <c:pt idx="341">
                  <c:v>33.220647508139834</c:v>
                </c:pt>
                <c:pt idx="342">
                  <c:v>32.744041660508564</c:v>
                </c:pt>
                <c:pt idx="343">
                  <c:v>30.555097590466104</c:v>
                </c:pt>
                <c:pt idx="344">
                  <c:v>34.123516180757356</c:v>
                </c:pt>
                <c:pt idx="345">
                  <c:v>38.988879051676903</c:v>
                </c:pt>
                <c:pt idx="346">
                  <c:v>41.639475533335286</c:v>
                </c:pt>
                <c:pt idx="347">
                  <c:v>41.738842115884623</c:v>
                </c:pt>
                <c:pt idx="348">
                  <c:v>40.091998597689283</c:v>
                </c:pt>
                <c:pt idx="349">
                  <c:v>38.348556215215027</c:v>
                </c:pt>
                <c:pt idx="350">
                  <c:v>35.930891916272003</c:v>
                </c:pt>
                <c:pt idx="351">
                  <c:v>37.056219199554128</c:v>
                </c:pt>
                <c:pt idx="352">
                  <c:v>38.730667652202627</c:v>
                </c:pt>
                <c:pt idx="353">
                  <c:v>35.742427775707263</c:v>
                </c:pt>
                <c:pt idx="354">
                  <c:v>34.753270613279426</c:v>
                </c:pt>
                <c:pt idx="355">
                  <c:v>29.045439904673032</c:v>
                </c:pt>
                <c:pt idx="356">
                  <c:v>24.853612728079366</c:v>
                </c:pt>
                <c:pt idx="357">
                  <c:v>21.421551224656891</c:v>
                </c:pt>
                <c:pt idx="358">
                  <c:v>21.237496051256333</c:v>
                </c:pt>
                <c:pt idx="359">
                  <c:v>21.378252636228147</c:v>
                </c:pt>
                <c:pt idx="360">
                  <c:v>24.622680221163705</c:v>
                </c:pt>
                <c:pt idx="361">
                  <c:v>25.503616951995514</c:v>
                </c:pt>
                <c:pt idx="362">
                  <c:v>23.923832326821611</c:v>
                </c:pt>
                <c:pt idx="363">
                  <c:v>23.001879175590638</c:v>
                </c:pt>
                <c:pt idx="364">
                  <c:v>19.274311173230068</c:v>
                </c:pt>
                <c:pt idx="365" formatCode="0.0">
                  <c:v>7543.781732737898</c:v>
                </c:pt>
              </c:numCache>
            </c:numRef>
          </c:val>
          <c:smooth val="0"/>
          <c:extLst>
            <c:ext xmlns:c16="http://schemas.microsoft.com/office/drawing/2014/chart" uri="{C3380CC4-5D6E-409C-BE32-E72D297353CC}">
              <c16:uniqueId val="{00000000-518B-4524-BDCF-6311744C596B}"/>
            </c:ext>
          </c:extLst>
        </c:ser>
        <c:dLbls>
          <c:showLegendKey val="0"/>
          <c:showVal val="0"/>
          <c:showCatName val="0"/>
          <c:showSerName val="0"/>
          <c:showPercent val="0"/>
          <c:showBubbleSize val="0"/>
        </c:dLbls>
        <c:marker val="1"/>
        <c:smooth val="0"/>
        <c:axId val="169832448"/>
        <c:axId val="169833984"/>
      </c:lineChart>
      <c:lineChart>
        <c:grouping val="standard"/>
        <c:varyColors val="0"/>
        <c:ser>
          <c:idx val="1"/>
          <c:order val="1"/>
          <c:tx>
            <c:strRef>
              <c:f>'6.5'!$P$5</c:f>
              <c:strCache>
                <c:ptCount val="1"/>
                <c:pt idx="0">
                  <c:v>Temperature</c:v>
                </c:pt>
              </c:strCache>
            </c:strRef>
          </c:tx>
          <c:spPr>
            <a:ln w="19050" cap="rnd" cmpd="sng" algn="ctr">
              <a:solidFill>
                <a:schemeClr val="accent5"/>
              </a:solidFill>
              <a:prstDash val="solid"/>
              <a:round/>
            </a:ln>
            <a:effectLst/>
          </c:spPr>
          <c:marker>
            <c:symbol val="none"/>
          </c:marker>
          <c:cat>
            <c:numRef>
              <c:f>'6.5'!$N$6:$N$371</c:f>
              <c:numCache>
                <c:formatCode>d/m;@</c:formatCode>
                <c:ptCount val="366"/>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pt idx="80">
                  <c:v>44642</c:v>
                </c:pt>
                <c:pt idx="81">
                  <c:v>44643</c:v>
                </c:pt>
                <c:pt idx="82">
                  <c:v>44644</c:v>
                </c:pt>
                <c:pt idx="83">
                  <c:v>44645</c:v>
                </c:pt>
                <c:pt idx="84">
                  <c:v>44646</c:v>
                </c:pt>
                <c:pt idx="85">
                  <c:v>44647</c:v>
                </c:pt>
                <c:pt idx="86">
                  <c:v>44648</c:v>
                </c:pt>
                <c:pt idx="87">
                  <c:v>44649</c:v>
                </c:pt>
                <c:pt idx="88">
                  <c:v>44650</c:v>
                </c:pt>
                <c:pt idx="89">
                  <c:v>44651</c:v>
                </c:pt>
                <c:pt idx="90">
                  <c:v>44652</c:v>
                </c:pt>
                <c:pt idx="91">
                  <c:v>44653</c:v>
                </c:pt>
                <c:pt idx="92">
                  <c:v>44654</c:v>
                </c:pt>
                <c:pt idx="93">
                  <c:v>44655</c:v>
                </c:pt>
                <c:pt idx="94">
                  <c:v>44656</c:v>
                </c:pt>
                <c:pt idx="95">
                  <c:v>44657</c:v>
                </c:pt>
                <c:pt idx="96">
                  <c:v>44658</c:v>
                </c:pt>
                <c:pt idx="97">
                  <c:v>44659</c:v>
                </c:pt>
                <c:pt idx="98">
                  <c:v>44660</c:v>
                </c:pt>
                <c:pt idx="99">
                  <c:v>44661</c:v>
                </c:pt>
                <c:pt idx="100">
                  <c:v>44662</c:v>
                </c:pt>
                <c:pt idx="101">
                  <c:v>44663</c:v>
                </c:pt>
                <c:pt idx="102">
                  <c:v>44664</c:v>
                </c:pt>
                <c:pt idx="103">
                  <c:v>44665</c:v>
                </c:pt>
                <c:pt idx="104">
                  <c:v>44666</c:v>
                </c:pt>
                <c:pt idx="105">
                  <c:v>44667</c:v>
                </c:pt>
                <c:pt idx="106">
                  <c:v>44668</c:v>
                </c:pt>
                <c:pt idx="107">
                  <c:v>44669</c:v>
                </c:pt>
                <c:pt idx="108">
                  <c:v>44670</c:v>
                </c:pt>
                <c:pt idx="109">
                  <c:v>44671</c:v>
                </c:pt>
                <c:pt idx="110">
                  <c:v>44672</c:v>
                </c:pt>
                <c:pt idx="111">
                  <c:v>44673</c:v>
                </c:pt>
                <c:pt idx="112">
                  <c:v>44674</c:v>
                </c:pt>
                <c:pt idx="113">
                  <c:v>44675</c:v>
                </c:pt>
                <c:pt idx="114">
                  <c:v>44676</c:v>
                </c:pt>
                <c:pt idx="115">
                  <c:v>44677</c:v>
                </c:pt>
                <c:pt idx="116">
                  <c:v>44678</c:v>
                </c:pt>
                <c:pt idx="117">
                  <c:v>44679</c:v>
                </c:pt>
                <c:pt idx="118">
                  <c:v>44680</c:v>
                </c:pt>
                <c:pt idx="119">
                  <c:v>44681</c:v>
                </c:pt>
                <c:pt idx="120">
                  <c:v>44682</c:v>
                </c:pt>
                <c:pt idx="121">
                  <c:v>44683</c:v>
                </c:pt>
                <c:pt idx="122">
                  <c:v>44684</c:v>
                </c:pt>
                <c:pt idx="123">
                  <c:v>44685</c:v>
                </c:pt>
                <c:pt idx="124">
                  <c:v>44686</c:v>
                </c:pt>
                <c:pt idx="125">
                  <c:v>44687</c:v>
                </c:pt>
                <c:pt idx="126">
                  <c:v>44688</c:v>
                </c:pt>
                <c:pt idx="127">
                  <c:v>44689</c:v>
                </c:pt>
                <c:pt idx="128">
                  <c:v>44690</c:v>
                </c:pt>
                <c:pt idx="129">
                  <c:v>44691</c:v>
                </c:pt>
                <c:pt idx="130">
                  <c:v>44692</c:v>
                </c:pt>
                <c:pt idx="131">
                  <c:v>44693</c:v>
                </c:pt>
                <c:pt idx="132">
                  <c:v>44694</c:v>
                </c:pt>
                <c:pt idx="133">
                  <c:v>44695</c:v>
                </c:pt>
                <c:pt idx="134">
                  <c:v>44696</c:v>
                </c:pt>
                <c:pt idx="135">
                  <c:v>44697</c:v>
                </c:pt>
                <c:pt idx="136">
                  <c:v>44698</c:v>
                </c:pt>
                <c:pt idx="137">
                  <c:v>44699</c:v>
                </c:pt>
                <c:pt idx="138">
                  <c:v>44700</c:v>
                </c:pt>
                <c:pt idx="139">
                  <c:v>44701</c:v>
                </c:pt>
                <c:pt idx="140">
                  <c:v>44702</c:v>
                </c:pt>
                <c:pt idx="141">
                  <c:v>44703</c:v>
                </c:pt>
                <c:pt idx="142">
                  <c:v>44704</c:v>
                </c:pt>
                <c:pt idx="143">
                  <c:v>44705</c:v>
                </c:pt>
                <c:pt idx="144">
                  <c:v>44706</c:v>
                </c:pt>
                <c:pt idx="145">
                  <c:v>44707</c:v>
                </c:pt>
                <c:pt idx="146">
                  <c:v>44708</c:v>
                </c:pt>
                <c:pt idx="147">
                  <c:v>44709</c:v>
                </c:pt>
                <c:pt idx="148">
                  <c:v>44710</c:v>
                </c:pt>
                <c:pt idx="149">
                  <c:v>44711</c:v>
                </c:pt>
                <c:pt idx="150">
                  <c:v>44712</c:v>
                </c:pt>
                <c:pt idx="151">
                  <c:v>44713</c:v>
                </c:pt>
                <c:pt idx="152">
                  <c:v>44714</c:v>
                </c:pt>
                <c:pt idx="153">
                  <c:v>44715</c:v>
                </c:pt>
                <c:pt idx="154">
                  <c:v>44716</c:v>
                </c:pt>
                <c:pt idx="155">
                  <c:v>44717</c:v>
                </c:pt>
                <c:pt idx="156">
                  <c:v>44718</c:v>
                </c:pt>
                <c:pt idx="157">
                  <c:v>44719</c:v>
                </c:pt>
                <c:pt idx="158">
                  <c:v>44720</c:v>
                </c:pt>
                <c:pt idx="159">
                  <c:v>44721</c:v>
                </c:pt>
                <c:pt idx="160">
                  <c:v>44722</c:v>
                </c:pt>
                <c:pt idx="161">
                  <c:v>44723</c:v>
                </c:pt>
                <c:pt idx="162">
                  <c:v>44724</c:v>
                </c:pt>
                <c:pt idx="163">
                  <c:v>44725</c:v>
                </c:pt>
                <c:pt idx="164">
                  <c:v>44726</c:v>
                </c:pt>
                <c:pt idx="165">
                  <c:v>44727</c:v>
                </c:pt>
                <c:pt idx="166">
                  <c:v>44728</c:v>
                </c:pt>
                <c:pt idx="167">
                  <c:v>44729</c:v>
                </c:pt>
                <c:pt idx="168">
                  <c:v>44730</c:v>
                </c:pt>
                <c:pt idx="169">
                  <c:v>44731</c:v>
                </c:pt>
                <c:pt idx="170">
                  <c:v>44732</c:v>
                </c:pt>
                <c:pt idx="171">
                  <c:v>44733</c:v>
                </c:pt>
                <c:pt idx="172">
                  <c:v>44734</c:v>
                </c:pt>
                <c:pt idx="173">
                  <c:v>44735</c:v>
                </c:pt>
                <c:pt idx="174">
                  <c:v>44736</c:v>
                </c:pt>
                <c:pt idx="175">
                  <c:v>44737</c:v>
                </c:pt>
                <c:pt idx="176">
                  <c:v>44738</c:v>
                </c:pt>
                <c:pt idx="177">
                  <c:v>44739</c:v>
                </c:pt>
                <c:pt idx="178">
                  <c:v>44740</c:v>
                </c:pt>
                <c:pt idx="179">
                  <c:v>44741</c:v>
                </c:pt>
                <c:pt idx="180">
                  <c:v>44742</c:v>
                </c:pt>
                <c:pt idx="181">
                  <c:v>44743</c:v>
                </c:pt>
                <c:pt idx="182">
                  <c:v>44744</c:v>
                </c:pt>
                <c:pt idx="183">
                  <c:v>44745</c:v>
                </c:pt>
                <c:pt idx="184">
                  <c:v>44746</c:v>
                </c:pt>
                <c:pt idx="185">
                  <c:v>44747</c:v>
                </c:pt>
                <c:pt idx="186">
                  <c:v>44748</c:v>
                </c:pt>
                <c:pt idx="187">
                  <c:v>44749</c:v>
                </c:pt>
                <c:pt idx="188">
                  <c:v>44750</c:v>
                </c:pt>
                <c:pt idx="189">
                  <c:v>44751</c:v>
                </c:pt>
                <c:pt idx="190">
                  <c:v>44752</c:v>
                </c:pt>
                <c:pt idx="191">
                  <c:v>44753</c:v>
                </c:pt>
                <c:pt idx="192">
                  <c:v>44754</c:v>
                </c:pt>
                <c:pt idx="193">
                  <c:v>44755</c:v>
                </c:pt>
                <c:pt idx="194">
                  <c:v>44756</c:v>
                </c:pt>
                <c:pt idx="195">
                  <c:v>44757</c:v>
                </c:pt>
                <c:pt idx="196">
                  <c:v>44758</c:v>
                </c:pt>
                <c:pt idx="197">
                  <c:v>44759</c:v>
                </c:pt>
                <c:pt idx="198">
                  <c:v>44760</c:v>
                </c:pt>
                <c:pt idx="199">
                  <c:v>44761</c:v>
                </c:pt>
                <c:pt idx="200">
                  <c:v>44762</c:v>
                </c:pt>
                <c:pt idx="201">
                  <c:v>44763</c:v>
                </c:pt>
                <c:pt idx="202">
                  <c:v>44764</c:v>
                </c:pt>
                <c:pt idx="203">
                  <c:v>44765</c:v>
                </c:pt>
                <c:pt idx="204">
                  <c:v>44766</c:v>
                </c:pt>
                <c:pt idx="205">
                  <c:v>44767</c:v>
                </c:pt>
                <c:pt idx="206">
                  <c:v>44768</c:v>
                </c:pt>
                <c:pt idx="207">
                  <c:v>44769</c:v>
                </c:pt>
                <c:pt idx="208">
                  <c:v>44770</c:v>
                </c:pt>
                <c:pt idx="209">
                  <c:v>44771</c:v>
                </c:pt>
                <c:pt idx="210">
                  <c:v>44772</c:v>
                </c:pt>
                <c:pt idx="211">
                  <c:v>44773</c:v>
                </c:pt>
                <c:pt idx="212">
                  <c:v>44774</c:v>
                </c:pt>
                <c:pt idx="213">
                  <c:v>44775</c:v>
                </c:pt>
                <c:pt idx="214">
                  <c:v>44776</c:v>
                </c:pt>
                <c:pt idx="215">
                  <c:v>44777</c:v>
                </c:pt>
                <c:pt idx="216">
                  <c:v>44778</c:v>
                </c:pt>
                <c:pt idx="217">
                  <c:v>44779</c:v>
                </c:pt>
                <c:pt idx="218">
                  <c:v>44780</c:v>
                </c:pt>
                <c:pt idx="219">
                  <c:v>44781</c:v>
                </c:pt>
                <c:pt idx="220">
                  <c:v>44782</c:v>
                </c:pt>
                <c:pt idx="221">
                  <c:v>44783</c:v>
                </c:pt>
                <c:pt idx="222">
                  <c:v>44784</c:v>
                </c:pt>
                <c:pt idx="223">
                  <c:v>44785</c:v>
                </c:pt>
                <c:pt idx="224">
                  <c:v>44786</c:v>
                </c:pt>
                <c:pt idx="225">
                  <c:v>44787</c:v>
                </c:pt>
                <c:pt idx="226">
                  <c:v>44788</c:v>
                </c:pt>
                <c:pt idx="227">
                  <c:v>44789</c:v>
                </c:pt>
                <c:pt idx="228">
                  <c:v>44790</c:v>
                </c:pt>
                <c:pt idx="229">
                  <c:v>44791</c:v>
                </c:pt>
                <c:pt idx="230">
                  <c:v>44792</c:v>
                </c:pt>
                <c:pt idx="231">
                  <c:v>44793</c:v>
                </c:pt>
                <c:pt idx="232">
                  <c:v>44794</c:v>
                </c:pt>
                <c:pt idx="233">
                  <c:v>44795</c:v>
                </c:pt>
                <c:pt idx="234">
                  <c:v>44796</c:v>
                </c:pt>
                <c:pt idx="235">
                  <c:v>44797</c:v>
                </c:pt>
                <c:pt idx="236">
                  <c:v>44798</c:v>
                </c:pt>
                <c:pt idx="237">
                  <c:v>44799</c:v>
                </c:pt>
                <c:pt idx="238">
                  <c:v>44800</c:v>
                </c:pt>
                <c:pt idx="239">
                  <c:v>44801</c:v>
                </c:pt>
                <c:pt idx="240">
                  <c:v>44802</c:v>
                </c:pt>
                <c:pt idx="241">
                  <c:v>44803</c:v>
                </c:pt>
                <c:pt idx="242">
                  <c:v>44804</c:v>
                </c:pt>
                <c:pt idx="243">
                  <c:v>44805</c:v>
                </c:pt>
                <c:pt idx="244">
                  <c:v>44806</c:v>
                </c:pt>
                <c:pt idx="245">
                  <c:v>44807</c:v>
                </c:pt>
                <c:pt idx="246">
                  <c:v>44808</c:v>
                </c:pt>
                <c:pt idx="247">
                  <c:v>44809</c:v>
                </c:pt>
                <c:pt idx="248">
                  <c:v>44810</c:v>
                </c:pt>
                <c:pt idx="249">
                  <c:v>44811</c:v>
                </c:pt>
                <c:pt idx="250">
                  <c:v>44812</c:v>
                </c:pt>
                <c:pt idx="251">
                  <c:v>44813</c:v>
                </c:pt>
                <c:pt idx="252">
                  <c:v>44814</c:v>
                </c:pt>
                <c:pt idx="253">
                  <c:v>44815</c:v>
                </c:pt>
                <c:pt idx="254">
                  <c:v>44816</c:v>
                </c:pt>
                <c:pt idx="255">
                  <c:v>44817</c:v>
                </c:pt>
                <c:pt idx="256">
                  <c:v>44818</c:v>
                </c:pt>
                <c:pt idx="257">
                  <c:v>44819</c:v>
                </c:pt>
                <c:pt idx="258">
                  <c:v>44820</c:v>
                </c:pt>
                <c:pt idx="259">
                  <c:v>44821</c:v>
                </c:pt>
                <c:pt idx="260">
                  <c:v>44822</c:v>
                </c:pt>
                <c:pt idx="261">
                  <c:v>44823</c:v>
                </c:pt>
                <c:pt idx="262">
                  <c:v>44824</c:v>
                </c:pt>
                <c:pt idx="263">
                  <c:v>44825</c:v>
                </c:pt>
                <c:pt idx="264">
                  <c:v>44826</c:v>
                </c:pt>
                <c:pt idx="265">
                  <c:v>44827</c:v>
                </c:pt>
                <c:pt idx="266">
                  <c:v>44828</c:v>
                </c:pt>
                <c:pt idx="267">
                  <c:v>44829</c:v>
                </c:pt>
                <c:pt idx="268">
                  <c:v>44830</c:v>
                </c:pt>
                <c:pt idx="269">
                  <c:v>44831</c:v>
                </c:pt>
                <c:pt idx="270">
                  <c:v>44832</c:v>
                </c:pt>
                <c:pt idx="271">
                  <c:v>44833</c:v>
                </c:pt>
                <c:pt idx="272">
                  <c:v>44834</c:v>
                </c:pt>
                <c:pt idx="273">
                  <c:v>44835</c:v>
                </c:pt>
                <c:pt idx="274">
                  <c:v>44836</c:v>
                </c:pt>
                <c:pt idx="275">
                  <c:v>44837</c:v>
                </c:pt>
                <c:pt idx="276">
                  <c:v>44838</c:v>
                </c:pt>
                <c:pt idx="277">
                  <c:v>44839</c:v>
                </c:pt>
                <c:pt idx="278">
                  <c:v>44840</c:v>
                </c:pt>
                <c:pt idx="279">
                  <c:v>44841</c:v>
                </c:pt>
                <c:pt idx="280">
                  <c:v>44842</c:v>
                </c:pt>
                <c:pt idx="281">
                  <c:v>44843</c:v>
                </c:pt>
                <c:pt idx="282">
                  <c:v>44844</c:v>
                </c:pt>
                <c:pt idx="283">
                  <c:v>44845</c:v>
                </c:pt>
                <c:pt idx="284">
                  <c:v>44846</c:v>
                </c:pt>
                <c:pt idx="285">
                  <c:v>44847</c:v>
                </c:pt>
                <c:pt idx="286">
                  <c:v>44848</c:v>
                </c:pt>
                <c:pt idx="287">
                  <c:v>44849</c:v>
                </c:pt>
                <c:pt idx="288">
                  <c:v>44850</c:v>
                </c:pt>
                <c:pt idx="289">
                  <c:v>44851</c:v>
                </c:pt>
                <c:pt idx="290">
                  <c:v>44852</c:v>
                </c:pt>
                <c:pt idx="291">
                  <c:v>44853</c:v>
                </c:pt>
                <c:pt idx="292">
                  <c:v>44854</c:v>
                </c:pt>
                <c:pt idx="293">
                  <c:v>44855</c:v>
                </c:pt>
                <c:pt idx="294">
                  <c:v>44856</c:v>
                </c:pt>
                <c:pt idx="295">
                  <c:v>44857</c:v>
                </c:pt>
                <c:pt idx="296">
                  <c:v>44858</c:v>
                </c:pt>
                <c:pt idx="297">
                  <c:v>44859</c:v>
                </c:pt>
                <c:pt idx="298">
                  <c:v>44860</c:v>
                </c:pt>
                <c:pt idx="299">
                  <c:v>44861</c:v>
                </c:pt>
                <c:pt idx="300">
                  <c:v>44862</c:v>
                </c:pt>
                <c:pt idx="301">
                  <c:v>44863</c:v>
                </c:pt>
                <c:pt idx="302">
                  <c:v>44864</c:v>
                </c:pt>
                <c:pt idx="303">
                  <c:v>44865</c:v>
                </c:pt>
                <c:pt idx="304">
                  <c:v>44866</c:v>
                </c:pt>
                <c:pt idx="305">
                  <c:v>44867</c:v>
                </c:pt>
                <c:pt idx="306">
                  <c:v>44868</c:v>
                </c:pt>
                <c:pt idx="307">
                  <c:v>44869</c:v>
                </c:pt>
                <c:pt idx="308">
                  <c:v>44870</c:v>
                </c:pt>
                <c:pt idx="309">
                  <c:v>44871</c:v>
                </c:pt>
                <c:pt idx="310">
                  <c:v>44872</c:v>
                </c:pt>
                <c:pt idx="311">
                  <c:v>44873</c:v>
                </c:pt>
                <c:pt idx="312">
                  <c:v>44874</c:v>
                </c:pt>
                <c:pt idx="313">
                  <c:v>44875</c:v>
                </c:pt>
                <c:pt idx="314">
                  <c:v>44876</c:v>
                </c:pt>
                <c:pt idx="315">
                  <c:v>44877</c:v>
                </c:pt>
                <c:pt idx="316">
                  <c:v>44878</c:v>
                </c:pt>
                <c:pt idx="317">
                  <c:v>44879</c:v>
                </c:pt>
                <c:pt idx="318">
                  <c:v>44880</c:v>
                </c:pt>
                <c:pt idx="319">
                  <c:v>44881</c:v>
                </c:pt>
                <c:pt idx="320">
                  <c:v>44882</c:v>
                </c:pt>
                <c:pt idx="321">
                  <c:v>44883</c:v>
                </c:pt>
                <c:pt idx="322">
                  <c:v>44884</c:v>
                </c:pt>
                <c:pt idx="323">
                  <c:v>44885</c:v>
                </c:pt>
                <c:pt idx="324">
                  <c:v>44886</c:v>
                </c:pt>
                <c:pt idx="325">
                  <c:v>44887</c:v>
                </c:pt>
                <c:pt idx="326">
                  <c:v>44888</c:v>
                </c:pt>
                <c:pt idx="327">
                  <c:v>44889</c:v>
                </c:pt>
                <c:pt idx="328">
                  <c:v>44890</c:v>
                </c:pt>
                <c:pt idx="329">
                  <c:v>44891</c:v>
                </c:pt>
                <c:pt idx="330">
                  <c:v>44892</c:v>
                </c:pt>
                <c:pt idx="331">
                  <c:v>44893</c:v>
                </c:pt>
                <c:pt idx="332">
                  <c:v>44894</c:v>
                </c:pt>
                <c:pt idx="333">
                  <c:v>44895</c:v>
                </c:pt>
                <c:pt idx="334">
                  <c:v>44896</c:v>
                </c:pt>
                <c:pt idx="335">
                  <c:v>44897</c:v>
                </c:pt>
                <c:pt idx="336">
                  <c:v>44898</c:v>
                </c:pt>
                <c:pt idx="337">
                  <c:v>44899</c:v>
                </c:pt>
                <c:pt idx="338">
                  <c:v>44900</c:v>
                </c:pt>
                <c:pt idx="339">
                  <c:v>44901</c:v>
                </c:pt>
                <c:pt idx="340">
                  <c:v>44902</c:v>
                </c:pt>
                <c:pt idx="341">
                  <c:v>44903</c:v>
                </c:pt>
                <c:pt idx="342">
                  <c:v>44904</c:v>
                </c:pt>
                <c:pt idx="343">
                  <c:v>44905</c:v>
                </c:pt>
                <c:pt idx="344">
                  <c:v>44906</c:v>
                </c:pt>
                <c:pt idx="345">
                  <c:v>44907</c:v>
                </c:pt>
                <c:pt idx="346">
                  <c:v>44908</c:v>
                </c:pt>
                <c:pt idx="347">
                  <c:v>44909</c:v>
                </c:pt>
                <c:pt idx="348">
                  <c:v>44910</c:v>
                </c:pt>
                <c:pt idx="349">
                  <c:v>44911</c:v>
                </c:pt>
                <c:pt idx="350">
                  <c:v>44912</c:v>
                </c:pt>
                <c:pt idx="351">
                  <c:v>44913</c:v>
                </c:pt>
                <c:pt idx="352">
                  <c:v>44914</c:v>
                </c:pt>
                <c:pt idx="353">
                  <c:v>44915</c:v>
                </c:pt>
                <c:pt idx="354">
                  <c:v>44916</c:v>
                </c:pt>
                <c:pt idx="355">
                  <c:v>44917</c:v>
                </c:pt>
                <c:pt idx="356">
                  <c:v>44918</c:v>
                </c:pt>
                <c:pt idx="357">
                  <c:v>44919</c:v>
                </c:pt>
                <c:pt idx="358">
                  <c:v>44920</c:v>
                </c:pt>
                <c:pt idx="359">
                  <c:v>44921</c:v>
                </c:pt>
                <c:pt idx="360">
                  <c:v>44922</c:v>
                </c:pt>
                <c:pt idx="361">
                  <c:v>44923</c:v>
                </c:pt>
                <c:pt idx="362">
                  <c:v>44924</c:v>
                </c:pt>
                <c:pt idx="363">
                  <c:v>44925</c:v>
                </c:pt>
                <c:pt idx="364">
                  <c:v>44926</c:v>
                </c:pt>
              </c:numCache>
            </c:numRef>
          </c:cat>
          <c:val>
            <c:numRef>
              <c:f>'6.5'!$P$6:$P$371</c:f>
              <c:numCache>
                <c:formatCode>0.0</c:formatCode>
                <c:ptCount val="366"/>
                <c:pt idx="0">
                  <c:v>8.6</c:v>
                </c:pt>
                <c:pt idx="1">
                  <c:v>6.2</c:v>
                </c:pt>
                <c:pt idx="2">
                  <c:v>7.2</c:v>
                </c:pt>
                <c:pt idx="3">
                  <c:v>7</c:v>
                </c:pt>
                <c:pt idx="4">
                  <c:v>2.2000000000000002</c:v>
                </c:pt>
                <c:pt idx="5">
                  <c:v>-1.4</c:v>
                </c:pt>
                <c:pt idx="6">
                  <c:v>-2.8</c:v>
                </c:pt>
                <c:pt idx="7">
                  <c:v>-1.7</c:v>
                </c:pt>
                <c:pt idx="8">
                  <c:v>-0.8</c:v>
                </c:pt>
                <c:pt idx="9">
                  <c:v>0</c:v>
                </c:pt>
                <c:pt idx="10">
                  <c:v>-3.8</c:v>
                </c:pt>
                <c:pt idx="11">
                  <c:v>-3.6</c:v>
                </c:pt>
                <c:pt idx="12">
                  <c:v>0.1</c:v>
                </c:pt>
                <c:pt idx="13">
                  <c:v>2.2000000000000002</c:v>
                </c:pt>
                <c:pt idx="14">
                  <c:v>-0.8</c:v>
                </c:pt>
                <c:pt idx="15">
                  <c:v>-1.1000000000000001</c:v>
                </c:pt>
                <c:pt idx="16">
                  <c:v>1.4</c:v>
                </c:pt>
                <c:pt idx="17">
                  <c:v>-0.5</c:v>
                </c:pt>
                <c:pt idx="18">
                  <c:v>0</c:v>
                </c:pt>
                <c:pt idx="19">
                  <c:v>-0.8</c:v>
                </c:pt>
                <c:pt idx="20">
                  <c:v>-2.7</c:v>
                </c:pt>
                <c:pt idx="21">
                  <c:v>-0.6</c:v>
                </c:pt>
                <c:pt idx="22">
                  <c:v>0.7</c:v>
                </c:pt>
                <c:pt idx="23">
                  <c:v>0.7</c:v>
                </c:pt>
                <c:pt idx="24">
                  <c:v>0.6</c:v>
                </c:pt>
                <c:pt idx="25">
                  <c:v>-0.1</c:v>
                </c:pt>
                <c:pt idx="26">
                  <c:v>0.6</c:v>
                </c:pt>
                <c:pt idx="27">
                  <c:v>1.7</c:v>
                </c:pt>
                <c:pt idx="28">
                  <c:v>2.2000000000000002</c:v>
                </c:pt>
                <c:pt idx="29">
                  <c:v>3.1</c:v>
                </c:pt>
                <c:pt idx="30">
                  <c:v>0.6</c:v>
                </c:pt>
                <c:pt idx="31">
                  <c:v>0.5</c:v>
                </c:pt>
                <c:pt idx="32">
                  <c:v>2.4</c:v>
                </c:pt>
                <c:pt idx="33">
                  <c:v>2.4</c:v>
                </c:pt>
                <c:pt idx="34">
                  <c:v>3.8</c:v>
                </c:pt>
                <c:pt idx="35">
                  <c:v>1.8</c:v>
                </c:pt>
                <c:pt idx="36">
                  <c:v>3.9</c:v>
                </c:pt>
                <c:pt idx="37">
                  <c:v>1.6</c:v>
                </c:pt>
                <c:pt idx="38">
                  <c:v>3.7</c:v>
                </c:pt>
                <c:pt idx="39">
                  <c:v>5</c:v>
                </c:pt>
                <c:pt idx="40">
                  <c:v>6</c:v>
                </c:pt>
                <c:pt idx="41">
                  <c:v>2.8</c:v>
                </c:pt>
                <c:pt idx="42">
                  <c:v>0</c:v>
                </c:pt>
                <c:pt idx="43">
                  <c:v>1</c:v>
                </c:pt>
                <c:pt idx="44">
                  <c:v>1.4</c:v>
                </c:pt>
                <c:pt idx="45">
                  <c:v>3.3</c:v>
                </c:pt>
                <c:pt idx="46">
                  <c:v>5.9</c:v>
                </c:pt>
                <c:pt idx="47">
                  <c:v>6.7</c:v>
                </c:pt>
                <c:pt idx="48">
                  <c:v>6.6</c:v>
                </c:pt>
                <c:pt idx="49">
                  <c:v>3.8</c:v>
                </c:pt>
                <c:pt idx="50">
                  <c:v>5.8</c:v>
                </c:pt>
                <c:pt idx="51">
                  <c:v>4.8</c:v>
                </c:pt>
                <c:pt idx="52">
                  <c:v>3.2</c:v>
                </c:pt>
                <c:pt idx="53">
                  <c:v>3.2</c:v>
                </c:pt>
                <c:pt idx="54">
                  <c:v>5</c:v>
                </c:pt>
                <c:pt idx="55">
                  <c:v>1.9</c:v>
                </c:pt>
                <c:pt idx="56">
                  <c:v>1.4</c:v>
                </c:pt>
                <c:pt idx="57">
                  <c:v>0.6</c:v>
                </c:pt>
                <c:pt idx="58">
                  <c:v>-2</c:v>
                </c:pt>
                <c:pt idx="59">
                  <c:v>-1.7</c:v>
                </c:pt>
                <c:pt idx="60">
                  <c:v>-1.7</c:v>
                </c:pt>
                <c:pt idx="61">
                  <c:v>-1.6</c:v>
                </c:pt>
                <c:pt idx="62">
                  <c:v>-0.9</c:v>
                </c:pt>
                <c:pt idx="63">
                  <c:v>-0.6</c:v>
                </c:pt>
                <c:pt idx="64">
                  <c:v>-2.1</c:v>
                </c:pt>
                <c:pt idx="65">
                  <c:v>-0.9</c:v>
                </c:pt>
                <c:pt idx="66">
                  <c:v>-0.6</c:v>
                </c:pt>
                <c:pt idx="67">
                  <c:v>1.4</c:v>
                </c:pt>
                <c:pt idx="68">
                  <c:v>0.3</c:v>
                </c:pt>
                <c:pt idx="69">
                  <c:v>-1.2</c:v>
                </c:pt>
                <c:pt idx="70">
                  <c:v>0.6</c:v>
                </c:pt>
                <c:pt idx="71">
                  <c:v>2.9</c:v>
                </c:pt>
                <c:pt idx="72">
                  <c:v>5.5</c:v>
                </c:pt>
                <c:pt idx="73">
                  <c:v>6.1</c:v>
                </c:pt>
                <c:pt idx="74">
                  <c:v>5.3</c:v>
                </c:pt>
                <c:pt idx="75">
                  <c:v>5.0999999999999996</c:v>
                </c:pt>
                <c:pt idx="76">
                  <c:v>4.8</c:v>
                </c:pt>
                <c:pt idx="77">
                  <c:v>3.2</c:v>
                </c:pt>
                <c:pt idx="78">
                  <c:v>3.3</c:v>
                </c:pt>
                <c:pt idx="79">
                  <c:v>3.6</c:v>
                </c:pt>
                <c:pt idx="80">
                  <c:v>6.4</c:v>
                </c:pt>
                <c:pt idx="81">
                  <c:v>7.7</c:v>
                </c:pt>
                <c:pt idx="82">
                  <c:v>7.3</c:v>
                </c:pt>
                <c:pt idx="83">
                  <c:v>6.4</c:v>
                </c:pt>
                <c:pt idx="84">
                  <c:v>9</c:v>
                </c:pt>
                <c:pt idx="85">
                  <c:v>7.7</c:v>
                </c:pt>
                <c:pt idx="86">
                  <c:v>9.8000000000000007</c:v>
                </c:pt>
                <c:pt idx="87">
                  <c:v>8.6999999999999993</c:v>
                </c:pt>
                <c:pt idx="88">
                  <c:v>6.2</c:v>
                </c:pt>
                <c:pt idx="89">
                  <c:v>2.8</c:v>
                </c:pt>
                <c:pt idx="90">
                  <c:v>0.4</c:v>
                </c:pt>
                <c:pt idx="91">
                  <c:v>0.2</c:v>
                </c:pt>
                <c:pt idx="92">
                  <c:v>-1</c:v>
                </c:pt>
                <c:pt idx="93">
                  <c:v>2.2999999999999998</c:v>
                </c:pt>
                <c:pt idx="94">
                  <c:v>5.8</c:v>
                </c:pt>
                <c:pt idx="95">
                  <c:v>9.6</c:v>
                </c:pt>
                <c:pt idx="96">
                  <c:v>10.8</c:v>
                </c:pt>
                <c:pt idx="97">
                  <c:v>6.6</c:v>
                </c:pt>
                <c:pt idx="98">
                  <c:v>2.9</c:v>
                </c:pt>
                <c:pt idx="99">
                  <c:v>2.4</c:v>
                </c:pt>
                <c:pt idx="100">
                  <c:v>4</c:v>
                </c:pt>
                <c:pt idx="101">
                  <c:v>7.8</c:v>
                </c:pt>
                <c:pt idx="102">
                  <c:v>11.1</c:v>
                </c:pt>
                <c:pt idx="103">
                  <c:v>13.3</c:v>
                </c:pt>
                <c:pt idx="104">
                  <c:v>9.6</c:v>
                </c:pt>
                <c:pt idx="105">
                  <c:v>4.4000000000000004</c:v>
                </c:pt>
                <c:pt idx="106">
                  <c:v>5</c:v>
                </c:pt>
                <c:pt idx="107">
                  <c:v>5.9</c:v>
                </c:pt>
                <c:pt idx="108">
                  <c:v>3.6</c:v>
                </c:pt>
                <c:pt idx="109">
                  <c:v>4.7</c:v>
                </c:pt>
                <c:pt idx="110">
                  <c:v>7</c:v>
                </c:pt>
                <c:pt idx="111">
                  <c:v>8</c:v>
                </c:pt>
                <c:pt idx="112">
                  <c:v>9.6</c:v>
                </c:pt>
                <c:pt idx="113">
                  <c:v>8.6999999999999993</c:v>
                </c:pt>
                <c:pt idx="114">
                  <c:v>7.1</c:v>
                </c:pt>
                <c:pt idx="115">
                  <c:v>8.6999999999999993</c:v>
                </c:pt>
                <c:pt idx="116">
                  <c:v>9.3000000000000007</c:v>
                </c:pt>
                <c:pt idx="117">
                  <c:v>9.6</c:v>
                </c:pt>
                <c:pt idx="118">
                  <c:v>10.3</c:v>
                </c:pt>
                <c:pt idx="119">
                  <c:v>10.8</c:v>
                </c:pt>
                <c:pt idx="120">
                  <c:v>11.8</c:v>
                </c:pt>
                <c:pt idx="121">
                  <c:v>12.8</c:v>
                </c:pt>
                <c:pt idx="122">
                  <c:v>13</c:v>
                </c:pt>
                <c:pt idx="123">
                  <c:v>12.9</c:v>
                </c:pt>
                <c:pt idx="124">
                  <c:v>13.4</c:v>
                </c:pt>
                <c:pt idx="125">
                  <c:v>12.7</c:v>
                </c:pt>
                <c:pt idx="126">
                  <c:v>12.6</c:v>
                </c:pt>
                <c:pt idx="127">
                  <c:v>14.2</c:v>
                </c:pt>
                <c:pt idx="128">
                  <c:v>14.4</c:v>
                </c:pt>
                <c:pt idx="129">
                  <c:v>15.8</c:v>
                </c:pt>
                <c:pt idx="130">
                  <c:v>19.3</c:v>
                </c:pt>
                <c:pt idx="131">
                  <c:v>18.3</c:v>
                </c:pt>
                <c:pt idx="132">
                  <c:v>16.3</c:v>
                </c:pt>
                <c:pt idx="133">
                  <c:v>14.9</c:v>
                </c:pt>
                <c:pt idx="134">
                  <c:v>15.5</c:v>
                </c:pt>
                <c:pt idx="135">
                  <c:v>17.8</c:v>
                </c:pt>
                <c:pt idx="136">
                  <c:v>13.9</c:v>
                </c:pt>
                <c:pt idx="137">
                  <c:v>13.8</c:v>
                </c:pt>
                <c:pt idx="138">
                  <c:v>17.3</c:v>
                </c:pt>
                <c:pt idx="139">
                  <c:v>20.6</c:v>
                </c:pt>
                <c:pt idx="140">
                  <c:v>15.6</c:v>
                </c:pt>
                <c:pt idx="141">
                  <c:v>13.9</c:v>
                </c:pt>
                <c:pt idx="142">
                  <c:v>16.100000000000001</c:v>
                </c:pt>
                <c:pt idx="143">
                  <c:v>15.4</c:v>
                </c:pt>
                <c:pt idx="144">
                  <c:v>12.8</c:v>
                </c:pt>
                <c:pt idx="145">
                  <c:v>14.9</c:v>
                </c:pt>
                <c:pt idx="146">
                  <c:v>13.4</c:v>
                </c:pt>
                <c:pt idx="147">
                  <c:v>10.5</c:v>
                </c:pt>
                <c:pt idx="148">
                  <c:v>9.6999999999999993</c:v>
                </c:pt>
                <c:pt idx="149">
                  <c:v>11.1</c:v>
                </c:pt>
                <c:pt idx="150">
                  <c:v>14.8</c:v>
                </c:pt>
                <c:pt idx="151">
                  <c:v>16.2</c:v>
                </c:pt>
                <c:pt idx="152">
                  <c:v>15.4</c:v>
                </c:pt>
                <c:pt idx="153">
                  <c:v>19.5</c:v>
                </c:pt>
                <c:pt idx="154">
                  <c:v>18.3</c:v>
                </c:pt>
                <c:pt idx="155">
                  <c:v>19.7</c:v>
                </c:pt>
                <c:pt idx="156">
                  <c:v>18.2</c:v>
                </c:pt>
                <c:pt idx="157">
                  <c:v>16.2</c:v>
                </c:pt>
                <c:pt idx="158">
                  <c:v>17.3</c:v>
                </c:pt>
                <c:pt idx="159">
                  <c:v>16</c:v>
                </c:pt>
                <c:pt idx="160">
                  <c:v>16.8</c:v>
                </c:pt>
                <c:pt idx="161">
                  <c:v>18.399999999999999</c:v>
                </c:pt>
                <c:pt idx="162">
                  <c:v>20.3</c:v>
                </c:pt>
                <c:pt idx="163">
                  <c:v>15</c:v>
                </c:pt>
                <c:pt idx="164">
                  <c:v>14.7</c:v>
                </c:pt>
                <c:pt idx="165">
                  <c:v>18.3</c:v>
                </c:pt>
                <c:pt idx="166">
                  <c:v>18.899999999999999</c:v>
                </c:pt>
                <c:pt idx="167">
                  <c:v>17.7</c:v>
                </c:pt>
                <c:pt idx="168">
                  <c:v>22.3</c:v>
                </c:pt>
                <c:pt idx="169">
                  <c:v>25</c:v>
                </c:pt>
                <c:pt idx="170">
                  <c:v>18.600000000000001</c:v>
                </c:pt>
                <c:pt idx="171">
                  <c:v>15.4</c:v>
                </c:pt>
                <c:pt idx="172">
                  <c:v>19.399999999999999</c:v>
                </c:pt>
                <c:pt idx="173">
                  <c:v>21.4</c:v>
                </c:pt>
                <c:pt idx="174">
                  <c:v>20.399999999999999</c:v>
                </c:pt>
                <c:pt idx="175">
                  <c:v>18.600000000000001</c:v>
                </c:pt>
                <c:pt idx="176">
                  <c:v>22</c:v>
                </c:pt>
                <c:pt idx="177">
                  <c:v>24.8</c:v>
                </c:pt>
                <c:pt idx="178">
                  <c:v>20.7</c:v>
                </c:pt>
                <c:pt idx="179">
                  <c:v>20.5</c:v>
                </c:pt>
                <c:pt idx="180">
                  <c:v>22.7</c:v>
                </c:pt>
                <c:pt idx="181">
                  <c:v>19.2</c:v>
                </c:pt>
                <c:pt idx="182">
                  <c:v>17</c:v>
                </c:pt>
                <c:pt idx="183">
                  <c:v>20.399999999999999</c:v>
                </c:pt>
                <c:pt idx="184">
                  <c:v>21.4</c:v>
                </c:pt>
                <c:pt idx="185">
                  <c:v>18</c:v>
                </c:pt>
                <c:pt idx="186">
                  <c:v>16.600000000000001</c:v>
                </c:pt>
                <c:pt idx="187">
                  <c:v>15</c:v>
                </c:pt>
                <c:pt idx="188">
                  <c:v>15.1</c:v>
                </c:pt>
                <c:pt idx="189">
                  <c:v>15.7</c:v>
                </c:pt>
                <c:pt idx="190">
                  <c:v>13.3</c:v>
                </c:pt>
                <c:pt idx="191">
                  <c:v>14.7</c:v>
                </c:pt>
                <c:pt idx="192">
                  <c:v>16.5</c:v>
                </c:pt>
                <c:pt idx="193">
                  <c:v>21</c:v>
                </c:pt>
                <c:pt idx="194">
                  <c:v>20.399999999999999</c:v>
                </c:pt>
                <c:pt idx="195">
                  <c:v>15.4</c:v>
                </c:pt>
                <c:pt idx="196">
                  <c:v>15.9</c:v>
                </c:pt>
                <c:pt idx="197">
                  <c:v>16.3</c:v>
                </c:pt>
                <c:pt idx="198">
                  <c:v>19.399999999999999</c:v>
                </c:pt>
                <c:pt idx="199">
                  <c:v>22.7</c:v>
                </c:pt>
                <c:pt idx="200">
                  <c:v>24.9</c:v>
                </c:pt>
                <c:pt idx="201">
                  <c:v>23.8</c:v>
                </c:pt>
                <c:pt idx="202">
                  <c:v>23.4</c:v>
                </c:pt>
                <c:pt idx="203">
                  <c:v>22</c:v>
                </c:pt>
                <c:pt idx="204">
                  <c:v>20.8</c:v>
                </c:pt>
                <c:pt idx="205">
                  <c:v>24.4</c:v>
                </c:pt>
                <c:pt idx="206">
                  <c:v>20</c:v>
                </c:pt>
                <c:pt idx="207">
                  <c:v>17</c:v>
                </c:pt>
                <c:pt idx="208">
                  <c:v>19</c:v>
                </c:pt>
                <c:pt idx="209">
                  <c:v>19.8</c:v>
                </c:pt>
                <c:pt idx="210">
                  <c:v>17</c:v>
                </c:pt>
                <c:pt idx="211">
                  <c:v>19</c:v>
                </c:pt>
                <c:pt idx="212">
                  <c:v>19.8</c:v>
                </c:pt>
                <c:pt idx="213">
                  <c:v>20.5</c:v>
                </c:pt>
                <c:pt idx="214">
                  <c:v>22.4</c:v>
                </c:pt>
                <c:pt idx="215">
                  <c:v>23.8</c:v>
                </c:pt>
                <c:pt idx="216">
                  <c:v>25.2</c:v>
                </c:pt>
                <c:pt idx="217">
                  <c:v>16</c:v>
                </c:pt>
                <c:pt idx="218">
                  <c:v>17.2</c:v>
                </c:pt>
                <c:pt idx="219">
                  <c:v>17.5</c:v>
                </c:pt>
                <c:pt idx="220">
                  <c:v>18.3</c:v>
                </c:pt>
                <c:pt idx="221">
                  <c:v>18.5</c:v>
                </c:pt>
                <c:pt idx="222">
                  <c:v>18.2</c:v>
                </c:pt>
                <c:pt idx="223">
                  <c:v>18.399999999999999</c:v>
                </c:pt>
                <c:pt idx="224">
                  <c:v>19.5</c:v>
                </c:pt>
                <c:pt idx="225">
                  <c:v>19.899999999999999</c:v>
                </c:pt>
                <c:pt idx="226">
                  <c:v>20.399999999999999</c:v>
                </c:pt>
                <c:pt idx="227">
                  <c:v>21.4</c:v>
                </c:pt>
                <c:pt idx="228">
                  <c:v>23</c:v>
                </c:pt>
                <c:pt idx="229">
                  <c:v>24.2</c:v>
                </c:pt>
                <c:pt idx="230">
                  <c:v>21.4</c:v>
                </c:pt>
                <c:pt idx="231">
                  <c:v>18</c:v>
                </c:pt>
                <c:pt idx="232">
                  <c:v>16.7</c:v>
                </c:pt>
                <c:pt idx="233">
                  <c:v>15</c:v>
                </c:pt>
                <c:pt idx="234">
                  <c:v>16.899999999999999</c:v>
                </c:pt>
                <c:pt idx="235">
                  <c:v>19.3</c:v>
                </c:pt>
                <c:pt idx="236">
                  <c:v>20.8</c:v>
                </c:pt>
                <c:pt idx="237">
                  <c:v>20.8</c:v>
                </c:pt>
                <c:pt idx="238">
                  <c:v>19.399999999999999</c:v>
                </c:pt>
                <c:pt idx="239">
                  <c:v>17.5</c:v>
                </c:pt>
                <c:pt idx="240">
                  <c:v>17.100000000000001</c:v>
                </c:pt>
                <c:pt idx="241">
                  <c:v>17.2</c:v>
                </c:pt>
                <c:pt idx="242">
                  <c:v>15.9</c:v>
                </c:pt>
                <c:pt idx="243">
                  <c:v>14.3</c:v>
                </c:pt>
                <c:pt idx="244">
                  <c:v>13.5</c:v>
                </c:pt>
                <c:pt idx="245">
                  <c:v>15.3</c:v>
                </c:pt>
                <c:pt idx="246">
                  <c:v>16.3</c:v>
                </c:pt>
                <c:pt idx="247">
                  <c:v>16.7</c:v>
                </c:pt>
                <c:pt idx="248">
                  <c:v>17.100000000000001</c:v>
                </c:pt>
                <c:pt idx="249">
                  <c:v>18.100000000000001</c:v>
                </c:pt>
                <c:pt idx="250">
                  <c:v>16.3</c:v>
                </c:pt>
                <c:pt idx="251">
                  <c:v>15.4</c:v>
                </c:pt>
                <c:pt idx="252">
                  <c:v>14</c:v>
                </c:pt>
                <c:pt idx="253">
                  <c:v>13.8</c:v>
                </c:pt>
                <c:pt idx="254">
                  <c:v>13.3</c:v>
                </c:pt>
                <c:pt idx="255">
                  <c:v>14.9</c:v>
                </c:pt>
                <c:pt idx="256">
                  <c:v>15.6</c:v>
                </c:pt>
                <c:pt idx="257">
                  <c:v>14.1</c:v>
                </c:pt>
                <c:pt idx="258">
                  <c:v>11.2</c:v>
                </c:pt>
                <c:pt idx="259">
                  <c:v>8.8000000000000007</c:v>
                </c:pt>
                <c:pt idx="260">
                  <c:v>8.6999999999999993</c:v>
                </c:pt>
                <c:pt idx="261">
                  <c:v>8.5</c:v>
                </c:pt>
                <c:pt idx="262">
                  <c:v>7.9</c:v>
                </c:pt>
                <c:pt idx="263">
                  <c:v>8</c:v>
                </c:pt>
                <c:pt idx="264">
                  <c:v>7.7</c:v>
                </c:pt>
                <c:pt idx="265">
                  <c:v>7.7</c:v>
                </c:pt>
                <c:pt idx="266">
                  <c:v>10.199999999999999</c:v>
                </c:pt>
                <c:pt idx="267">
                  <c:v>11.7</c:v>
                </c:pt>
                <c:pt idx="268">
                  <c:v>10.6</c:v>
                </c:pt>
                <c:pt idx="269">
                  <c:v>8.8000000000000007</c:v>
                </c:pt>
                <c:pt idx="270">
                  <c:v>8.1</c:v>
                </c:pt>
                <c:pt idx="271">
                  <c:v>8.5</c:v>
                </c:pt>
                <c:pt idx="272">
                  <c:v>9.6999999999999993</c:v>
                </c:pt>
                <c:pt idx="273">
                  <c:v>10.3</c:v>
                </c:pt>
                <c:pt idx="274">
                  <c:v>10.9</c:v>
                </c:pt>
                <c:pt idx="275">
                  <c:v>10.5</c:v>
                </c:pt>
                <c:pt idx="276">
                  <c:v>9.8000000000000007</c:v>
                </c:pt>
                <c:pt idx="277">
                  <c:v>11.2</c:v>
                </c:pt>
                <c:pt idx="278">
                  <c:v>11.4</c:v>
                </c:pt>
                <c:pt idx="279">
                  <c:v>12</c:v>
                </c:pt>
                <c:pt idx="280">
                  <c:v>11.9</c:v>
                </c:pt>
                <c:pt idx="281">
                  <c:v>7.9</c:v>
                </c:pt>
                <c:pt idx="282">
                  <c:v>10.9</c:v>
                </c:pt>
                <c:pt idx="283">
                  <c:v>9.6999999999999993</c:v>
                </c:pt>
                <c:pt idx="284">
                  <c:v>8.6</c:v>
                </c:pt>
                <c:pt idx="285">
                  <c:v>9.6</c:v>
                </c:pt>
                <c:pt idx="286">
                  <c:v>11.1</c:v>
                </c:pt>
                <c:pt idx="287">
                  <c:v>12.8</c:v>
                </c:pt>
                <c:pt idx="288">
                  <c:v>14.9</c:v>
                </c:pt>
                <c:pt idx="289">
                  <c:v>13.4</c:v>
                </c:pt>
                <c:pt idx="290">
                  <c:v>12.7</c:v>
                </c:pt>
                <c:pt idx="291">
                  <c:v>7.8</c:v>
                </c:pt>
                <c:pt idx="292">
                  <c:v>6.4</c:v>
                </c:pt>
                <c:pt idx="293">
                  <c:v>8.3000000000000007</c:v>
                </c:pt>
                <c:pt idx="294">
                  <c:v>9.6</c:v>
                </c:pt>
                <c:pt idx="295">
                  <c:v>10.8</c:v>
                </c:pt>
                <c:pt idx="296">
                  <c:v>13</c:v>
                </c:pt>
                <c:pt idx="297">
                  <c:v>10.7</c:v>
                </c:pt>
                <c:pt idx="298">
                  <c:v>10.1</c:v>
                </c:pt>
                <c:pt idx="299">
                  <c:v>11.3</c:v>
                </c:pt>
                <c:pt idx="300">
                  <c:v>11.6</c:v>
                </c:pt>
                <c:pt idx="301">
                  <c:v>12.2</c:v>
                </c:pt>
                <c:pt idx="302">
                  <c:v>12</c:v>
                </c:pt>
                <c:pt idx="303">
                  <c:v>10.7</c:v>
                </c:pt>
                <c:pt idx="304">
                  <c:v>10.4</c:v>
                </c:pt>
                <c:pt idx="305">
                  <c:v>8.1999999999999993</c:v>
                </c:pt>
                <c:pt idx="306">
                  <c:v>8</c:v>
                </c:pt>
                <c:pt idx="307">
                  <c:v>8.1</c:v>
                </c:pt>
                <c:pt idx="308">
                  <c:v>6</c:v>
                </c:pt>
                <c:pt idx="309">
                  <c:v>4.3</c:v>
                </c:pt>
                <c:pt idx="310">
                  <c:v>7.6</c:v>
                </c:pt>
                <c:pt idx="311">
                  <c:v>7.4</c:v>
                </c:pt>
                <c:pt idx="312">
                  <c:v>7.5</c:v>
                </c:pt>
                <c:pt idx="313">
                  <c:v>7.1</c:v>
                </c:pt>
                <c:pt idx="314">
                  <c:v>5.8</c:v>
                </c:pt>
                <c:pt idx="315">
                  <c:v>4.7</c:v>
                </c:pt>
                <c:pt idx="316">
                  <c:v>4.5</c:v>
                </c:pt>
                <c:pt idx="317">
                  <c:v>5.8</c:v>
                </c:pt>
                <c:pt idx="318">
                  <c:v>4.9000000000000004</c:v>
                </c:pt>
                <c:pt idx="319">
                  <c:v>5.4</c:v>
                </c:pt>
                <c:pt idx="320">
                  <c:v>3.5</c:v>
                </c:pt>
                <c:pt idx="321">
                  <c:v>0.4</c:v>
                </c:pt>
                <c:pt idx="322">
                  <c:v>-3.5</c:v>
                </c:pt>
                <c:pt idx="323">
                  <c:v>-1.3</c:v>
                </c:pt>
                <c:pt idx="324">
                  <c:v>1.6</c:v>
                </c:pt>
                <c:pt idx="325">
                  <c:v>1.6</c:v>
                </c:pt>
                <c:pt idx="326">
                  <c:v>2.2999999999999998</c:v>
                </c:pt>
                <c:pt idx="327">
                  <c:v>3.6</c:v>
                </c:pt>
                <c:pt idx="328">
                  <c:v>3.3</c:v>
                </c:pt>
                <c:pt idx="329">
                  <c:v>4.5999999999999996</c:v>
                </c:pt>
                <c:pt idx="330">
                  <c:v>1.3</c:v>
                </c:pt>
                <c:pt idx="331">
                  <c:v>2</c:v>
                </c:pt>
                <c:pt idx="332">
                  <c:v>1.5</c:v>
                </c:pt>
                <c:pt idx="333">
                  <c:v>0.8</c:v>
                </c:pt>
                <c:pt idx="334">
                  <c:v>0.4</c:v>
                </c:pt>
                <c:pt idx="335">
                  <c:v>-0.8</c:v>
                </c:pt>
                <c:pt idx="336">
                  <c:v>1</c:v>
                </c:pt>
                <c:pt idx="337">
                  <c:v>3.9</c:v>
                </c:pt>
                <c:pt idx="338">
                  <c:v>3.4</c:v>
                </c:pt>
                <c:pt idx="339">
                  <c:v>1.5</c:v>
                </c:pt>
                <c:pt idx="340">
                  <c:v>1.3</c:v>
                </c:pt>
                <c:pt idx="341">
                  <c:v>0.3</c:v>
                </c:pt>
                <c:pt idx="342">
                  <c:v>-0.4</c:v>
                </c:pt>
                <c:pt idx="343">
                  <c:v>-0.4</c:v>
                </c:pt>
                <c:pt idx="344">
                  <c:v>-3.5</c:v>
                </c:pt>
                <c:pt idx="345">
                  <c:v>-4.5</c:v>
                </c:pt>
                <c:pt idx="346">
                  <c:v>-8.1999999999999993</c:v>
                </c:pt>
                <c:pt idx="347">
                  <c:v>-4.9000000000000004</c:v>
                </c:pt>
                <c:pt idx="348">
                  <c:v>-4.2</c:v>
                </c:pt>
                <c:pt idx="349">
                  <c:v>-3.1</c:v>
                </c:pt>
                <c:pt idx="350">
                  <c:v>-5.2</c:v>
                </c:pt>
                <c:pt idx="351">
                  <c:v>-8.5</c:v>
                </c:pt>
                <c:pt idx="352">
                  <c:v>-3.2</c:v>
                </c:pt>
                <c:pt idx="353">
                  <c:v>-1.7</c:v>
                </c:pt>
                <c:pt idx="354">
                  <c:v>0.2</c:v>
                </c:pt>
                <c:pt idx="355">
                  <c:v>3.5</c:v>
                </c:pt>
                <c:pt idx="356">
                  <c:v>5.3</c:v>
                </c:pt>
                <c:pt idx="357">
                  <c:v>6.3</c:v>
                </c:pt>
                <c:pt idx="358">
                  <c:v>4.9000000000000004</c:v>
                </c:pt>
                <c:pt idx="359">
                  <c:v>7</c:v>
                </c:pt>
                <c:pt idx="360">
                  <c:v>2</c:v>
                </c:pt>
                <c:pt idx="361">
                  <c:v>2.4</c:v>
                </c:pt>
                <c:pt idx="362">
                  <c:v>4.8</c:v>
                </c:pt>
                <c:pt idx="363" formatCode="General">
                  <c:v>4.4000000000000004</c:v>
                </c:pt>
                <c:pt idx="364" formatCode="General">
                  <c:v>9.5</c:v>
                </c:pt>
                <c:pt idx="365">
                  <c:v>9.4671232876712423</c:v>
                </c:pt>
              </c:numCache>
            </c:numRef>
          </c:val>
          <c:smooth val="0"/>
          <c:extLst>
            <c:ext xmlns:c16="http://schemas.microsoft.com/office/drawing/2014/chart" uri="{C3380CC4-5D6E-409C-BE32-E72D297353CC}">
              <c16:uniqueId val="{00000001-518B-4524-BDCF-6311744C596B}"/>
            </c:ext>
          </c:extLst>
        </c:ser>
        <c:dLbls>
          <c:showLegendKey val="0"/>
          <c:showVal val="0"/>
          <c:showCatName val="0"/>
          <c:showSerName val="0"/>
          <c:showPercent val="0"/>
          <c:showBubbleSize val="0"/>
        </c:dLbls>
        <c:marker val="1"/>
        <c:smooth val="0"/>
        <c:axId val="169838080"/>
        <c:axId val="169835904"/>
      </c:lineChart>
      <c:dateAx>
        <c:axId val="169832448"/>
        <c:scaling>
          <c:orientation val="minMax"/>
        </c:scaling>
        <c:delete val="0"/>
        <c:axPos val="b"/>
        <c:numFmt formatCode="d/m;@" sourceLinked="1"/>
        <c:majorTickMark val="out"/>
        <c:minorTickMark val="none"/>
        <c:tickLblPos val="low"/>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69833984"/>
        <c:crosses val="autoZero"/>
        <c:auto val="1"/>
        <c:lblOffset val="100"/>
        <c:baseTimeUnit val="days"/>
        <c:majorUnit val="1"/>
        <c:majorTimeUnit val="months"/>
      </c:dateAx>
      <c:valAx>
        <c:axId val="169833984"/>
        <c:scaling>
          <c:orientation val="minMax"/>
          <c:max val="60"/>
          <c:min val="0"/>
        </c:scaling>
        <c:delete val="0"/>
        <c:axPos val="l"/>
        <c:majorGridlines>
          <c:spPr>
            <a:ln w="6350" cap="flat" cmpd="sng" algn="ctr">
              <a:solidFill>
                <a:schemeClr val="tx1">
                  <a:tint val="75000"/>
                </a:schemeClr>
              </a:solidFill>
              <a:prstDash val="solid"/>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GB" sz="800" b="0" i="0" baseline="0">
                    <a:effectLst/>
                  </a:rPr>
                  <a:t>Gas consumption (million m</a:t>
                </a:r>
                <a:r>
                  <a:rPr lang="en-GB" sz="800" b="0" i="0" baseline="30000">
                    <a:effectLst/>
                  </a:rPr>
                  <a:t>3</a:t>
                </a:r>
                <a:r>
                  <a:rPr lang="en-GB" sz="800" b="0" i="0" baseline="0">
                    <a:effectLst/>
                  </a:rPr>
                  <a:t>)</a:t>
                </a:r>
                <a:endParaRPr lang="cs-CZ" sz="800">
                  <a:effectLst/>
                </a:endParaRPr>
              </a:p>
            </c:rich>
          </c:tx>
          <c:layout>
            <c:manualLayout>
              <c:xMode val="edge"/>
              <c:yMode val="edge"/>
              <c:x val="5.663430420711973E-4"/>
              <c:y val="0.3687573743649016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title>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69832448"/>
        <c:crosses val="autoZero"/>
        <c:crossBetween val="between"/>
        <c:majorUnit val="5"/>
      </c:valAx>
      <c:valAx>
        <c:axId val="169835904"/>
        <c:scaling>
          <c:orientation val="minMax"/>
          <c:max val="28"/>
          <c:min val="-20"/>
        </c:scaling>
        <c:delete val="0"/>
        <c:axPos val="r"/>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GB" sz="800" b="0" i="0" baseline="0">
                    <a:effectLst/>
                  </a:rPr>
                  <a:t>Average temperature (°C)</a:t>
                </a:r>
                <a:endParaRPr lang="cs-CZ" sz="800">
                  <a:effectLst/>
                </a:endParaRPr>
              </a:p>
            </c:rich>
          </c:tx>
          <c:layout>
            <c:manualLayout>
              <c:xMode val="edge"/>
              <c:yMode val="edge"/>
              <c:x val="0.96585250872767114"/>
              <c:y val="0.3229505285463171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title>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69838080"/>
        <c:crosses val="max"/>
        <c:crossBetween val="between"/>
        <c:majorUnit val="4"/>
      </c:valAx>
      <c:dateAx>
        <c:axId val="169838080"/>
        <c:scaling>
          <c:orientation val="minMax"/>
        </c:scaling>
        <c:delete val="1"/>
        <c:axPos val="b"/>
        <c:numFmt formatCode="d/m;@" sourceLinked="1"/>
        <c:majorTickMark val="out"/>
        <c:minorTickMark val="none"/>
        <c:tickLblPos val="nextTo"/>
        <c:crossAx val="169835904"/>
        <c:crosses val="autoZero"/>
        <c:auto val="1"/>
        <c:lblOffset val="100"/>
        <c:baseTimeUnit val="days"/>
      </c:dateAx>
      <c:spPr>
        <a:solidFill>
          <a:schemeClr val="bg1"/>
        </a:solidFill>
        <a:ln>
          <a:noFill/>
        </a:ln>
        <a:effectLst/>
      </c:spPr>
    </c:plotArea>
    <c:legend>
      <c:legendPos val="b"/>
      <c:layout>
        <c:manualLayout>
          <c:xMode val="edge"/>
          <c:yMode val="edge"/>
          <c:x val="1.6202274099507508E-3"/>
          <c:y val="0.93526240699270391"/>
          <c:w val="0.54893611599520931"/>
          <c:h val="5.7107728502557381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legend>
    <c:plotVisOnly val="1"/>
    <c:dispBlanksAs val="gap"/>
    <c:showDLblsOverMax val="0"/>
  </c:chart>
  <c:spPr>
    <a:solidFill>
      <a:schemeClr val="bg1"/>
    </a:solidFill>
    <a:ln w="6350" cap="flat" cmpd="sng" algn="ctr">
      <a:noFill/>
      <a:prstDash val="solid"/>
      <a:round/>
    </a:ln>
    <a:effectLst/>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r>
              <a:rPr lang="en-GB" sz="1000" b="1" i="0" baseline="0">
                <a:effectLst/>
              </a:rPr>
              <a:t>Year-on-year comparison of the maximum daily gas consumption values</a:t>
            </a:r>
            <a:r>
              <a:rPr lang="cs-CZ" sz="1000" b="1" i="0" baseline="0">
                <a:effectLst/>
              </a:rPr>
              <a:t> (million m</a:t>
            </a:r>
            <a:r>
              <a:rPr lang="cs-CZ" sz="1000" b="1" i="0" baseline="30000">
                <a:effectLst/>
              </a:rPr>
              <a:t>3</a:t>
            </a:r>
            <a:r>
              <a:rPr lang="cs-CZ" sz="1000" b="1" i="0" baseline="0">
                <a:effectLst/>
              </a:rPr>
              <a:t>)</a:t>
            </a:r>
            <a:endParaRPr lang="cs-CZ" sz="1000">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solidFill>
                  <a:srgbClr val="1A3366"/>
                </a:solidFill>
              </a:defRPr>
            </a:pPr>
            <a:endParaRPr lang="en-US" sz="1000" b="1">
              <a:solidFill>
                <a:schemeClr val="tx2"/>
              </a:solidFill>
            </a:endParaRPr>
          </a:p>
        </c:rich>
      </c:tx>
      <c:layout>
        <c:manualLayout>
          <c:xMode val="edge"/>
          <c:yMode val="edge"/>
          <c:x val="2.2080893734437042E-3"/>
          <c:y val="3.6605017396081278E-3"/>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endParaRPr lang="cs-CZ"/>
        </a:p>
      </c:txPr>
    </c:title>
    <c:autoTitleDeleted val="0"/>
    <c:plotArea>
      <c:layout>
        <c:manualLayout>
          <c:layoutTarget val="inner"/>
          <c:xMode val="edge"/>
          <c:yMode val="edge"/>
          <c:x val="5.0679049734167841E-2"/>
          <c:y val="0.12569187572483673"/>
          <c:w val="0.90536263095318215"/>
          <c:h val="0.65446133186840016"/>
        </c:manualLayout>
      </c:layout>
      <c:barChart>
        <c:barDir val="col"/>
        <c:grouping val="clustered"/>
        <c:varyColors val="0"/>
        <c:ser>
          <c:idx val="1"/>
          <c:order val="0"/>
          <c:tx>
            <c:strRef>
              <c:f>'6.5'!$K$24</c:f>
              <c:strCache>
                <c:ptCount val="1"/>
                <c:pt idx="0">
                  <c:v>2021</c:v>
                </c:pt>
              </c:strCache>
            </c:strRef>
          </c:tx>
          <c:spPr>
            <a:solidFill>
              <a:schemeClr val="tx2"/>
            </a:solidFill>
            <a:ln>
              <a:noFill/>
            </a:ln>
            <a:effectLst/>
          </c:spPr>
          <c:invertIfNegative val="0"/>
          <c:cat>
            <c:strRef>
              <c:f>'6.5'!$I$25:$I$36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'6.5'!$K$25:$K$36</c:f>
              <c:numCache>
                <c:formatCode>0.000</c:formatCode>
                <c:ptCount val="12"/>
                <c:pt idx="0">
                  <c:v>49.722653080462138</c:v>
                </c:pt>
                <c:pt idx="1">
                  <c:v>55.065441922179161</c:v>
                </c:pt>
                <c:pt idx="2">
                  <c:v>42.397191034612071</c:v>
                </c:pt>
                <c:pt idx="3">
                  <c:v>38.273835092326976</c:v>
                </c:pt>
                <c:pt idx="4">
                  <c:v>27.655073905846429</c:v>
                </c:pt>
                <c:pt idx="5">
                  <c:v>17.062632156671025</c:v>
                </c:pt>
                <c:pt idx="6">
                  <c:v>15.030259164954767</c:v>
                </c:pt>
                <c:pt idx="7">
                  <c:v>15.183027788945203</c:v>
                </c:pt>
                <c:pt idx="8">
                  <c:v>19.401016375010219</c:v>
                </c:pt>
                <c:pt idx="9">
                  <c:v>29.233129831784442</c:v>
                </c:pt>
                <c:pt idx="10">
                  <c:v>40.802580146211731</c:v>
                </c:pt>
                <c:pt idx="11">
                  <c:v>42.775799426258601</c:v>
                </c:pt>
              </c:numCache>
            </c:numRef>
          </c:val>
          <c:extLst>
            <c:ext xmlns:c16="http://schemas.microsoft.com/office/drawing/2014/chart" uri="{C3380CC4-5D6E-409C-BE32-E72D297353CC}">
              <c16:uniqueId val="{00000000-DA75-47C3-9362-3DFE3339FE28}"/>
            </c:ext>
          </c:extLst>
        </c:ser>
        <c:ser>
          <c:idx val="0"/>
          <c:order val="1"/>
          <c:tx>
            <c:strRef>
              <c:f>'6.5'!$J$24</c:f>
              <c:strCache>
                <c:ptCount val="1"/>
                <c:pt idx="0">
                  <c:v>2022</c:v>
                </c:pt>
              </c:strCache>
            </c:strRef>
          </c:tx>
          <c:spPr>
            <a:solidFill>
              <a:schemeClr val="accent5"/>
            </a:solidFill>
            <a:ln>
              <a:noFill/>
            </a:ln>
            <a:effectLst/>
          </c:spPr>
          <c:invertIfNegative val="0"/>
          <c:cat>
            <c:strRef>
              <c:f>'6.5'!$I$25:$I$36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'6.5'!$J$25:$J$36</c:f>
              <c:numCache>
                <c:formatCode>0.000</c:formatCode>
                <c:ptCount val="12"/>
                <c:pt idx="0">
                  <c:v>44.045334403713248</c:v>
                </c:pt>
                <c:pt idx="1">
                  <c:v>38.704206423479519</c:v>
                </c:pt>
                <c:pt idx="2">
                  <c:v>39.305876196734893</c:v>
                </c:pt>
                <c:pt idx="3">
                  <c:v>29.953648357462036</c:v>
                </c:pt>
                <c:pt idx="4">
                  <c:v>17.11652371205361</c:v>
                </c:pt>
                <c:pt idx="5">
                  <c:v>13.834782194340585</c:v>
                </c:pt>
                <c:pt idx="6">
                  <c:v>12.731686606960796</c:v>
                </c:pt>
                <c:pt idx="7">
                  <c:v>12.990729776753859</c:v>
                </c:pt>
                <c:pt idx="8">
                  <c:v>18.335702206453949</c:v>
                </c:pt>
                <c:pt idx="9">
                  <c:v>20.388921913158828</c:v>
                </c:pt>
                <c:pt idx="10">
                  <c:v>32.894654283229571</c:v>
                </c:pt>
                <c:pt idx="11">
                  <c:v>41.738842115884623</c:v>
                </c:pt>
              </c:numCache>
            </c:numRef>
          </c:val>
          <c:extLst>
            <c:ext xmlns:c16="http://schemas.microsoft.com/office/drawing/2014/chart" uri="{C3380CC4-5D6E-409C-BE32-E72D297353CC}">
              <c16:uniqueId val="{00000001-DA75-47C3-9362-3DFE3339FE28}"/>
            </c:ext>
          </c:extLst>
        </c:ser>
        <c:dLbls>
          <c:showLegendKey val="0"/>
          <c:showVal val="0"/>
          <c:showCatName val="0"/>
          <c:showSerName val="0"/>
          <c:showPercent val="0"/>
          <c:showBubbleSize val="0"/>
        </c:dLbls>
        <c:gapWidth val="50"/>
        <c:axId val="169868288"/>
        <c:axId val="170930944"/>
      </c:barChart>
      <c:catAx>
        <c:axId val="169868288"/>
        <c:scaling>
          <c:orientation val="minMax"/>
        </c:scaling>
        <c:delete val="0"/>
        <c:axPos val="b"/>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cs-CZ"/>
          </a:p>
        </c:txPr>
        <c:crossAx val="170930944"/>
        <c:crosses val="autoZero"/>
        <c:auto val="1"/>
        <c:lblAlgn val="ctr"/>
        <c:lblOffset val="100"/>
        <c:noMultiLvlLbl val="0"/>
      </c:catAx>
      <c:valAx>
        <c:axId val="170930944"/>
        <c:scaling>
          <c:orientation val="minMax"/>
          <c:max val="60"/>
          <c:min val="0"/>
        </c:scaling>
        <c:delete val="0"/>
        <c:axPos val="l"/>
        <c:majorGridlines>
          <c:spPr>
            <a:ln w="6350" cap="flat" cmpd="sng" algn="ctr">
              <a:solidFill>
                <a:schemeClr val="tx1">
                  <a:tint val="75000"/>
                </a:schemeClr>
              </a:solidFill>
              <a:prstDash val="solid"/>
              <a:round/>
            </a:ln>
            <a:effectLst/>
          </c:spPr>
        </c:majorGridlines>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69868288"/>
        <c:crosses val="autoZero"/>
        <c:crossBetween val="between"/>
        <c:majorUnit val="5"/>
      </c:valAx>
      <c:spPr>
        <a:solidFill>
          <a:schemeClr val="bg1"/>
        </a:solidFill>
        <a:ln>
          <a:noFill/>
        </a:ln>
        <a:effectLst/>
      </c:spPr>
    </c:plotArea>
    <c:legend>
      <c:legendPos val="b"/>
      <c:layout>
        <c:manualLayout>
          <c:xMode val="edge"/>
          <c:yMode val="edge"/>
          <c:x val="3.3618233618233815E-3"/>
          <c:y val="0.93035127876457302"/>
          <c:w val="0.19831796666442336"/>
          <c:h val="5.802081425868278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legend>
    <c:plotVisOnly val="1"/>
    <c:dispBlanksAs val="gap"/>
    <c:showDLblsOverMax val="0"/>
  </c:chart>
  <c:spPr>
    <a:solidFill>
      <a:schemeClr val="bg1"/>
    </a:solidFill>
    <a:ln w="6350" cap="flat" cmpd="sng" algn="ctr">
      <a:noFill/>
      <a:prstDash val="solid"/>
      <a:round/>
    </a:ln>
    <a:effectLst/>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31"/>
    </mc:Choice>
    <mc:Fallback>
      <c:style val="31"/>
    </mc:Fallback>
  </mc:AlternateContent>
  <c:chart>
    <c:autoTitleDeleted val="1"/>
    <c:plotArea>
      <c:layout>
        <c:manualLayout>
          <c:layoutTarget val="inner"/>
          <c:xMode val="edge"/>
          <c:yMode val="edge"/>
          <c:x val="0.10561112946370696"/>
          <c:y val="2.3141571173067237E-2"/>
          <c:w val="0.84401698424051796"/>
          <c:h val="0.78842411598317097"/>
        </c:manualLayout>
      </c:layout>
      <c:lineChart>
        <c:grouping val="standard"/>
        <c:varyColors val="0"/>
        <c:ser>
          <c:idx val="0"/>
          <c:order val="0"/>
          <c:tx>
            <c:strRef>
              <c:f>'6.6'!$H$46</c:f>
              <c:strCache>
                <c:ptCount val="1"/>
                <c:pt idx="0">
                  <c:v>±1.0°C</c:v>
                </c:pt>
              </c:strCache>
            </c:strRef>
          </c:tx>
          <c:spPr>
            <a:ln w="25400">
              <a:solidFill>
                <a:schemeClr val="tx2"/>
              </a:solidFill>
            </a:ln>
          </c:spPr>
          <c:marker>
            <c:symbol val="none"/>
          </c:marker>
          <c:cat>
            <c:numRef>
              <c:f>'6.6'!$G$47:$G$56</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'6.6'!$H$47:$H$56</c:f>
              <c:numCache>
                <c:formatCode>0.000</c:formatCode>
                <c:ptCount val="10"/>
                <c:pt idx="0">
                  <c:v>1.5188402486761607</c:v>
                </c:pt>
                <c:pt idx="1">
                  <c:v>1.562740852404906</c:v>
                </c:pt>
                <c:pt idx="2">
                  <c:v>1.3110234890123738</c:v>
                </c:pt>
                <c:pt idx="3">
                  <c:v>1.2362613856031661</c:v>
                </c:pt>
                <c:pt idx="4">
                  <c:v>1.5155658384541011</c:v>
                </c:pt>
                <c:pt idx="5">
                  <c:v>1.4656444905275772</c:v>
                </c:pt>
                <c:pt idx="6">
                  <c:v>1.3011590525315615</c:v>
                </c:pt>
                <c:pt idx="7">
                  <c:v>1.3636592140842247</c:v>
                </c:pt>
                <c:pt idx="8">
                  <c:v>1.5122630492900766</c:v>
                </c:pt>
                <c:pt idx="9">
                  <c:v>1.5239699211799647</c:v>
                </c:pt>
              </c:numCache>
            </c:numRef>
          </c:val>
          <c:smooth val="0"/>
          <c:extLst>
            <c:ext xmlns:c16="http://schemas.microsoft.com/office/drawing/2014/chart" uri="{C3380CC4-5D6E-409C-BE32-E72D297353CC}">
              <c16:uniqueId val="{00000000-FE89-487F-B847-3D72762A5869}"/>
            </c:ext>
          </c:extLst>
        </c:ser>
        <c:dLbls>
          <c:showLegendKey val="0"/>
          <c:showVal val="0"/>
          <c:showCatName val="0"/>
          <c:showSerName val="0"/>
          <c:showPercent val="0"/>
          <c:showBubbleSize val="0"/>
        </c:dLbls>
        <c:smooth val="0"/>
        <c:axId val="169916672"/>
        <c:axId val="170536960"/>
      </c:lineChart>
      <c:catAx>
        <c:axId val="169916672"/>
        <c:scaling>
          <c:orientation val="minMax"/>
        </c:scaling>
        <c:delete val="0"/>
        <c:axPos val="b"/>
        <c:numFmt formatCode="0" sourceLinked="1"/>
        <c:majorTickMark val="out"/>
        <c:minorTickMark val="none"/>
        <c:tickLblPos val="nextTo"/>
        <c:crossAx val="170536960"/>
        <c:crosses val="autoZero"/>
        <c:auto val="1"/>
        <c:lblAlgn val="ctr"/>
        <c:lblOffset val="100"/>
        <c:noMultiLvlLbl val="0"/>
      </c:catAx>
      <c:valAx>
        <c:axId val="170536960"/>
        <c:scaling>
          <c:orientation val="minMax"/>
          <c:max val="1.7"/>
          <c:min val="1.1000000000000001"/>
        </c:scaling>
        <c:delete val="0"/>
        <c:axPos val="l"/>
        <c:majorGridlines/>
        <c:numFmt formatCode="0.000" sourceLinked="1"/>
        <c:majorTickMark val="out"/>
        <c:minorTickMark val="none"/>
        <c:tickLblPos val="nextTo"/>
        <c:crossAx val="169916672"/>
        <c:crosses val="autoZero"/>
        <c:crossBetween val="midCat"/>
        <c:majorUnit val="0.1"/>
      </c:valAx>
      <c:spPr>
        <a:ln>
          <a:noFill/>
        </a:ln>
      </c:spPr>
    </c:plotArea>
    <c:legend>
      <c:legendPos val="b"/>
      <c:layout>
        <c:manualLayout>
          <c:xMode val="edge"/>
          <c:yMode val="edge"/>
          <c:x val="3.3013377045933586E-3"/>
          <c:y val="0.8767955141970889"/>
          <c:w val="0.17165944526772325"/>
          <c:h val="0.12320469200609183"/>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r>
              <a:rPr lang="en-GB" sz="1000" b="1" i="0" baseline="0">
                <a:effectLst/>
              </a:rPr>
              <a:t>Daily temperature gradient in 20</a:t>
            </a:r>
            <a:r>
              <a:rPr lang="cs-CZ" sz="1000" b="1" i="0" baseline="0">
                <a:effectLst/>
              </a:rPr>
              <a:t>22 (</a:t>
            </a:r>
            <a:r>
              <a:rPr lang="en-US" sz="1000" b="1" i="0" baseline="0">
                <a:effectLst/>
              </a:rPr>
              <a:t>million m</a:t>
            </a:r>
            <a:r>
              <a:rPr lang="en-US" sz="1000" b="1" i="0" baseline="30000">
                <a:effectLst/>
              </a:rPr>
              <a:t>3</a:t>
            </a:r>
            <a:r>
              <a:rPr lang="cs-CZ" sz="1000" b="1" i="0" baseline="0">
                <a:effectLst/>
              </a:rPr>
              <a:t>)</a:t>
            </a:r>
            <a:endParaRPr lang="cs-CZ" sz="1000">
              <a:effectLst/>
            </a:endParaRPr>
          </a:p>
        </c:rich>
      </c:tx>
      <c:layout>
        <c:manualLayout>
          <c:xMode val="edge"/>
          <c:yMode val="edge"/>
          <c:x val="0"/>
          <c:y val="0"/>
        </c:manualLayout>
      </c:layout>
      <c:overlay val="0"/>
    </c:title>
    <c:autoTitleDeleted val="0"/>
    <c:plotArea>
      <c:layout>
        <c:manualLayout>
          <c:layoutTarget val="inner"/>
          <c:xMode val="edge"/>
          <c:yMode val="edge"/>
          <c:x val="6.4182206146433954E-2"/>
          <c:y val="7.8968029748267721E-2"/>
          <c:w val="0.92459336823506055"/>
          <c:h val="0.7276285612747857"/>
        </c:manualLayout>
      </c:layout>
      <c:barChart>
        <c:barDir val="col"/>
        <c:grouping val="clustered"/>
        <c:varyColors val="0"/>
        <c:ser>
          <c:idx val="0"/>
          <c:order val="0"/>
          <c:tx>
            <c:strRef>
              <c:f>'6.6'!$C$24</c:f>
              <c:strCache>
                <c:ptCount val="1"/>
                <c:pt idx="0">
                  <c:v>Current DTG</c:v>
                </c:pt>
              </c:strCache>
            </c:strRef>
          </c:tx>
          <c:spPr>
            <a:solidFill>
              <a:srgbClr val="1A3366"/>
            </a:solidFill>
            <a:ln>
              <a:noFill/>
            </a:ln>
          </c:spPr>
          <c:invertIfNegative val="0"/>
          <c:cat>
            <c:strRef>
              <c:f>'6.6'!$B$25:$B$36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'6.6'!$C$25:$C$36</c:f>
              <c:numCache>
                <c:formatCode>0.000</c:formatCode>
                <c:ptCount val="12"/>
                <c:pt idx="0">
                  <c:v>1.1562733258131028</c:v>
                </c:pt>
                <c:pt idx="1">
                  <c:v>0.97099725936957448</c:v>
                </c:pt>
                <c:pt idx="2">
                  <c:v>1.2736938782568938</c:v>
                </c:pt>
                <c:pt idx="3">
                  <c:v>0.9738486307290003</c:v>
                </c:pt>
                <c:pt idx="4">
                  <c:v>0.60158484147601765</c:v>
                </c:pt>
                <c:pt idx="5">
                  <c:v>6.1758876138804902E-2</c:v>
                </c:pt>
                <c:pt idx="6">
                  <c:v>1.6965856212366268E-2</c:v>
                </c:pt>
                <c:pt idx="7">
                  <c:v>0.22968430172619539</c:v>
                </c:pt>
                <c:pt idx="8">
                  <c:v>0.74648184541428864</c:v>
                </c:pt>
                <c:pt idx="9">
                  <c:v>0.63685795244536292</c:v>
                </c:pt>
                <c:pt idx="10">
                  <c:v>1.4000385404883571</c:v>
                </c:pt>
                <c:pt idx="11">
                  <c:v>1.5239699211799647</c:v>
                </c:pt>
              </c:numCache>
            </c:numRef>
          </c:val>
          <c:extLst>
            <c:ext xmlns:c16="http://schemas.microsoft.com/office/drawing/2014/chart" uri="{C3380CC4-5D6E-409C-BE32-E72D297353CC}">
              <c16:uniqueId val="{00000000-DA9D-4D09-B194-DBC122F21F01}"/>
            </c:ext>
          </c:extLst>
        </c:ser>
        <c:dLbls>
          <c:showLegendKey val="0"/>
          <c:showVal val="0"/>
          <c:showCatName val="0"/>
          <c:showSerName val="0"/>
          <c:showPercent val="0"/>
          <c:showBubbleSize val="0"/>
        </c:dLbls>
        <c:gapWidth val="50"/>
        <c:axId val="170575744"/>
        <c:axId val="170577280"/>
      </c:barChart>
      <c:lineChart>
        <c:grouping val="standard"/>
        <c:varyColors val="0"/>
        <c:ser>
          <c:idx val="1"/>
          <c:order val="1"/>
          <c:tx>
            <c:strRef>
              <c:f>'6.6'!$D$24</c:f>
              <c:strCache>
                <c:ptCount val="1"/>
                <c:pt idx="0">
                  <c:v>Long-term DTG</c:v>
                </c:pt>
              </c:strCache>
            </c:strRef>
          </c:tx>
          <c:spPr>
            <a:ln>
              <a:solidFill>
                <a:schemeClr val="accent5"/>
              </a:solidFill>
            </a:ln>
          </c:spPr>
          <c:marker>
            <c:symbol val="none"/>
          </c:marker>
          <c:cat>
            <c:strRef>
              <c:f>'6.6'!$B$25:$B$36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'6.6'!$D$25:$D$36</c:f>
              <c:numCache>
                <c:formatCode>0.000</c:formatCode>
                <c:ptCount val="12"/>
                <c:pt idx="0">
                  <c:v>1.142471706742078</c:v>
                </c:pt>
                <c:pt idx="1">
                  <c:v>1.1907972406407059</c:v>
                </c:pt>
                <c:pt idx="2">
                  <c:v>1.1317625970207084</c:v>
                </c:pt>
                <c:pt idx="3">
                  <c:v>1.0896809428226877</c:v>
                </c:pt>
                <c:pt idx="4">
                  <c:v>0.63726297323573722</c:v>
                </c:pt>
                <c:pt idx="5">
                  <c:v>0.10651653019242205</c:v>
                </c:pt>
                <c:pt idx="6">
                  <c:v>0.16021183005730077</c:v>
                </c:pt>
                <c:pt idx="7">
                  <c:v>0.14389507383984926</c:v>
                </c:pt>
                <c:pt idx="8">
                  <c:v>0.56849547505103537</c:v>
                </c:pt>
                <c:pt idx="9">
                  <c:v>0.99537296627584715</c:v>
                </c:pt>
                <c:pt idx="10">
                  <c:v>1.3379078266519513</c:v>
                </c:pt>
                <c:pt idx="11">
                  <c:v>1.1593861705360478</c:v>
                </c:pt>
              </c:numCache>
            </c:numRef>
          </c:val>
          <c:smooth val="0"/>
          <c:extLst>
            <c:ext xmlns:c16="http://schemas.microsoft.com/office/drawing/2014/chart" uri="{C3380CC4-5D6E-409C-BE32-E72D297353CC}">
              <c16:uniqueId val="{00000001-DA9D-4D09-B194-DBC122F21F01}"/>
            </c:ext>
          </c:extLst>
        </c:ser>
        <c:dLbls>
          <c:showLegendKey val="0"/>
          <c:showVal val="0"/>
          <c:showCatName val="0"/>
          <c:showSerName val="0"/>
          <c:showPercent val="0"/>
          <c:showBubbleSize val="0"/>
        </c:dLbls>
        <c:marker val="1"/>
        <c:smooth val="0"/>
        <c:axId val="170575744"/>
        <c:axId val="170577280"/>
      </c:lineChart>
      <c:catAx>
        <c:axId val="170575744"/>
        <c:scaling>
          <c:orientation val="minMax"/>
        </c:scaling>
        <c:delete val="0"/>
        <c:axPos val="b"/>
        <c:numFmt formatCode="General" sourceLinked="0"/>
        <c:majorTickMark val="out"/>
        <c:minorTickMark val="none"/>
        <c:tickLblPos val="nextTo"/>
        <c:crossAx val="170577280"/>
        <c:crosses val="autoZero"/>
        <c:auto val="1"/>
        <c:lblAlgn val="ctr"/>
        <c:lblOffset val="100"/>
        <c:noMultiLvlLbl val="0"/>
      </c:catAx>
      <c:valAx>
        <c:axId val="170577280"/>
        <c:scaling>
          <c:orientation val="minMax"/>
          <c:max val="1.6"/>
          <c:min val="0"/>
        </c:scaling>
        <c:delete val="0"/>
        <c:axPos val="l"/>
        <c:majorGridlines/>
        <c:numFmt formatCode="0.000" sourceLinked="1"/>
        <c:majorTickMark val="out"/>
        <c:minorTickMark val="none"/>
        <c:tickLblPos val="nextTo"/>
        <c:crossAx val="170575744"/>
        <c:crosses val="autoZero"/>
        <c:crossBetween val="between"/>
      </c:valAx>
    </c:plotArea>
    <c:legend>
      <c:legendPos val="b"/>
      <c:layout>
        <c:manualLayout>
          <c:xMode val="edge"/>
          <c:yMode val="edge"/>
          <c:x val="0"/>
          <c:y val="0.92292329106952398"/>
          <c:w val="0.36220814152725639"/>
          <c:h val="7.5550668403664409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8.2599257225411671E-2"/>
          <c:y val="2.7854524027759592E-2"/>
          <c:w val="0.87608644020362003"/>
          <c:h val="0.87603765588046612"/>
        </c:manualLayout>
      </c:layout>
      <c:lineChart>
        <c:grouping val="standard"/>
        <c:varyColors val="0"/>
        <c:ser>
          <c:idx val="0"/>
          <c:order val="0"/>
          <c:tx>
            <c:strRef>
              <c:f>'3.1'!$R$5</c:f>
              <c:strCache>
                <c:ptCount val="1"/>
                <c:pt idx="0">
                  <c:v>Výroba plynu v ČR</c:v>
                </c:pt>
              </c:strCache>
            </c:strRef>
          </c:tx>
          <c:spPr>
            <a:ln w="19050">
              <a:solidFill>
                <a:schemeClr val="tx2"/>
              </a:solidFill>
            </a:ln>
          </c:spPr>
          <c:marker>
            <c:symbol val="none"/>
          </c:marker>
          <c:cat>
            <c:numRef>
              <c:f>'3.1'!$M$6:$M$371</c:f>
              <c:numCache>
                <c:formatCode>d/m;@</c:formatCode>
                <c:ptCount val="366"/>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numCache>
            </c:numRef>
          </c:cat>
          <c:val>
            <c:numRef>
              <c:f>'3.1'!$R$6:$R$371</c:f>
              <c:numCache>
                <c:formatCode>#,##0</c:formatCode>
                <c:ptCount val="366"/>
                <c:pt idx="0">
                  <c:v>384.21420566202522</c:v>
                </c:pt>
                <c:pt idx="1">
                  <c:v>388.48458270224359</c:v>
                </c:pt>
                <c:pt idx="2">
                  <c:v>410.51532771197043</c:v>
                </c:pt>
                <c:pt idx="3">
                  <c:v>415.60013611072048</c:v>
                </c:pt>
                <c:pt idx="4">
                  <c:v>413.87131135064703</c:v>
                </c:pt>
                <c:pt idx="5">
                  <c:v>408.07058263623924</c:v>
                </c:pt>
                <c:pt idx="6">
                  <c:v>400.01917784832676</c:v>
                </c:pt>
                <c:pt idx="7">
                  <c:v>404.37593102446982</c:v>
                </c:pt>
                <c:pt idx="8">
                  <c:v>401.82578770206834</c:v>
                </c:pt>
                <c:pt idx="9">
                  <c:v>406.31045878357043</c:v>
                </c:pt>
                <c:pt idx="10">
                  <c:v>400.51706755119142</c:v>
                </c:pt>
                <c:pt idx="11">
                  <c:v>403.45395615618162</c:v>
                </c:pt>
                <c:pt idx="12">
                  <c:v>403.79016018355139</c:v>
                </c:pt>
                <c:pt idx="13">
                  <c:v>404.19022434893816</c:v>
                </c:pt>
                <c:pt idx="14">
                  <c:v>397.82446480493201</c:v>
                </c:pt>
                <c:pt idx="15">
                  <c:v>397.54788602889442</c:v>
                </c:pt>
                <c:pt idx="16">
                  <c:v>413.00574493789486</c:v>
                </c:pt>
                <c:pt idx="17">
                  <c:v>407.03602097568319</c:v>
                </c:pt>
                <c:pt idx="18">
                  <c:v>406.5719058560714</c:v>
                </c:pt>
                <c:pt idx="19">
                  <c:v>399.91513308740343</c:v>
                </c:pt>
                <c:pt idx="20">
                  <c:v>400.64680942940794</c:v>
                </c:pt>
                <c:pt idx="21">
                  <c:v>387.90432839366503</c:v>
                </c:pt>
                <c:pt idx="22">
                  <c:v>401.24739830559906</c:v>
                </c:pt>
                <c:pt idx="23">
                  <c:v>404.92097718028685</c:v>
                </c:pt>
                <c:pt idx="24">
                  <c:v>400.69928628049837</c:v>
                </c:pt>
                <c:pt idx="25">
                  <c:v>402.14033768149994</c:v>
                </c:pt>
                <c:pt idx="26">
                  <c:v>395.24155590812137</c:v>
                </c:pt>
                <c:pt idx="27">
                  <c:v>399.35022045086265</c:v>
                </c:pt>
                <c:pt idx="28">
                  <c:v>392.52858314319315</c:v>
                </c:pt>
                <c:pt idx="29">
                  <c:v>389.8957069267849</c:v>
                </c:pt>
                <c:pt idx="30">
                  <c:v>395.97067899435785</c:v>
                </c:pt>
                <c:pt idx="31">
                  <c:v>391.47707916843092</c:v>
                </c:pt>
                <c:pt idx="32">
                  <c:v>387.1566729936377</c:v>
                </c:pt>
                <c:pt idx="33">
                  <c:v>385.73940122666647</c:v>
                </c:pt>
                <c:pt idx="34">
                  <c:v>394.22333482108945</c:v>
                </c:pt>
                <c:pt idx="35">
                  <c:v>387.08758553839857</c:v>
                </c:pt>
                <c:pt idx="36">
                  <c:v>390.59773879182933</c:v>
                </c:pt>
                <c:pt idx="37">
                  <c:v>398.75473797895262</c:v>
                </c:pt>
                <c:pt idx="38">
                  <c:v>385.44907939522335</c:v>
                </c:pt>
                <c:pt idx="39">
                  <c:v>377.80196158020567</c:v>
                </c:pt>
                <c:pt idx="40">
                  <c:v>378.56733522672374</c:v>
                </c:pt>
                <c:pt idx="41">
                  <c:v>402.09976498996605</c:v>
                </c:pt>
                <c:pt idx="42">
                  <c:v>395.8432868467998</c:v>
                </c:pt>
                <c:pt idx="43">
                  <c:v>392.33922429445886</c:v>
                </c:pt>
                <c:pt idx="44">
                  <c:v>408.60698170772713</c:v>
                </c:pt>
                <c:pt idx="45">
                  <c:v>406.04338701064478</c:v>
                </c:pt>
                <c:pt idx="46">
                  <c:v>400.29775887948063</c:v>
                </c:pt>
                <c:pt idx="47">
                  <c:v>399.59292337493423</c:v>
                </c:pt>
                <c:pt idx="48">
                  <c:v>404.75111859503505</c:v>
                </c:pt>
                <c:pt idx="49">
                  <c:v>399.17698723255194</c:v>
                </c:pt>
                <c:pt idx="50">
                  <c:v>396.26184595594788</c:v>
                </c:pt>
                <c:pt idx="51">
                  <c:v>401.21954600436521</c:v>
                </c:pt>
                <c:pt idx="52">
                  <c:v>395.48471576795873</c:v>
                </c:pt>
                <c:pt idx="53">
                  <c:v>358.16782594570151</c:v>
                </c:pt>
                <c:pt idx="54">
                  <c:v>331.08400239651138</c:v>
                </c:pt>
                <c:pt idx="55">
                  <c:v>385.6131242234764</c:v>
                </c:pt>
                <c:pt idx="56">
                  <c:v>394.19040590299602</c:v>
                </c:pt>
                <c:pt idx="57">
                  <c:v>392.71720574983038</c:v>
                </c:pt>
                <c:pt idx="58">
                  <c:v>402.06440163884787</c:v>
                </c:pt>
                <c:pt idx="59">
                  <c:v>398.40168512699552</c:v>
                </c:pt>
                <c:pt idx="60">
                  <c:v>394.65796878263086</c:v>
                </c:pt>
                <c:pt idx="61">
                  <c:v>384.32810131922633</c:v>
                </c:pt>
                <c:pt idx="62">
                  <c:v>391.90749299079556</c:v>
                </c:pt>
                <c:pt idx="63">
                  <c:v>383.9747418366793</c:v>
                </c:pt>
                <c:pt idx="64">
                  <c:v>390.91292633266198</c:v>
                </c:pt>
                <c:pt idx="65">
                  <c:v>407.31655620360914</c:v>
                </c:pt>
                <c:pt idx="66">
                  <c:v>411.24634755545571</c:v>
                </c:pt>
                <c:pt idx="67">
                  <c:v>407.61413122423113</c:v>
                </c:pt>
                <c:pt idx="68">
                  <c:v>409.13122870746849</c:v>
                </c:pt>
                <c:pt idx="69">
                  <c:v>406.32843990463419</c:v>
                </c:pt>
                <c:pt idx="70">
                  <c:v>404.24414947639877</c:v>
                </c:pt>
                <c:pt idx="71">
                  <c:v>400.80868455170821</c:v>
                </c:pt>
                <c:pt idx="72">
                  <c:v>410.01133735065133</c:v>
                </c:pt>
                <c:pt idx="73">
                  <c:v>397.63363299668839</c:v>
                </c:pt>
                <c:pt idx="74">
                  <c:v>392.57031516875037</c:v>
                </c:pt>
                <c:pt idx="75">
                  <c:v>384.64388620058219</c:v>
                </c:pt>
                <c:pt idx="76">
                  <c:v>393.71723456724146</c:v>
                </c:pt>
                <c:pt idx="77">
                  <c:v>386.79022224781477</c:v>
                </c:pt>
                <c:pt idx="78">
                  <c:v>383.84087783287208</c:v>
                </c:pt>
                <c:pt idx="79">
                  <c:v>401.0579678254548</c:v>
                </c:pt>
                <c:pt idx="80">
                  <c:v>401.21982227715029</c:v>
                </c:pt>
                <c:pt idx="81">
                  <c:v>398.84930217260455</c:v>
                </c:pt>
                <c:pt idx="82">
                  <c:v>387.1217215826394</c:v>
                </c:pt>
                <c:pt idx="83">
                  <c:v>394.28856284283995</c:v>
                </c:pt>
                <c:pt idx="84">
                  <c:v>382.79434830394189</c:v>
                </c:pt>
                <c:pt idx="85">
                  <c:v>390.96829431168618</c:v>
                </c:pt>
                <c:pt idx="86">
                  <c:v>373.08835586724626</c:v>
                </c:pt>
                <c:pt idx="87">
                  <c:v>382.44725777674165</c:v>
                </c:pt>
                <c:pt idx="88">
                  <c:v>387.27955610963863</c:v>
                </c:pt>
                <c:pt idx="89">
                  <c:v>370.37008580512025</c:v>
                </c:pt>
                <c:pt idx="90">
                  <c:v>381.87645608597626</c:v>
                </c:pt>
                <c:pt idx="91">
                  <c:v>381.36066146808707</c:v>
                </c:pt>
                <c:pt idx="92">
                  <c:v>378.72666571228609</c:v>
                </c:pt>
                <c:pt idx="93">
                  <c:v>382.31329353959745</c:v>
                </c:pt>
                <c:pt idx="94">
                  <c:v>384.54607123751373</c:v>
                </c:pt>
                <c:pt idx="95">
                  <c:v>374.44043390392176</c:v>
                </c:pt>
                <c:pt idx="96">
                  <c:v>376.22976022251294</c:v>
                </c:pt>
                <c:pt idx="97">
                  <c:v>383.61959652924691</c:v>
                </c:pt>
                <c:pt idx="98">
                  <c:v>382.41857080018008</c:v>
                </c:pt>
                <c:pt idx="99">
                  <c:v>381.55396816790994</c:v>
                </c:pt>
                <c:pt idx="100">
                  <c:v>376.38746682874381</c:v>
                </c:pt>
                <c:pt idx="101">
                  <c:v>377.74948930367856</c:v>
                </c:pt>
                <c:pt idx="102">
                  <c:v>382.2285582601699</c:v>
                </c:pt>
                <c:pt idx="103">
                  <c:v>380.32383554912695</c:v>
                </c:pt>
                <c:pt idx="104">
                  <c:v>389.81266152198452</c:v>
                </c:pt>
                <c:pt idx="105">
                  <c:v>394.382134324329</c:v>
                </c:pt>
                <c:pt idx="106">
                  <c:v>379.54962956024781</c:v>
                </c:pt>
                <c:pt idx="107">
                  <c:v>387.83786756405794</c:v>
                </c:pt>
                <c:pt idx="108">
                  <c:v>388.73939298471873</c:v>
                </c:pt>
                <c:pt idx="109">
                  <c:v>403.83425567504202</c:v>
                </c:pt>
                <c:pt idx="110">
                  <c:v>385.8351447248221</c:v>
                </c:pt>
                <c:pt idx="111">
                  <c:v>367.15058106186751</c:v>
                </c:pt>
                <c:pt idx="112">
                  <c:v>369.58251681737664</c:v>
                </c:pt>
                <c:pt idx="113">
                  <c:v>375.82965258844388</c:v>
                </c:pt>
                <c:pt idx="114">
                  <c:v>370.38287410252121</c:v>
                </c:pt>
                <c:pt idx="115">
                  <c:v>349.34501552006788</c:v>
                </c:pt>
                <c:pt idx="116">
                  <c:v>353.2710566606458</c:v>
                </c:pt>
                <c:pt idx="117">
                  <c:v>354.26251093755724</c:v>
                </c:pt>
                <c:pt idx="118">
                  <c:v>379.50600186951021</c:v>
                </c:pt>
                <c:pt idx="119">
                  <c:v>377.36497045674145</c:v>
                </c:pt>
                <c:pt idx="120">
                  <c:v>375.66482190450819</c:v>
                </c:pt>
                <c:pt idx="121">
                  <c:v>382.5871721971701</c:v>
                </c:pt>
                <c:pt idx="122">
                  <c:v>390.26458790782783</c:v>
                </c:pt>
                <c:pt idx="123">
                  <c:v>398.80120961175709</c:v>
                </c:pt>
                <c:pt idx="124">
                  <c:v>382.38218336958704</c:v>
                </c:pt>
                <c:pt idx="125">
                  <c:v>394.95485030323505</c:v>
                </c:pt>
                <c:pt idx="126">
                  <c:v>388.64313082462513</c:v>
                </c:pt>
                <c:pt idx="127">
                  <c:v>389.89068869562777</c:v>
                </c:pt>
                <c:pt idx="128">
                  <c:v>396.79567638778792</c:v>
                </c:pt>
                <c:pt idx="129">
                  <c:v>390.76659554055965</c:v>
                </c:pt>
                <c:pt idx="130">
                  <c:v>388.04071183673693</c:v>
                </c:pt>
                <c:pt idx="131">
                  <c:v>394.94093950239142</c:v>
                </c:pt>
                <c:pt idx="132">
                  <c:v>402.09295501933519</c:v>
                </c:pt>
                <c:pt idx="133">
                  <c:v>395.40002605094941</c:v>
                </c:pt>
                <c:pt idx="134">
                  <c:v>405.07787728823155</c:v>
                </c:pt>
                <c:pt idx="135">
                  <c:v>405.85583898523259</c:v>
                </c:pt>
                <c:pt idx="136">
                  <c:v>408.91682961339137</c:v>
                </c:pt>
                <c:pt idx="137">
                  <c:v>407.73121906000773</c:v>
                </c:pt>
                <c:pt idx="138">
                  <c:v>403.05510902345736</c:v>
                </c:pt>
                <c:pt idx="139">
                  <c:v>392.62618106501236</c:v>
                </c:pt>
                <c:pt idx="140">
                  <c:v>392.76304422197001</c:v>
                </c:pt>
                <c:pt idx="141">
                  <c:v>397.61656077570524</c:v>
                </c:pt>
                <c:pt idx="142">
                  <c:v>410.05384904405037</c:v>
                </c:pt>
                <c:pt idx="143">
                  <c:v>406.67604490041288</c:v>
                </c:pt>
                <c:pt idx="144">
                  <c:v>396.68024806524113</c:v>
                </c:pt>
                <c:pt idx="145">
                  <c:v>396.50240941363563</c:v>
                </c:pt>
                <c:pt idx="146">
                  <c:v>401.7823233202796</c:v>
                </c:pt>
                <c:pt idx="147">
                  <c:v>400.11956515772118</c:v>
                </c:pt>
                <c:pt idx="148">
                  <c:v>400.89037713293527</c:v>
                </c:pt>
                <c:pt idx="149">
                  <c:v>414.01607426624724</c:v>
                </c:pt>
                <c:pt idx="150">
                  <c:v>424.34370441429593</c:v>
                </c:pt>
                <c:pt idx="151">
                  <c:v>421.4647313111069</c:v>
                </c:pt>
                <c:pt idx="152">
                  <c:v>417.54688701373925</c:v>
                </c:pt>
                <c:pt idx="153">
                  <c:v>420.9677457892177</c:v>
                </c:pt>
                <c:pt idx="154">
                  <c:v>410.33957795409998</c:v>
                </c:pt>
                <c:pt idx="155">
                  <c:v>410.42393067482192</c:v>
                </c:pt>
                <c:pt idx="156">
                  <c:v>419.95003524904223</c:v>
                </c:pt>
                <c:pt idx="157">
                  <c:v>416.59829038227349</c:v>
                </c:pt>
                <c:pt idx="158">
                  <c:v>420.18309912624647</c:v>
                </c:pt>
                <c:pt idx="159">
                  <c:v>421.44603610785538</c:v>
                </c:pt>
                <c:pt idx="160">
                  <c:v>420.7301429361105</c:v>
                </c:pt>
                <c:pt idx="161">
                  <c:v>414.47612722068141</c:v>
                </c:pt>
                <c:pt idx="162">
                  <c:v>415.47855481721092</c:v>
                </c:pt>
                <c:pt idx="163">
                  <c:v>423.25851135649924</c:v>
                </c:pt>
                <c:pt idx="164">
                  <c:v>422.40696376305817</c:v>
                </c:pt>
                <c:pt idx="165">
                  <c:v>410.12890768067484</c:v>
                </c:pt>
                <c:pt idx="166">
                  <c:v>406.50212374738527</c:v>
                </c:pt>
                <c:pt idx="167">
                  <c:v>415.71012361421162</c:v>
                </c:pt>
                <c:pt idx="168">
                  <c:v>409.58117959134114</c:v>
                </c:pt>
                <c:pt idx="169">
                  <c:v>404.96028240957827</c:v>
                </c:pt>
                <c:pt idx="170">
                  <c:v>420.73718856109917</c:v>
                </c:pt>
                <c:pt idx="171">
                  <c:v>423.56227125883998</c:v>
                </c:pt>
                <c:pt idx="172">
                  <c:v>423.99119418312125</c:v>
                </c:pt>
                <c:pt idx="173">
                  <c:v>396.47760670686932</c:v>
                </c:pt>
                <c:pt idx="174">
                  <c:v>409.31708954513465</c:v>
                </c:pt>
                <c:pt idx="175">
                  <c:v>391.47808820883142</c:v>
                </c:pt>
                <c:pt idx="176">
                  <c:v>387.1499701641402</c:v>
                </c:pt>
                <c:pt idx="177">
                  <c:v>391.09938326871719</c:v>
                </c:pt>
                <c:pt idx="178">
                  <c:v>404.74628282091356</c:v>
                </c:pt>
                <c:pt idx="179">
                  <c:v>395.3174730492039</c:v>
                </c:pt>
                <c:pt idx="180">
                  <c:v>399.14940734233306</c:v>
                </c:pt>
                <c:pt idx="181">
                  <c:v>385.54291677567909</c:v>
                </c:pt>
                <c:pt idx="182">
                  <c:v>396.83750820958596</c:v>
                </c:pt>
                <c:pt idx="183">
                  <c:v>394.16973359997814</c:v>
                </c:pt>
                <c:pt idx="184">
                  <c:v>407.34690325994274</c:v>
                </c:pt>
                <c:pt idx="185">
                  <c:v>413.42517621224005</c:v>
                </c:pt>
                <c:pt idx="186">
                  <c:v>414.86790220561466</c:v>
                </c:pt>
                <c:pt idx="187">
                  <c:v>395.86970825531586</c:v>
                </c:pt>
                <c:pt idx="188">
                  <c:v>418.05349058383496</c:v>
                </c:pt>
                <c:pt idx="189">
                  <c:v>417.66415970301529</c:v>
                </c:pt>
                <c:pt idx="190">
                  <c:v>419.35882705268608</c:v>
                </c:pt>
                <c:pt idx="191">
                  <c:v>432.85448941768294</c:v>
                </c:pt>
                <c:pt idx="192">
                  <c:v>438.7510995282388</c:v>
                </c:pt>
                <c:pt idx="193">
                  <c:v>445.89272373876031</c:v>
                </c:pt>
                <c:pt idx="194">
                  <c:v>442.99467913847332</c:v>
                </c:pt>
                <c:pt idx="195">
                  <c:v>439.29693360957782</c:v>
                </c:pt>
                <c:pt idx="196">
                  <c:v>425.59194808164739</c:v>
                </c:pt>
                <c:pt idx="197">
                  <c:v>421.57059160309967</c:v>
                </c:pt>
                <c:pt idx="198">
                  <c:v>423.46676841112151</c:v>
                </c:pt>
                <c:pt idx="199">
                  <c:v>425.88320796593848</c:v>
                </c:pt>
                <c:pt idx="200">
                  <c:v>421.05053236769061</c:v>
                </c:pt>
                <c:pt idx="201">
                  <c:v>425.57625661817275</c:v>
                </c:pt>
                <c:pt idx="202">
                  <c:v>423.23097719307077</c:v>
                </c:pt>
                <c:pt idx="203">
                  <c:v>415.09687266153298</c:v>
                </c:pt>
                <c:pt idx="204">
                  <c:v>409.59699975900861</c:v>
                </c:pt>
                <c:pt idx="205">
                  <c:v>397.20604177481692</c:v>
                </c:pt>
                <c:pt idx="206">
                  <c:v>401.2655566223163</c:v>
                </c:pt>
                <c:pt idx="207">
                  <c:v>392.19321471366743</c:v>
                </c:pt>
                <c:pt idx="208">
                  <c:v>380.62985910411714</c:v>
                </c:pt>
                <c:pt idx="209">
                  <c:v>387.37048986513139</c:v>
                </c:pt>
                <c:pt idx="210">
                  <c:v>380.5382077148094</c:v>
                </c:pt>
                <c:pt idx="211">
                  <c:v>379.19231324808027</c:v>
                </c:pt>
                <c:pt idx="212">
                  <c:v>383.29512412965215</c:v>
                </c:pt>
                <c:pt idx="213">
                  <c:v>388.21207343202389</c:v>
                </c:pt>
                <c:pt idx="214">
                  <c:v>385.31905388550996</c:v>
                </c:pt>
                <c:pt idx="215">
                  <c:v>383.38596557102835</c:v>
                </c:pt>
                <c:pt idx="216">
                  <c:v>379.39445397074809</c:v>
                </c:pt>
                <c:pt idx="217">
                  <c:v>377.54736714489229</c:v>
                </c:pt>
                <c:pt idx="218">
                  <c:v>389.14420676143237</c:v>
                </c:pt>
                <c:pt idx="219">
                  <c:v>372.32991016437819</c:v>
                </c:pt>
                <c:pt idx="220">
                  <c:v>368.95108138144315</c:v>
                </c:pt>
                <c:pt idx="221">
                  <c:v>380.41920664574576</c:v>
                </c:pt>
                <c:pt idx="222">
                  <c:v>376.08317256238035</c:v>
                </c:pt>
                <c:pt idx="223">
                  <c:v>411.92647885159414</c:v>
                </c:pt>
                <c:pt idx="224">
                  <c:v>419.84838917927715</c:v>
                </c:pt>
                <c:pt idx="225">
                  <c:v>415.71544872191851</c:v>
                </c:pt>
                <c:pt idx="226">
                  <c:v>417.63816350568788</c:v>
                </c:pt>
                <c:pt idx="227">
                  <c:v>425.50038078172929</c:v>
                </c:pt>
                <c:pt idx="228">
                  <c:v>408.77818748761052</c:v>
                </c:pt>
                <c:pt idx="229">
                  <c:v>394.70122090319512</c:v>
                </c:pt>
                <c:pt idx="230">
                  <c:v>400.64754378171051</c:v>
                </c:pt>
                <c:pt idx="231">
                  <c:v>394.55829195429709</c:v>
                </c:pt>
                <c:pt idx="232">
                  <c:v>393.22346503484408</c:v>
                </c:pt>
                <c:pt idx="233">
                  <c:v>396.69381159529286</c:v>
                </c:pt>
                <c:pt idx="234">
                  <c:v>386.04863221384653</c:v>
                </c:pt>
                <c:pt idx="235">
                  <c:v>388.22024793291564</c:v>
                </c:pt>
                <c:pt idx="236">
                  <c:v>390.49696588801703</c:v>
                </c:pt>
                <c:pt idx="237">
                  <c:v>392.02224251543544</c:v>
                </c:pt>
                <c:pt idx="238">
                  <c:v>389.18884901615519</c:v>
                </c:pt>
                <c:pt idx="239">
                  <c:v>386.0940771354957</c:v>
                </c:pt>
                <c:pt idx="240">
                  <c:v>392.38435509991012</c:v>
                </c:pt>
                <c:pt idx="241">
                  <c:v>386.31232893047417</c:v>
                </c:pt>
                <c:pt idx="242">
                  <c:v>373.45268119168497</c:v>
                </c:pt>
                <c:pt idx="243">
                  <c:v>393.91754787816376</c:v>
                </c:pt>
                <c:pt idx="244">
                  <c:v>398.65731058200748</c:v>
                </c:pt>
                <c:pt idx="245">
                  <c:v>392.0947602385769</c:v>
                </c:pt>
                <c:pt idx="246">
                  <c:v>395.45800511231812</c:v>
                </c:pt>
                <c:pt idx="247">
                  <c:v>393.2711376206845</c:v>
                </c:pt>
                <c:pt idx="248">
                  <c:v>412.17307500821153</c:v>
                </c:pt>
                <c:pt idx="249">
                  <c:v>414.63231550603825</c:v>
                </c:pt>
                <c:pt idx="250">
                  <c:v>408.94069851981084</c:v>
                </c:pt>
                <c:pt idx="251">
                  <c:v>394.13725541956086</c:v>
                </c:pt>
                <c:pt idx="252">
                  <c:v>385.89254157502415</c:v>
                </c:pt>
                <c:pt idx="253">
                  <c:v>387.10503719139791</c:v>
                </c:pt>
                <c:pt idx="254">
                  <c:v>400.59650639304351</c:v>
                </c:pt>
                <c:pt idx="255">
                  <c:v>384.6537532308966</c:v>
                </c:pt>
                <c:pt idx="256">
                  <c:v>405.44826401134475</c:v>
                </c:pt>
                <c:pt idx="257">
                  <c:v>388.24235072008275</c:v>
                </c:pt>
                <c:pt idx="258">
                  <c:v>391.10718480423475</c:v>
                </c:pt>
                <c:pt idx="259">
                  <c:v>389.58025116292504</c:v>
                </c:pt>
                <c:pt idx="260">
                  <c:v>392.56700752727988</c:v>
                </c:pt>
                <c:pt idx="261">
                  <c:v>400.64714430668801</c:v>
                </c:pt>
                <c:pt idx="262">
                  <c:v>397.93174529416342</c:v>
                </c:pt>
                <c:pt idx="263">
                  <c:v>399.8465240391082</c:v>
                </c:pt>
                <c:pt idx="264">
                  <c:v>403.39094291665862</c:v>
                </c:pt>
                <c:pt idx="265">
                  <c:v>407.25709163986608</c:v>
                </c:pt>
                <c:pt idx="266">
                  <c:v>400.25375372841563</c:v>
                </c:pt>
                <c:pt idx="267">
                  <c:v>395.45474564011863</c:v>
                </c:pt>
                <c:pt idx="268">
                  <c:v>406.61197707639246</c:v>
                </c:pt>
                <c:pt idx="269">
                  <c:v>410.71191583331017</c:v>
                </c:pt>
                <c:pt idx="270">
                  <c:v>412.69383707179912</c:v>
                </c:pt>
                <c:pt idx="271">
                  <c:v>411.80900135406569</c:v>
                </c:pt>
                <c:pt idx="272">
                  <c:v>406.31618255338969</c:v>
                </c:pt>
                <c:pt idx="273">
                  <c:v>405.92147459108412</c:v>
                </c:pt>
                <c:pt idx="274">
                  <c:v>407.58919137936982</c:v>
                </c:pt>
                <c:pt idx="275">
                  <c:v>421.16059392062334</c:v>
                </c:pt>
                <c:pt idx="276">
                  <c:v>414.50586357020524</c:v>
                </c:pt>
                <c:pt idx="277">
                  <c:v>433.93347754342597</c:v>
                </c:pt>
                <c:pt idx="278">
                  <c:v>430.83671186373959</c:v>
                </c:pt>
                <c:pt idx="279">
                  <c:v>437.17715872270799</c:v>
                </c:pt>
                <c:pt idx="280">
                  <c:v>429.18559014135548</c:v>
                </c:pt>
                <c:pt idx="281">
                  <c:v>431.459211583247</c:v>
                </c:pt>
                <c:pt idx="282">
                  <c:v>415.23670146385734</c:v>
                </c:pt>
                <c:pt idx="283">
                  <c:v>449.28984010069007</c:v>
                </c:pt>
                <c:pt idx="284">
                  <c:v>450.725718325336</c:v>
                </c:pt>
                <c:pt idx="285">
                  <c:v>441.36001876315413</c:v>
                </c:pt>
                <c:pt idx="286">
                  <c:v>441.11400062176085</c:v>
                </c:pt>
                <c:pt idx="287">
                  <c:v>434.40104291316675</c:v>
                </c:pt>
                <c:pt idx="288">
                  <c:v>432.61129672286478</c:v>
                </c:pt>
                <c:pt idx="289">
                  <c:v>432.13717383748531</c:v>
                </c:pt>
                <c:pt idx="290">
                  <c:v>417.40009907182031</c:v>
                </c:pt>
                <c:pt idx="291">
                  <c:v>423.12619267915653</c:v>
                </c:pt>
                <c:pt idx="292">
                  <c:v>434.88466007412609</c:v>
                </c:pt>
                <c:pt idx="293">
                  <c:v>438.97264781677336</c:v>
                </c:pt>
                <c:pt idx="294">
                  <c:v>432.2804324154684</c:v>
                </c:pt>
                <c:pt idx="295">
                  <c:v>426.40502062108726</c:v>
                </c:pt>
                <c:pt idx="296">
                  <c:v>441.06450899260409</c:v>
                </c:pt>
                <c:pt idx="297">
                  <c:v>440.86894663739065</c:v>
                </c:pt>
                <c:pt idx="298">
                  <c:v>432.55630864751259</c:v>
                </c:pt>
                <c:pt idx="299">
                  <c:v>435.48762971467386</c:v>
                </c:pt>
                <c:pt idx="300">
                  <c:v>432.08544237590792</c:v>
                </c:pt>
                <c:pt idx="301">
                  <c:v>428.20365668316305</c:v>
                </c:pt>
                <c:pt idx="302">
                  <c:v>427.45090102221195</c:v>
                </c:pt>
                <c:pt idx="303">
                  <c:v>438.67164033144218</c:v>
                </c:pt>
                <c:pt idx="304">
                  <c:v>429.31195258519563</c:v>
                </c:pt>
                <c:pt idx="305">
                  <c:v>442.44344920961129</c:v>
                </c:pt>
                <c:pt idx="306">
                  <c:v>442.41580511386707</c:v>
                </c:pt>
                <c:pt idx="307">
                  <c:v>438.29369885632639</c:v>
                </c:pt>
                <c:pt idx="308">
                  <c:v>434.27986514936009</c:v>
                </c:pt>
                <c:pt idx="309">
                  <c:v>435.03039296685614</c:v>
                </c:pt>
                <c:pt idx="310">
                  <c:v>439.2181691887439</c:v>
                </c:pt>
                <c:pt idx="311">
                  <c:v>443.55413643603879</c:v>
                </c:pt>
                <c:pt idx="312">
                  <c:v>442.38667819117433</c:v>
                </c:pt>
                <c:pt idx="313">
                  <c:v>443.62282160270797</c:v>
                </c:pt>
                <c:pt idx="314">
                  <c:v>441.68152818191356</c:v>
                </c:pt>
                <c:pt idx="315">
                  <c:v>431.57446181118462</c:v>
                </c:pt>
                <c:pt idx="316">
                  <c:v>427.58027669138932</c:v>
                </c:pt>
                <c:pt idx="317">
                  <c:v>440.24827599707623</c:v>
                </c:pt>
                <c:pt idx="318">
                  <c:v>429.60686435947656</c:v>
                </c:pt>
                <c:pt idx="319">
                  <c:v>435.73075638037596</c:v>
                </c:pt>
                <c:pt idx="320">
                  <c:v>439.84778715511624</c:v>
                </c:pt>
                <c:pt idx="321">
                  <c:v>441.17073520608358</c:v>
                </c:pt>
                <c:pt idx="322">
                  <c:v>441.32922989201739</c:v>
                </c:pt>
                <c:pt idx="323">
                  <c:v>437.71174731175063</c:v>
                </c:pt>
                <c:pt idx="324">
                  <c:v>441.67382405268251</c:v>
                </c:pt>
                <c:pt idx="325">
                  <c:v>391.94157628818306</c:v>
                </c:pt>
                <c:pt idx="326">
                  <c:v>411.34843948531085</c:v>
                </c:pt>
                <c:pt idx="327">
                  <c:v>411.78777140102335</c:v>
                </c:pt>
                <c:pt idx="328">
                  <c:v>421.63997803184117</c:v>
                </c:pt>
                <c:pt idx="329">
                  <c:v>423.53038626230193</c:v>
                </c:pt>
                <c:pt idx="330">
                  <c:v>426.20361301939363</c:v>
                </c:pt>
                <c:pt idx="331">
                  <c:v>421.65969608771513</c:v>
                </c:pt>
                <c:pt idx="332">
                  <c:v>420.48037582800629</c:v>
                </c:pt>
                <c:pt idx="333">
                  <c:v>429.12576488719662</c:v>
                </c:pt>
                <c:pt idx="334">
                  <c:v>430.31073033187249</c:v>
                </c:pt>
                <c:pt idx="335">
                  <c:v>432.58021895026434</c:v>
                </c:pt>
                <c:pt idx="336">
                  <c:v>422.33499173539604</c:v>
                </c:pt>
                <c:pt idx="337">
                  <c:v>434.04892231307463</c:v>
                </c:pt>
                <c:pt idx="338">
                  <c:v>442.18873991039607</c:v>
                </c:pt>
                <c:pt idx="339">
                  <c:v>441.33270757127661</c:v>
                </c:pt>
                <c:pt idx="340">
                  <c:v>445.30739010048018</c:v>
                </c:pt>
                <c:pt idx="341">
                  <c:v>435.28617200716184</c:v>
                </c:pt>
                <c:pt idx="342">
                  <c:v>435.84177009616565</c:v>
                </c:pt>
                <c:pt idx="343">
                  <c:v>439.21431774733338</c:v>
                </c:pt>
                <c:pt idx="344">
                  <c:v>439.91886987498123</c:v>
                </c:pt>
                <c:pt idx="345">
                  <c:v>441.43179243530545</c:v>
                </c:pt>
                <c:pt idx="346">
                  <c:v>445.03770405032213</c:v>
                </c:pt>
                <c:pt idx="347">
                  <c:v>433.81217119492737</c:v>
                </c:pt>
                <c:pt idx="348">
                  <c:v>443.6783641123622</c:v>
                </c:pt>
                <c:pt idx="349">
                  <c:v>437.79941900097759</c:v>
                </c:pt>
                <c:pt idx="350">
                  <c:v>438.83790804738749</c:v>
                </c:pt>
                <c:pt idx="351">
                  <c:v>431.05099274069744</c:v>
                </c:pt>
                <c:pt idx="352">
                  <c:v>426.97578662528565</c:v>
                </c:pt>
                <c:pt idx="353">
                  <c:v>425.1465942071967</c:v>
                </c:pt>
                <c:pt idx="354">
                  <c:v>428.09181786117608</c:v>
                </c:pt>
                <c:pt idx="355">
                  <c:v>425.66779144081431</c:v>
                </c:pt>
                <c:pt idx="356">
                  <c:v>419.62329581578138</c:v>
                </c:pt>
                <c:pt idx="357">
                  <c:v>421.10824170903811</c:v>
                </c:pt>
                <c:pt idx="358">
                  <c:v>419.45240359796696</c:v>
                </c:pt>
                <c:pt idx="359">
                  <c:v>418.86061996146293</c:v>
                </c:pt>
                <c:pt idx="360">
                  <c:v>423.23286871820841</c:v>
                </c:pt>
                <c:pt idx="361">
                  <c:v>403.02152459232258</c:v>
                </c:pt>
                <c:pt idx="362">
                  <c:v>401.41969440509502</c:v>
                </c:pt>
                <c:pt idx="363">
                  <c:v>406.92188917040625</c:v>
                </c:pt>
                <c:pt idx="364">
                  <c:v>451.48202719569753</c:v>
                </c:pt>
              </c:numCache>
            </c:numRef>
          </c:val>
          <c:smooth val="0"/>
          <c:extLst>
            <c:ext xmlns:c16="http://schemas.microsoft.com/office/drawing/2014/chart" uri="{C3380CC4-5D6E-409C-BE32-E72D297353CC}">
              <c16:uniqueId val="{00000000-4AA9-418E-90DD-8D23D999A60A}"/>
            </c:ext>
          </c:extLst>
        </c:ser>
        <c:dLbls>
          <c:showLegendKey val="0"/>
          <c:showVal val="0"/>
          <c:showCatName val="0"/>
          <c:showSerName val="0"/>
          <c:showPercent val="0"/>
          <c:showBubbleSize val="0"/>
        </c:dLbls>
        <c:smooth val="0"/>
        <c:axId val="161028736"/>
        <c:axId val="161038720"/>
      </c:lineChart>
      <c:dateAx>
        <c:axId val="161028736"/>
        <c:scaling>
          <c:orientation val="minMax"/>
        </c:scaling>
        <c:delete val="0"/>
        <c:axPos val="b"/>
        <c:numFmt formatCode="d/m;@" sourceLinked="1"/>
        <c:majorTickMark val="out"/>
        <c:minorTickMark val="none"/>
        <c:tickLblPos val="low"/>
        <c:txPr>
          <a:bodyPr rot="0" vert="horz"/>
          <a:lstStyle/>
          <a:p>
            <a:pPr>
              <a:defRPr/>
            </a:pPr>
            <a:endParaRPr lang="cs-CZ"/>
          </a:p>
        </c:txPr>
        <c:crossAx val="161038720"/>
        <c:crosses val="autoZero"/>
        <c:auto val="1"/>
        <c:lblOffset val="100"/>
        <c:baseTimeUnit val="days"/>
        <c:majorUnit val="1"/>
        <c:majorTimeUnit val="months"/>
      </c:dateAx>
      <c:valAx>
        <c:axId val="161038720"/>
        <c:scaling>
          <c:orientation val="minMax"/>
          <c:max val="475"/>
          <c:min val="325"/>
        </c:scaling>
        <c:delete val="0"/>
        <c:axPos val="l"/>
        <c:majorGridlines/>
        <c:numFmt formatCode="#,##0" sourceLinked="0"/>
        <c:majorTickMark val="out"/>
        <c:minorTickMark val="none"/>
        <c:tickLblPos val="nextTo"/>
        <c:crossAx val="161028736"/>
        <c:crosses val="autoZero"/>
        <c:crossBetween val="between"/>
        <c:majorUnit val="25"/>
        <c:minorUnit val="20"/>
      </c:valAx>
    </c:plotArea>
    <c:plotVisOnly val="1"/>
    <c:dispBlanksAs val="gap"/>
    <c:showDLblsOverMax val="0"/>
  </c:chart>
  <c:spPr>
    <a:ln>
      <a:noFill/>
    </a:ln>
  </c:spPr>
  <c:txPr>
    <a:bodyPr/>
    <a:lstStyle/>
    <a:p>
      <a:pPr>
        <a:defRPr sz="600">
          <a:latin typeface="+mn-lt"/>
        </a:defRPr>
      </a:pPr>
      <a:endParaRPr lang="cs-CZ"/>
    </a:p>
  </c:txPr>
  <c:printSettings>
    <c:headerFooter/>
    <c:pageMargins b="0.78740157499999996" l="0.7" r="0.7" t="0.78740157499999996"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a:solidFill>
                  <a:schemeClr val="tx2"/>
                </a:solidFill>
              </a:defRPr>
            </a:pPr>
            <a:r>
              <a:rPr lang="en-GB" sz="1000" b="1" i="0" baseline="0">
                <a:effectLst/>
              </a:rPr>
              <a:t>Daily relations between consumption and temperature in the 20</a:t>
            </a:r>
            <a:r>
              <a:rPr lang="cs-CZ" sz="1000" b="1" i="0" baseline="0">
                <a:effectLst/>
              </a:rPr>
              <a:t>22</a:t>
            </a:r>
            <a:r>
              <a:rPr lang="en-GB" sz="1000" b="1" i="0" baseline="0">
                <a:effectLst/>
              </a:rPr>
              <a:t> heating season</a:t>
            </a:r>
            <a:endParaRPr lang="cs-CZ" sz="1000">
              <a:effectLst/>
            </a:endParaRPr>
          </a:p>
        </c:rich>
      </c:tx>
      <c:layout>
        <c:manualLayout>
          <c:xMode val="edge"/>
          <c:yMode val="edge"/>
          <c:x val="5.0256283741751361E-4"/>
          <c:y val="9.5174233739266187E-4"/>
        </c:manualLayout>
      </c:layout>
      <c:overlay val="0"/>
    </c:title>
    <c:autoTitleDeleted val="0"/>
    <c:plotArea>
      <c:layout>
        <c:manualLayout>
          <c:layoutTarget val="inner"/>
          <c:xMode val="edge"/>
          <c:yMode val="edge"/>
          <c:x val="8.596008593478395E-2"/>
          <c:y val="9.5775092552571731E-2"/>
          <c:w val="0.89136965298146253"/>
          <c:h val="0.68069256259435351"/>
        </c:manualLayout>
      </c:layout>
      <c:bubbleChart>
        <c:varyColors val="0"/>
        <c:ser>
          <c:idx val="0"/>
          <c:order val="0"/>
          <c:spPr>
            <a:solidFill>
              <a:schemeClr val="tx2"/>
            </a:solidFill>
            <a:ln w="0">
              <a:solidFill>
                <a:schemeClr val="bg1"/>
              </a:solidFill>
            </a:ln>
            <a:effectLst/>
          </c:spPr>
          <c:invertIfNegative val="0"/>
          <c:xVal>
            <c:numRef>
              <c:f>'6.7'!$N$6:$N$371</c:f>
              <c:numCache>
                <c:formatCode>0.0</c:formatCode>
                <c:ptCount val="366"/>
                <c:pt idx="0">
                  <c:v>8.6</c:v>
                </c:pt>
                <c:pt idx="1">
                  <c:v>6.2</c:v>
                </c:pt>
                <c:pt idx="2">
                  <c:v>7.2</c:v>
                </c:pt>
                <c:pt idx="3">
                  <c:v>7</c:v>
                </c:pt>
                <c:pt idx="4">
                  <c:v>2.2000000000000002</c:v>
                </c:pt>
                <c:pt idx="5">
                  <c:v>-1.4</c:v>
                </c:pt>
                <c:pt idx="6">
                  <c:v>-2.8</c:v>
                </c:pt>
                <c:pt idx="7">
                  <c:v>-1.7</c:v>
                </c:pt>
                <c:pt idx="8">
                  <c:v>-0.8</c:v>
                </c:pt>
                <c:pt idx="9">
                  <c:v>0</c:v>
                </c:pt>
                <c:pt idx="10">
                  <c:v>-3.8</c:v>
                </c:pt>
                <c:pt idx="11">
                  <c:v>-3.6</c:v>
                </c:pt>
                <c:pt idx="12">
                  <c:v>0.1</c:v>
                </c:pt>
                <c:pt idx="13">
                  <c:v>2.2000000000000002</c:v>
                </c:pt>
                <c:pt idx="14">
                  <c:v>-0.8</c:v>
                </c:pt>
                <c:pt idx="15">
                  <c:v>-1.1000000000000001</c:v>
                </c:pt>
                <c:pt idx="16">
                  <c:v>1.4</c:v>
                </c:pt>
                <c:pt idx="17">
                  <c:v>-0.5</c:v>
                </c:pt>
                <c:pt idx="18">
                  <c:v>0</c:v>
                </c:pt>
                <c:pt idx="19">
                  <c:v>-0.8</c:v>
                </c:pt>
                <c:pt idx="20">
                  <c:v>-2.7</c:v>
                </c:pt>
                <c:pt idx="21">
                  <c:v>-0.6</c:v>
                </c:pt>
                <c:pt idx="22">
                  <c:v>0.7</c:v>
                </c:pt>
                <c:pt idx="23">
                  <c:v>0.7</c:v>
                </c:pt>
                <c:pt idx="24">
                  <c:v>0.6</c:v>
                </c:pt>
                <c:pt idx="25">
                  <c:v>-0.1</c:v>
                </c:pt>
                <c:pt idx="26">
                  <c:v>0.6</c:v>
                </c:pt>
                <c:pt idx="27">
                  <c:v>1.7</c:v>
                </c:pt>
                <c:pt idx="28">
                  <c:v>2.2000000000000002</c:v>
                </c:pt>
                <c:pt idx="29">
                  <c:v>3.1</c:v>
                </c:pt>
                <c:pt idx="30">
                  <c:v>0.6</c:v>
                </c:pt>
                <c:pt idx="31">
                  <c:v>0.5</c:v>
                </c:pt>
                <c:pt idx="32">
                  <c:v>2.4</c:v>
                </c:pt>
                <c:pt idx="33">
                  <c:v>2.4</c:v>
                </c:pt>
                <c:pt idx="34">
                  <c:v>3.8</c:v>
                </c:pt>
                <c:pt idx="35">
                  <c:v>1.8</c:v>
                </c:pt>
                <c:pt idx="36">
                  <c:v>3.9</c:v>
                </c:pt>
                <c:pt idx="37">
                  <c:v>1.6</c:v>
                </c:pt>
                <c:pt idx="38">
                  <c:v>3.7</c:v>
                </c:pt>
                <c:pt idx="39">
                  <c:v>5</c:v>
                </c:pt>
                <c:pt idx="40">
                  <c:v>6</c:v>
                </c:pt>
                <c:pt idx="41">
                  <c:v>2.8</c:v>
                </c:pt>
                <c:pt idx="42">
                  <c:v>0</c:v>
                </c:pt>
                <c:pt idx="43">
                  <c:v>1</c:v>
                </c:pt>
                <c:pt idx="44">
                  <c:v>1.4</c:v>
                </c:pt>
                <c:pt idx="45">
                  <c:v>3.3</c:v>
                </c:pt>
                <c:pt idx="46">
                  <c:v>5.9</c:v>
                </c:pt>
                <c:pt idx="47">
                  <c:v>6.7</c:v>
                </c:pt>
                <c:pt idx="48">
                  <c:v>6.6</c:v>
                </c:pt>
                <c:pt idx="49">
                  <c:v>3.8</c:v>
                </c:pt>
                <c:pt idx="50">
                  <c:v>5.8</c:v>
                </c:pt>
                <c:pt idx="51">
                  <c:v>4.8</c:v>
                </c:pt>
                <c:pt idx="52">
                  <c:v>3.2</c:v>
                </c:pt>
                <c:pt idx="53">
                  <c:v>3.2</c:v>
                </c:pt>
                <c:pt idx="54">
                  <c:v>5</c:v>
                </c:pt>
                <c:pt idx="55">
                  <c:v>1.9</c:v>
                </c:pt>
                <c:pt idx="56">
                  <c:v>1.4</c:v>
                </c:pt>
                <c:pt idx="57">
                  <c:v>0.6</c:v>
                </c:pt>
                <c:pt idx="58">
                  <c:v>-2</c:v>
                </c:pt>
                <c:pt idx="59">
                  <c:v>-1.7</c:v>
                </c:pt>
                <c:pt idx="60">
                  <c:v>-1.7</c:v>
                </c:pt>
                <c:pt idx="61">
                  <c:v>-1.6</c:v>
                </c:pt>
                <c:pt idx="62">
                  <c:v>-0.9</c:v>
                </c:pt>
                <c:pt idx="63">
                  <c:v>-0.6</c:v>
                </c:pt>
                <c:pt idx="64">
                  <c:v>-2.1</c:v>
                </c:pt>
                <c:pt idx="65">
                  <c:v>-0.9</c:v>
                </c:pt>
                <c:pt idx="66">
                  <c:v>-0.6</c:v>
                </c:pt>
                <c:pt idx="67">
                  <c:v>1.4</c:v>
                </c:pt>
                <c:pt idx="68">
                  <c:v>0.3</c:v>
                </c:pt>
                <c:pt idx="69">
                  <c:v>-1.2</c:v>
                </c:pt>
                <c:pt idx="70">
                  <c:v>0.6</c:v>
                </c:pt>
                <c:pt idx="71">
                  <c:v>2.9</c:v>
                </c:pt>
                <c:pt idx="72">
                  <c:v>5.5</c:v>
                </c:pt>
                <c:pt idx="73">
                  <c:v>6.1</c:v>
                </c:pt>
                <c:pt idx="74">
                  <c:v>5.3</c:v>
                </c:pt>
                <c:pt idx="75">
                  <c:v>5.0999999999999996</c:v>
                </c:pt>
                <c:pt idx="76">
                  <c:v>4.8</c:v>
                </c:pt>
                <c:pt idx="77">
                  <c:v>3.2</c:v>
                </c:pt>
                <c:pt idx="78">
                  <c:v>3.3</c:v>
                </c:pt>
                <c:pt idx="79">
                  <c:v>3.6</c:v>
                </c:pt>
                <c:pt idx="80">
                  <c:v>6.4</c:v>
                </c:pt>
                <c:pt idx="81">
                  <c:v>7.7</c:v>
                </c:pt>
                <c:pt idx="82">
                  <c:v>7.3</c:v>
                </c:pt>
                <c:pt idx="83">
                  <c:v>6.4</c:v>
                </c:pt>
                <c:pt idx="84">
                  <c:v>9</c:v>
                </c:pt>
                <c:pt idx="85">
                  <c:v>7.7</c:v>
                </c:pt>
                <c:pt idx="86">
                  <c:v>9.8000000000000007</c:v>
                </c:pt>
                <c:pt idx="87">
                  <c:v>8.6999999999999993</c:v>
                </c:pt>
                <c:pt idx="88">
                  <c:v>6.2</c:v>
                </c:pt>
                <c:pt idx="89">
                  <c:v>2.8</c:v>
                </c:pt>
                <c:pt idx="90">
                  <c:v>0.4</c:v>
                </c:pt>
                <c:pt idx="91">
                  <c:v>0.2</c:v>
                </c:pt>
                <c:pt idx="92">
                  <c:v>-1</c:v>
                </c:pt>
                <c:pt idx="93">
                  <c:v>2.2999999999999998</c:v>
                </c:pt>
                <c:pt idx="94">
                  <c:v>5.8</c:v>
                </c:pt>
                <c:pt idx="95">
                  <c:v>9.6</c:v>
                </c:pt>
                <c:pt idx="96">
                  <c:v>10.8</c:v>
                </c:pt>
                <c:pt idx="97">
                  <c:v>6.6</c:v>
                </c:pt>
                <c:pt idx="98">
                  <c:v>2.9</c:v>
                </c:pt>
                <c:pt idx="99">
                  <c:v>2.4</c:v>
                </c:pt>
                <c:pt idx="100">
                  <c:v>4</c:v>
                </c:pt>
                <c:pt idx="101">
                  <c:v>7.8</c:v>
                </c:pt>
                <c:pt idx="102">
                  <c:v>11.1</c:v>
                </c:pt>
                <c:pt idx="103">
                  <c:v>13.3</c:v>
                </c:pt>
                <c:pt idx="104">
                  <c:v>9.6</c:v>
                </c:pt>
                <c:pt idx="105">
                  <c:v>4.4000000000000004</c:v>
                </c:pt>
                <c:pt idx="106">
                  <c:v>5</c:v>
                </c:pt>
                <c:pt idx="107">
                  <c:v>5.9</c:v>
                </c:pt>
                <c:pt idx="108">
                  <c:v>3.6</c:v>
                </c:pt>
                <c:pt idx="109">
                  <c:v>4.7</c:v>
                </c:pt>
                <c:pt idx="110">
                  <c:v>7</c:v>
                </c:pt>
                <c:pt idx="111">
                  <c:v>8</c:v>
                </c:pt>
                <c:pt idx="112">
                  <c:v>9.6</c:v>
                </c:pt>
                <c:pt idx="113">
                  <c:v>8.6999999999999993</c:v>
                </c:pt>
                <c:pt idx="114">
                  <c:v>7.1</c:v>
                </c:pt>
                <c:pt idx="115">
                  <c:v>8.6999999999999993</c:v>
                </c:pt>
                <c:pt idx="116">
                  <c:v>9.3000000000000007</c:v>
                </c:pt>
                <c:pt idx="117">
                  <c:v>9.6</c:v>
                </c:pt>
                <c:pt idx="118">
                  <c:v>10.3</c:v>
                </c:pt>
                <c:pt idx="119">
                  <c:v>10.8</c:v>
                </c:pt>
                <c:pt idx="120">
                  <c:v>11.8</c:v>
                </c:pt>
                <c:pt idx="121">
                  <c:v>12.8</c:v>
                </c:pt>
                <c:pt idx="122">
                  <c:v>13</c:v>
                </c:pt>
                <c:pt idx="123">
                  <c:v>12.9</c:v>
                </c:pt>
                <c:pt idx="124">
                  <c:v>13.4</c:v>
                </c:pt>
                <c:pt idx="125">
                  <c:v>12.7</c:v>
                </c:pt>
                <c:pt idx="126">
                  <c:v>12.6</c:v>
                </c:pt>
                <c:pt idx="127">
                  <c:v>14.2</c:v>
                </c:pt>
                <c:pt idx="128">
                  <c:v>14.4</c:v>
                </c:pt>
                <c:pt idx="129">
                  <c:v>15.8</c:v>
                </c:pt>
                <c:pt idx="130">
                  <c:v>19.3</c:v>
                </c:pt>
                <c:pt idx="131">
                  <c:v>18.3</c:v>
                </c:pt>
                <c:pt idx="132">
                  <c:v>16.3</c:v>
                </c:pt>
                <c:pt idx="133">
                  <c:v>14.9</c:v>
                </c:pt>
                <c:pt idx="134">
                  <c:v>15.5</c:v>
                </c:pt>
                <c:pt idx="135">
                  <c:v>17.8</c:v>
                </c:pt>
                <c:pt idx="136">
                  <c:v>13.9</c:v>
                </c:pt>
                <c:pt idx="137">
                  <c:v>13.8</c:v>
                </c:pt>
                <c:pt idx="138">
                  <c:v>17.3</c:v>
                </c:pt>
                <c:pt idx="139">
                  <c:v>20.6</c:v>
                </c:pt>
                <c:pt idx="140">
                  <c:v>15.6</c:v>
                </c:pt>
                <c:pt idx="141">
                  <c:v>13.9</c:v>
                </c:pt>
                <c:pt idx="142">
                  <c:v>16.100000000000001</c:v>
                </c:pt>
                <c:pt idx="143">
                  <c:v>15.4</c:v>
                </c:pt>
                <c:pt idx="144">
                  <c:v>12.8</c:v>
                </c:pt>
                <c:pt idx="145">
                  <c:v>14.9</c:v>
                </c:pt>
                <c:pt idx="146">
                  <c:v>13.4</c:v>
                </c:pt>
                <c:pt idx="147">
                  <c:v>10.5</c:v>
                </c:pt>
                <c:pt idx="148">
                  <c:v>9.6999999999999993</c:v>
                </c:pt>
                <c:pt idx="149">
                  <c:v>11.1</c:v>
                </c:pt>
                <c:pt idx="150">
                  <c:v>14.8</c:v>
                </c:pt>
                <c:pt idx="151">
                  <c:v>16.2</c:v>
                </c:pt>
                <c:pt idx="152">
                  <c:v>15.4</c:v>
                </c:pt>
                <c:pt idx="153">
                  <c:v>19.5</c:v>
                </c:pt>
                <c:pt idx="154">
                  <c:v>18.3</c:v>
                </c:pt>
                <c:pt idx="155">
                  <c:v>19.7</c:v>
                </c:pt>
                <c:pt idx="156">
                  <c:v>18.2</c:v>
                </c:pt>
                <c:pt idx="157">
                  <c:v>16.2</c:v>
                </c:pt>
                <c:pt idx="158">
                  <c:v>17.3</c:v>
                </c:pt>
                <c:pt idx="159">
                  <c:v>16</c:v>
                </c:pt>
                <c:pt idx="160">
                  <c:v>16.8</c:v>
                </c:pt>
                <c:pt idx="161">
                  <c:v>18.399999999999999</c:v>
                </c:pt>
                <c:pt idx="162">
                  <c:v>20.3</c:v>
                </c:pt>
                <c:pt idx="163">
                  <c:v>15</c:v>
                </c:pt>
                <c:pt idx="164">
                  <c:v>14.7</c:v>
                </c:pt>
                <c:pt idx="165">
                  <c:v>18.3</c:v>
                </c:pt>
                <c:pt idx="166">
                  <c:v>18.899999999999999</c:v>
                </c:pt>
                <c:pt idx="167">
                  <c:v>17.7</c:v>
                </c:pt>
                <c:pt idx="168">
                  <c:v>22.3</c:v>
                </c:pt>
                <c:pt idx="169">
                  <c:v>25</c:v>
                </c:pt>
                <c:pt idx="170">
                  <c:v>18.600000000000001</c:v>
                </c:pt>
                <c:pt idx="171">
                  <c:v>15.4</c:v>
                </c:pt>
                <c:pt idx="172">
                  <c:v>19.399999999999999</c:v>
                </c:pt>
                <c:pt idx="173">
                  <c:v>21.4</c:v>
                </c:pt>
                <c:pt idx="174">
                  <c:v>20.399999999999999</c:v>
                </c:pt>
                <c:pt idx="175">
                  <c:v>18.600000000000001</c:v>
                </c:pt>
                <c:pt idx="176">
                  <c:v>22</c:v>
                </c:pt>
                <c:pt idx="177">
                  <c:v>24.8</c:v>
                </c:pt>
                <c:pt idx="178">
                  <c:v>20.7</c:v>
                </c:pt>
                <c:pt idx="179">
                  <c:v>20.5</c:v>
                </c:pt>
                <c:pt idx="180">
                  <c:v>22.7</c:v>
                </c:pt>
                <c:pt idx="181">
                  <c:v>19.2</c:v>
                </c:pt>
                <c:pt idx="182">
                  <c:v>17</c:v>
                </c:pt>
                <c:pt idx="183">
                  <c:v>20.399999999999999</c:v>
                </c:pt>
                <c:pt idx="184">
                  <c:v>21.4</c:v>
                </c:pt>
                <c:pt idx="185">
                  <c:v>18</c:v>
                </c:pt>
                <c:pt idx="186">
                  <c:v>16.600000000000001</c:v>
                </c:pt>
                <c:pt idx="187">
                  <c:v>15</c:v>
                </c:pt>
                <c:pt idx="188">
                  <c:v>15.1</c:v>
                </c:pt>
                <c:pt idx="189">
                  <c:v>15.7</c:v>
                </c:pt>
                <c:pt idx="190">
                  <c:v>13.3</c:v>
                </c:pt>
                <c:pt idx="191">
                  <c:v>14.7</c:v>
                </c:pt>
                <c:pt idx="192">
                  <c:v>16.5</c:v>
                </c:pt>
                <c:pt idx="193">
                  <c:v>21</c:v>
                </c:pt>
                <c:pt idx="194">
                  <c:v>20.399999999999999</c:v>
                </c:pt>
                <c:pt idx="195">
                  <c:v>15.4</c:v>
                </c:pt>
                <c:pt idx="196">
                  <c:v>15.9</c:v>
                </c:pt>
                <c:pt idx="197">
                  <c:v>16.3</c:v>
                </c:pt>
                <c:pt idx="198">
                  <c:v>19.399999999999999</c:v>
                </c:pt>
                <c:pt idx="199">
                  <c:v>22.7</c:v>
                </c:pt>
                <c:pt idx="200">
                  <c:v>24.9</c:v>
                </c:pt>
                <c:pt idx="201">
                  <c:v>23.8</c:v>
                </c:pt>
                <c:pt idx="202">
                  <c:v>23.4</c:v>
                </c:pt>
                <c:pt idx="203">
                  <c:v>22</c:v>
                </c:pt>
                <c:pt idx="204">
                  <c:v>20.8</c:v>
                </c:pt>
                <c:pt idx="205">
                  <c:v>24.4</c:v>
                </c:pt>
                <c:pt idx="206">
                  <c:v>20</c:v>
                </c:pt>
                <c:pt idx="207">
                  <c:v>17</c:v>
                </c:pt>
                <c:pt idx="208">
                  <c:v>19</c:v>
                </c:pt>
                <c:pt idx="209">
                  <c:v>19.8</c:v>
                </c:pt>
                <c:pt idx="210">
                  <c:v>17</c:v>
                </c:pt>
                <c:pt idx="211">
                  <c:v>19</c:v>
                </c:pt>
                <c:pt idx="212">
                  <c:v>19.8</c:v>
                </c:pt>
                <c:pt idx="213">
                  <c:v>20.5</c:v>
                </c:pt>
                <c:pt idx="214">
                  <c:v>22.4</c:v>
                </c:pt>
                <c:pt idx="215">
                  <c:v>23.8</c:v>
                </c:pt>
                <c:pt idx="216">
                  <c:v>25.2</c:v>
                </c:pt>
                <c:pt idx="217">
                  <c:v>16</c:v>
                </c:pt>
                <c:pt idx="218">
                  <c:v>17.2</c:v>
                </c:pt>
                <c:pt idx="219">
                  <c:v>17.5</c:v>
                </c:pt>
                <c:pt idx="220">
                  <c:v>18.3</c:v>
                </c:pt>
                <c:pt idx="221">
                  <c:v>18.5</c:v>
                </c:pt>
                <c:pt idx="222">
                  <c:v>18.2</c:v>
                </c:pt>
                <c:pt idx="223">
                  <c:v>18.399999999999999</c:v>
                </c:pt>
                <c:pt idx="224">
                  <c:v>19.5</c:v>
                </c:pt>
                <c:pt idx="225">
                  <c:v>19.899999999999999</c:v>
                </c:pt>
                <c:pt idx="226">
                  <c:v>20.399999999999999</c:v>
                </c:pt>
                <c:pt idx="227">
                  <c:v>21.4</c:v>
                </c:pt>
                <c:pt idx="228">
                  <c:v>23</c:v>
                </c:pt>
                <c:pt idx="229">
                  <c:v>24.2</c:v>
                </c:pt>
                <c:pt idx="230">
                  <c:v>21.4</c:v>
                </c:pt>
                <c:pt idx="231">
                  <c:v>18</c:v>
                </c:pt>
                <c:pt idx="232">
                  <c:v>16.7</c:v>
                </c:pt>
                <c:pt idx="233">
                  <c:v>15</c:v>
                </c:pt>
                <c:pt idx="234">
                  <c:v>16.899999999999999</c:v>
                </c:pt>
                <c:pt idx="235">
                  <c:v>19.3</c:v>
                </c:pt>
                <c:pt idx="236">
                  <c:v>20.8</c:v>
                </c:pt>
                <c:pt idx="237">
                  <c:v>20.8</c:v>
                </c:pt>
                <c:pt idx="238">
                  <c:v>19.399999999999999</c:v>
                </c:pt>
                <c:pt idx="239">
                  <c:v>17.5</c:v>
                </c:pt>
                <c:pt idx="240">
                  <c:v>17.100000000000001</c:v>
                </c:pt>
                <c:pt idx="241">
                  <c:v>17.2</c:v>
                </c:pt>
                <c:pt idx="242">
                  <c:v>15.9</c:v>
                </c:pt>
                <c:pt idx="243">
                  <c:v>14.3</c:v>
                </c:pt>
                <c:pt idx="244">
                  <c:v>13.5</c:v>
                </c:pt>
                <c:pt idx="245">
                  <c:v>15.3</c:v>
                </c:pt>
                <c:pt idx="246">
                  <c:v>16.3</c:v>
                </c:pt>
                <c:pt idx="247">
                  <c:v>16.7</c:v>
                </c:pt>
                <c:pt idx="248">
                  <c:v>17.100000000000001</c:v>
                </c:pt>
                <c:pt idx="249">
                  <c:v>18.100000000000001</c:v>
                </c:pt>
                <c:pt idx="250">
                  <c:v>16.3</c:v>
                </c:pt>
                <c:pt idx="251">
                  <c:v>15.4</c:v>
                </c:pt>
                <c:pt idx="252">
                  <c:v>14</c:v>
                </c:pt>
                <c:pt idx="253">
                  <c:v>13.8</c:v>
                </c:pt>
                <c:pt idx="254">
                  <c:v>13.3</c:v>
                </c:pt>
                <c:pt idx="255">
                  <c:v>14.9</c:v>
                </c:pt>
                <c:pt idx="256">
                  <c:v>15.6</c:v>
                </c:pt>
                <c:pt idx="257">
                  <c:v>14.1</c:v>
                </c:pt>
                <c:pt idx="258">
                  <c:v>11.2</c:v>
                </c:pt>
                <c:pt idx="259">
                  <c:v>8.8000000000000007</c:v>
                </c:pt>
                <c:pt idx="260">
                  <c:v>8.6999999999999993</c:v>
                </c:pt>
                <c:pt idx="261">
                  <c:v>8.5</c:v>
                </c:pt>
                <c:pt idx="262">
                  <c:v>7.9</c:v>
                </c:pt>
                <c:pt idx="263">
                  <c:v>8</c:v>
                </c:pt>
                <c:pt idx="264">
                  <c:v>7.7</c:v>
                </c:pt>
                <c:pt idx="265">
                  <c:v>7.7</c:v>
                </c:pt>
                <c:pt idx="266">
                  <c:v>10.199999999999999</c:v>
                </c:pt>
                <c:pt idx="267">
                  <c:v>11.7</c:v>
                </c:pt>
                <c:pt idx="268">
                  <c:v>10.6</c:v>
                </c:pt>
                <c:pt idx="269">
                  <c:v>8.8000000000000007</c:v>
                </c:pt>
                <c:pt idx="270">
                  <c:v>8.1</c:v>
                </c:pt>
                <c:pt idx="271">
                  <c:v>8.5</c:v>
                </c:pt>
                <c:pt idx="272">
                  <c:v>9.6999999999999993</c:v>
                </c:pt>
                <c:pt idx="273">
                  <c:v>10.3</c:v>
                </c:pt>
                <c:pt idx="274">
                  <c:v>10.9</c:v>
                </c:pt>
                <c:pt idx="275">
                  <c:v>10.5</c:v>
                </c:pt>
                <c:pt idx="276">
                  <c:v>9.8000000000000007</c:v>
                </c:pt>
                <c:pt idx="277">
                  <c:v>11.2</c:v>
                </c:pt>
                <c:pt idx="278">
                  <c:v>11.4</c:v>
                </c:pt>
                <c:pt idx="279">
                  <c:v>12</c:v>
                </c:pt>
                <c:pt idx="280">
                  <c:v>11.9</c:v>
                </c:pt>
                <c:pt idx="281">
                  <c:v>7.9</c:v>
                </c:pt>
                <c:pt idx="282">
                  <c:v>10.9</c:v>
                </c:pt>
                <c:pt idx="283">
                  <c:v>9.6999999999999993</c:v>
                </c:pt>
                <c:pt idx="284">
                  <c:v>8.6</c:v>
                </c:pt>
                <c:pt idx="285">
                  <c:v>9.6</c:v>
                </c:pt>
                <c:pt idx="286">
                  <c:v>11.1</c:v>
                </c:pt>
                <c:pt idx="287">
                  <c:v>12.8</c:v>
                </c:pt>
                <c:pt idx="288">
                  <c:v>14.9</c:v>
                </c:pt>
                <c:pt idx="289">
                  <c:v>13.4</c:v>
                </c:pt>
                <c:pt idx="290">
                  <c:v>12.7</c:v>
                </c:pt>
                <c:pt idx="291">
                  <c:v>7.8</c:v>
                </c:pt>
                <c:pt idx="292">
                  <c:v>6.4</c:v>
                </c:pt>
                <c:pt idx="293">
                  <c:v>8.3000000000000007</c:v>
                </c:pt>
                <c:pt idx="294">
                  <c:v>9.6</c:v>
                </c:pt>
                <c:pt idx="295">
                  <c:v>10.8</c:v>
                </c:pt>
                <c:pt idx="296">
                  <c:v>13</c:v>
                </c:pt>
                <c:pt idx="297">
                  <c:v>10.7</c:v>
                </c:pt>
                <c:pt idx="298">
                  <c:v>10.1</c:v>
                </c:pt>
                <c:pt idx="299">
                  <c:v>11.3</c:v>
                </c:pt>
                <c:pt idx="300">
                  <c:v>11.6</c:v>
                </c:pt>
                <c:pt idx="301">
                  <c:v>12.2</c:v>
                </c:pt>
                <c:pt idx="302">
                  <c:v>12</c:v>
                </c:pt>
                <c:pt idx="303">
                  <c:v>10.7</c:v>
                </c:pt>
                <c:pt idx="304">
                  <c:v>10.4</c:v>
                </c:pt>
                <c:pt idx="305">
                  <c:v>8.1999999999999993</c:v>
                </c:pt>
                <c:pt idx="306">
                  <c:v>8</c:v>
                </c:pt>
                <c:pt idx="307">
                  <c:v>8.1</c:v>
                </c:pt>
                <c:pt idx="308">
                  <c:v>6</c:v>
                </c:pt>
                <c:pt idx="309">
                  <c:v>4.3</c:v>
                </c:pt>
                <c:pt idx="310">
                  <c:v>7.6</c:v>
                </c:pt>
                <c:pt idx="311">
                  <c:v>7.4</c:v>
                </c:pt>
                <c:pt idx="312">
                  <c:v>7.5</c:v>
                </c:pt>
                <c:pt idx="313">
                  <c:v>7.1</c:v>
                </c:pt>
                <c:pt idx="314">
                  <c:v>5.8</c:v>
                </c:pt>
                <c:pt idx="315">
                  <c:v>4.7</c:v>
                </c:pt>
                <c:pt idx="316">
                  <c:v>4.5</c:v>
                </c:pt>
                <c:pt idx="317">
                  <c:v>5.8</c:v>
                </c:pt>
                <c:pt idx="318">
                  <c:v>4.9000000000000004</c:v>
                </c:pt>
                <c:pt idx="319">
                  <c:v>5.4</c:v>
                </c:pt>
                <c:pt idx="320">
                  <c:v>3.5</c:v>
                </c:pt>
                <c:pt idx="321">
                  <c:v>0.4</c:v>
                </c:pt>
                <c:pt idx="322">
                  <c:v>-3.5</c:v>
                </c:pt>
                <c:pt idx="323">
                  <c:v>-1.3</c:v>
                </c:pt>
                <c:pt idx="324">
                  <c:v>1.6</c:v>
                </c:pt>
                <c:pt idx="325">
                  <c:v>1.6</c:v>
                </c:pt>
                <c:pt idx="326">
                  <c:v>2.2999999999999998</c:v>
                </c:pt>
                <c:pt idx="327">
                  <c:v>3.6</c:v>
                </c:pt>
                <c:pt idx="328">
                  <c:v>3.3</c:v>
                </c:pt>
                <c:pt idx="329">
                  <c:v>4.5999999999999996</c:v>
                </c:pt>
                <c:pt idx="330">
                  <c:v>1.3</c:v>
                </c:pt>
                <c:pt idx="331">
                  <c:v>2</c:v>
                </c:pt>
                <c:pt idx="332">
                  <c:v>1.5</c:v>
                </c:pt>
                <c:pt idx="333">
                  <c:v>0.8</c:v>
                </c:pt>
                <c:pt idx="334">
                  <c:v>0.4</c:v>
                </c:pt>
                <c:pt idx="335">
                  <c:v>-0.8</c:v>
                </c:pt>
                <c:pt idx="336">
                  <c:v>1</c:v>
                </c:pt>
                <c:pt idx="337">
                  <c:v>3.9</c:v>
                </c:pt>
                <c:pt idx="338">
                  <c:v>3.4</c:v>
                </c:pt>
                <c:pt idx="339">
                  <c:v>1.5</c:v>
                </c:pt>
                <c:pt idx="340">
                  <c:v>1.3</c:v>
                </c:pt>
                <c:pt idx="341">
                  <c:v>0.3</c:v>
                </c:pt>
                <c:pt idx="342">
                  <c:v>-0.4</c:v>
                </c:pt>
                <c:pt idx="343">
                  <c:v>-0.4</c:v>
                </c:pt>
                <c:pt idx="344">
                  <c:v>-3.5</c:v>
                </c:pt>
                <c:pt idx="345">
                  <c:v>-4.5</c:v>
                </c:pt>
                <c:pt idx="346">
                  <c:v>-8.1999999999999993</c:v>
                </c:pt>
                <c:pt idx="347">
                  <c:v>-4.9000000000000004</c:v>
                </c:pt>
                <c:pt idx="348">
                  <c:v>-4.2</c:v>
                </c:pt>
                <c:pt idx="349">
                  <c:v>-3.1</c:v>
                </c:pt>
                <c:pt idx="350">
                  <c:v>-5.2</c:v>
                </c:pt>
                <c:pt idx="351">
                  <c:v>-8.5</c:v>
                </c:pt>
                <c:pt idx="352">
                  <c:v>-3.2</c:v>
                </c:pt>
                <c:pt idx="353">
                  <c:v>-1.7</c:v>
                </c:pt>
                <c:pt idx="354">
                  <c:v>0.2</c:v>
                </c:pt>
                <c:pt idx="355">
                  <c:v>3.5</c:v>
                </c:pt>
                <c:pt idx="356">
                  <c:v>5.3</c:v>
                </c:pt>
                <c:pt idx="357">
                  <c:v>6.3</c:v>
                </c:pt>
                <c:pt idx="358">
                  <c:v>4.9000000000000004</c:v>
                </c:pt>
                <c:pt idx="359">
                  <c:v>7</c:v>
                </c:pt>
                <c:pt idx="360">
                  <c:v>2</c:v>
                </c:pt>
                <c:pt idx="361">
                  <c:v>2.4</c:v>
                </c:pt>
                <c:pt idx="362">
                  <c:v>4.8</c:v>
                </c:pt>
                <c:pt idx="363">
                  <c:v>4.4000000000000004</c:v>
                </c:pt>
                <c:pt idx="364">
                  <c:v>9.5</c:v>
                </c:pt>
                <c:pt idx="365">
                  <c:v>9.4671232876712423</c:v>
                </c:pt>
              </c:numCache>
            </c:numRef>
          </c:xVal>
          <c:yVal>
            <c:numRef>
              <c:f>'6.7'!$O$6:$O$371</c:f>
              <c:numCache>
                <c:formatCode>0.0000</c:formatCode>
                <c:ptCount val="366"/>
                <c:pt idx="0">
                  <c:v>22.800470776257754</c:v>
                </c:pt>
                <c:pt idx="1">
                  <c:v>26.266203952905936</c:v>
                </c:pt>
                <c:pt idx="2">
                  <c:v>28.546576623000018</c:v>
                </c:pt>
                <c:pt idx="3">
                  <c:v>30.899438462790251</c:v>
                </c:pt>
                <c:pt idx="4">
                  <c:v>32.162297047025483</c:v>
                </c:pt>
                <c:pt idx="5">
                  <c:v>37.330914323696618</c:v>
                </c:pt>
                <c:pt idx="6">
                  <c:v>37.115508088174209</c:v>
                </c:pt>
                <c:pt idx="7">
                  <c:v>34.46606539706589</c:v>
                </c:pt>
                <c:pt idx="8">
                  <c:v>35.285674860007141</c:v>
                </c:pt>
                <c:pt idx="9">
                  <c:v>41.644295606602974</c:v>
                </c:pt>
                <c:pt idx="10">
                  <c:v>44.045334403713241</c:v>
                </c:pt>
                <c:pt idx="11">
                  <c:v>43.842628418402541</c:v>
                </c:pt>
                <c:pt idx="12">
                  <c:v>41.134455916515464</c:v>
                </c:pt>
                <c:pt idx="13">
                  <c:v>37.670313084198199</c:v>
                </c:pt>
                <c:pt idx="14">
                  <c:v>35.601245554480244</c:v>
                </c:pt>
                <c:pt idx="15">
                  <c:v>35.255614058687918</c:v>
                </c:pt>
                <c:pt idx="16">
                  <c:v>38.213190995877937</c:v>
                </c:pt>
                <c:pt idx="17">
                  <c:v>40.137763018699587</c:v>
                </c:pt>
                <c:pt idx="18">
                  <c:v>39.011554710556752</c:v>
                </c:pt>
                <c:pt idx="19">
                  <c:v>39.290138237869776</c:v>
                </c:pt>
                <c:pt idx="20">
                  <c:v>41.383237778714417</c:v>
                </c:pt>
                <c:pt idx="21">
                  <c:v>36.817618216656356</c:v>
                </c:pt>
                <c:pt idx="22">
                  <c:v>37.153092442400848</c:v>
                </c:pt>
                <c:pt idx="23">
                  <c:v>40.634235432908518</c:v>
                </c:pt>
                <c:pt idx="24">
                  <c:v>39.733391342736212</c:v>
                </c:pt>
                <c:pt idx="25">
                  <c:v>39.445653906560381</c:v>
                </c:pt>
                <c:pt idx="26">
                  <c:v>37.396500174785935</c:v>
                </c:pt>
                <c:pt idx="27">
                  <c:v>37.662731536835615</c:v>
                </c:pt>
                <c:pt idx="28">
                  <c:v>32.185425288126829</c:v>
                </c:pt>
                <c:pt idx="29">
                  <c:v>32.597981688475059</c:v>
                </c:pt>
                <c:pt idx="30">
                  <c:v>38.533021860085874</c:v>
                </c:pt>
                <c:pt idx="31">
                  <c:v>38.70418907654075</c:v>
                </c:pt>
                <c:pt idx="32">
                  <c:v>37.69279042357531</c:v>
                </c:pt>
                <c:pt idx="33">
                  <c:v>36.040656326258976</c:v>
                </c:pt>
                <c:pt idx="34">
                  <c:v>33.873791672952827</c:v>
                </c:pt>
                <c:pt idx="35">
                  <c:v>30.369262555821958</c:v>
                </c:pt>
                <c:pt idx="36">
                  <c:v>31.341994668326493</c:v>
                </c:pt>
                <c:pt idx="37">
                  <c:v>37.082172552030684</c:v>
                </c:pt>
                <c:pt idx="38">
                  <c:v>34.068061706149308</c:v>
                </c:pt>
                <c:pt idx="39">
                  <c:v>31.91481604881869</c:v>
                </c:pt>
                <c:pt idx="40">
                  <c:v>31.318399292715721</c:v>
                </c:pt>
                <c:pt idx="41">
                  <c:v>33.176374241896127</c:v>
                </c:pt>
                <c:pt idx="42">
                  <c:v>29.402644302887023</c:v>
                </c:pt>
                <c:pt idx="43">
                  <c:v>30.810508409943978</c:v>
                </c:pt>
                <c:pt idx="44">
                  <c:v>33.208065162253945</c:v>
                </c:pt>
                <c:pt idx="45">
                  <c:v>32.343080455134242</c:v>
                </c:pt>
                <c:pt idx="46">
                  <c:v>29.971702293184386</c:v>
                </c:pt>
                <c:pt idx="47">
                  <c:v>29.550597981716209</c:v>
                </c:pt>
                <c:pt idx="48">
                  <c:v>28.475265499752386</c:v>
                </c:pt>
                <c:pt idx="49">
                  <c:v>26.410395688637138</c:v>
                </c:pt>
                <c:pt idx="50">
                  <c:v>27.372154512242357</c:v>
                </c:pt>
                <c:pt idx="51">
                  <c:v>30.597331357914786</c:v>
                </c:pt>
                <c:pt idx="52">
                  <c:v>31.431249785218583</c:v>
                </c:pt>
                <c:pt idx="53">
                  <c:v>30.50044443037898</c:v>
                </c:pt>
                <c:pt idx="54">
                  <c:v>29.659503433012596</c:v>
                </c:pt>
                <c:pt idx="55">
                  <c:v>30.220662620830748</c:v>
                </c:pt>
                <c:pt idx="56">
                  <c:v>29.11853957726618</c:v>
                </c:pt>
                <c:pt idx="57">
                  <c:v>30.306623917620495</c:v>
                </c:pt>
                <c:pt idx="58">
                  <c:v>35.538609567525846</c:v>
                </c:pt>
                <c:pt idx="59">
                  <c:v>38.596970068622277</c:v>
                </c:pt>
                <c:pt idx="60">
                  <c:v>36.705454333847264</c:v>
                </c:pt>
                <c:pt idx="61">
                  <c:v>37.588380712876116</c:v>
                </c:pt>
                <c:pt idx="62">
                  <c:v>37.44396585222308</c:v>
                </c:pt>
                <c:pt idx="63">
                  <c:v>32.071659207327841</c:v>
                </c:pt>
                <c:pt idx="64">
                  <c:v>34.416117701702142</c:v>
                </c:pt>
                <c:pt idx="65">
                  <c:v>39.305859606873142</c:v>
                </c:pt>
                <c:pt idx="66">
                  <c:v>35.793700006681128</c:v>
                </c:pt>
                <c:pt idx="67">
                  <c:v>34.146562788303704</c:v>
                </c:pt>
                <c:pt idx="68">
                  <c:v>33.051448276865607</c:v>
                </c:pt>
                <c:pt idx="69">
                  <c:v>33.265071943991472</c:v>
                </c:pt>
                <c:pt idx="70">
                  <c:v>29.669347439252025</c:v>
                </c:pt>
                <c:pt idx="71">
                  <c:v>29.030711002930015</c:v>
                </c:pt>
                <c:pt idx="72">
                  <c:v>32.631906865687505</c:v>
                </c:pt>
                <c:pt idx="73">
                  <c:v>30.799655893218912</c:v>
                </c:pt>
                <c:pt idx="74">
                  <c:v>29.592648898758537</c:v>
                </c:pt>
                <c:pt idx="75">
                  <c:v>29.69697079765713</c:v>
                </c:pt>
                <c:pt idx="76">
                  <c:v>27.874439770198787</c:v>
                </c:pt>
                <c:pt idx="77">
                  <c:v>25.263845010769764</c:v>
                </c:pt>
                <c:pt idx="78">
                  <c:v>26.713999897146046</c:v>
                </c:pt>
                <c:pt idx="79">
                  <c:v>30.799949414274657</c:v>
                </c:pt>
                <c:pt idx="80">
                  <c:v>28.382241211085407</c:v>
                </c:pt>
                <c:pt idx="81">
                  <c:v>26.030332693465137</c:v>
                </c:pt>
                <c:pt idx="82">
                  <c:v>25.324324182256643</c:v>
                </c:pt>
                <c:pt idx="83">
                  <c:v>23.217405468213812</c:v>
                </c:pt>
                <c:pt idx="84">
                  <c:v>17.427730996423954</c:v>
                </c:pt>
                <c:pt idx="85">
                  <c:v>19.717664960644669</c:v>
                </c:pt>
                <c:pt idx="86">
                  <c:v>21.788714461921746</c:v>
                </c:pt>
                <c:pt idx="87">
                  <c:v>23.492391390422963</c:v>
                </c:pt>
                <c:pt idx="88">
                  <c:v>25.367550976211213</c:v>
                </c:pt>
                <c:pt idx="89">
                  <c:v>27.412289078829513</c:v>
                </c:pt>
                <c:pt idx="90">
                  <c:v>29.377569261023009</c:v>
                </c:pt>
                <c:pt idx="91">
                  <c:v>28.700154712533145</c:v>
                </c:pt>
                <c:pt idx="92">
                  <c:v>29.578261063909594</c:v>
                </c:pt>
                <c:pt idx="93">
                  <c:v>29.953648357462033</c:v>
                </c:pt>
                <c:pt idx="94">
                  <c:v>28.866256673424626</c:v>
                </c:pt>
                <c:pt idx="95">
                  <c:v>24.184794027321281</c:v>
                </c:pt>
                <c:pt idx="96">
                  <c:v>22.278206920331776</c:v>
                </c:pt>
                <c:pt idx="97">
                  <c:v>23.065060553544669</c:v>
                </c:pt>
                <c:pt idx="98">
                  <c:v>23.265131136510696</c:v>
                </c:pt>
                <c:pt idx="99">
                  <c:v>24.911536567090728</c:v>
                </c:pt>
                <c:pt idx="100">
                  <c:v>26.097043312838455</c:v>
                </c:pt>
                <c:pt idx="101">
                  <c:v>23.136908444500893</c:v>
                </c:pt>
                <c:pt idx="102">
                  <c:v>20.260558074717249</c:v>
                </c:pt>
                <c:pt idx="103">
                  <c:v>16.984770957842546</c:v>
                </c:pt>
                <c:pt idx="104">
                  <c:v>16.557755764080412</c:v>
                </c:pt>
                <c:pt idx="105">
                  <c:v>19.031121818896978</c:v>
                </c:pt>
                <c:pt idx="106">
                  <c:v>18.582732998040999</c:v>
                </c:pt>
                <c:pt idx="107">
                  <c:v>20.013404369653049</c:v>
                </c:pt>
                <c:pt idx="108">
                  <c:v>24.604542630947499</c:v>
                </c:pt>
                <c:pt idx="109">
                  <c:v>25.450334125500447</c:v>
                </c:pt>
                <c:pt idx="110">
                  <c:v>23.419989164226394</c:v>
                </c:pt>
                <c:pt idx="111">
                  <c:v>22.256374883873168</c:v>
                </c:pt>
                <c:pt idx="112">
                  <c:v>17.251837972435691</c:v>
                </c:pt>
                <c:pt idx="113">
                  <c:v>19.025071844458491</c:v>
                </c:pt>
                <c:pt idx="114">
                  <c:v>22.290229137905413</c:v>
                </c:pt>
                <c:pt idx="115">
                  <c:v>20.879722376087749</c:v>
                </c:pt>
                <c:pt idx="116">
                  <c:v>20.562429395400216</c:v>
                </c:pt>
                <c:pt idx="117">
                  <c:v>19.420616350393708</c:v>
                </c:pt>
                <c:pt idx="118">
                  <c:v>17.200987938765152</c:v>
                </c:pt>
                <c:pt idx="119">
                  <c:v>14.154988994736485</c:v>
                </c:pt>
                <c:pt idx="120">
                  <c:v>14.262719904222577</c:v>
                </c:pt>
                <c:pt idx="121">
                  <c:v>15.31370998101344</c:v>
                </c:pt>
                <c:pt idx="122">
                  <c:v>16.724326985173406</c:v>
                </c:pt>
                <c:pt idx="123">
                  <c:v>17.116504218966053</c:v>
                </c:pt>
                <c:pt idx="124">
                  <c:v>16.098683694742519</c:v>
                </c:pt>
                <c:pt idx="125">
                  <c:v>13.368467128057093</c:v>
                </c:pt>
                <c:pt idx="126">
                  <c:v>11.375936351530127</c:v>
                </c:pt>
                <c:pt idx="127">
                  <c:v>11.530596515591705</c:v>
                </c:pt>
                <c:pt idx="128">
                  <c:v>14.953698061449138</c:v>
                </c:pt>
                <c:pt idx="129">
                  <c:v>11.972153321956581</c:v>
                </c:pt>
                <c:pt idx="130">
                  <c:v>11.199039877912108</c:v>
                </c:pt>
                <c:pt idx="131">
                  <c:v>11.018352286084685</c:v>
                </c:pt>
                <c:pt idx="132">
                  <c:v>10.684470526533556</c:v>
                </c:pt>
                <c:pt idx="133">
                  <c:v>9.1066029789140188</c:v>
                </c:pt>
                <c:pt idx="134">
                  <c:v>9.6379096885026225</c:v>
                </c:pt>
                <c:pt idx="135">
                  <c:v>10.746364311248518</c:v>
                </c:pt>
                <c:pt idx="136">
                  <c:v>14.274252118107041</c:v>
                </c:pt>
                <c:pt idx="137">
                  <c:v>12.818284206570587</c:v>
                </c:pt>
                <c:pt idx="138">
                  <c:v>12.561188824772946</c:v>
                </c:pt>
                <c:pt idx="139">
                  <c:v>10.998326804188029</c:v>
                </c:pt>
                <c:pt idx="140">
                  <c:v>8.7910006391573976</c:v>
                </c:pt>
                <c:pt idx="141">
                  <c:v>9.4319256057806502</c:v>
                </c:pt>
                <c:pt idx="142">
                  <c:v>12.950591032993946</c:v>
                </c:pt>
                <c:pt idx="143">
                  <c:v>13.619738171870834</c:v>
                </c:pt>
                <c:pt idx="144">
                  <c:v>12.734477362149404</c:v>
                </c:pt>
                <c:pt idx="145">
                  <c:v>12.213915220809115</c:v>
                </c:pt>
                <c:pt idx="146">
                  <c:v>13.498639746778812</c:v>
                </c:pt>
                <c:pt idx="147">
                  <c:v>10.098613656211542</c:v>
                </c:pt>
                <c:pt idx="148">
                  <c:v>10.767800076353977</c:v>
                </c:pt>
                <c:pt idx="149">
                  <c:v>15.151366704222726</c:v>
                </c:pt>
                <c:pt idx="150">
                  <c:v>13.876167444179647</c:v>
                </c:pt>
                <c:pt idx="151">
                  <c:v>13.608511540862359</c:v>
                </c:pt>
                <c:pt idx="152">
                  <c:v>13.183347922747938</c:v>
                </c:pt>
                <c:pt idx="153">
                  <c:v>11.592115934613503</c:v>
                </c:pt>
                <c:pt idx="154">
                  <c:v>8.4258760036402993</c:v>
                </c:pt>
                <c:pt idx="155">
                  <c:v>8.6342173571970076</c:v>
                </c:pt>
                <c:pt idx="156">
                  <c:v>10.499903225772687</c:v>
                </c:pt>
                <c:pt idx="157">
                  <c:v>13.107073769765622</c:v>
                </c:pt>
                <c:pt idx="158">
                  <c:v>13.293821810252089</c:v>
                </c:pt>
                <c:pt idx="159">
                  <c:v>13.216450452227928</c:v>
                </c:pt>
                <c:pt idx="160">
                  <c:v>10.568249732435035</c:v>
                </c:pt>
                <c:pt idx="161">
                  <c:v>8.4535494937309252</c:v>
                </c:pt>
                <c:pt idx="162">
                  <c:v>8.9724199536223193</c:v>
                </c:pt>
                <c:pt idx="163">
                  <c:v>12.131282915926242</c:v>
                </c:pt>
                <c:pt idx="164">
                  <c:v>13.834782194340589</c:v>
                </c:pt>
                <c:pt idx="165">
                  <c:v>12.427050766235485</c:v>
                </c:pt>
                <c:pt idx="166">
                  <c:v>11.629900955223709</c:v>
                </c:pt>
                <c:pt idx="167">
                  <c:v>9.5017526478405596</c:v>
                </c:pt>
                <c:pt idx="168">
                  <c:v>7.7105805403406062</c:v>
                </c:pt>
                <c:pt idx="169">
                  <c:v>8.7494810855837439</c:v>
                </c:pt>
                <c:pt idx="170">
                  <c:v>12.485892385557465</c:v>
                </c:pt>
                <c:pt idx="171">
                  <c:v>11.899497273882073</c:v>
                </c:pt>
                <c:pt idx="172">
                  <c:v>12.775730923400365</c:v>
                </c:pt>
                <c:pt idx="173">
                  <c:v>11.809059174328974</c:v>
                </c:pt>
                <c:pt idx="174">
                  <c:v>9.9038770017556743</c:v>
                </c:pt>
                <c:pt idx="175">
                  <c:v>8.2513978581830489</c:v>
                </c:pt>
                <c:pt idx="176">
                  <c:v>8.3555151089368049</c:v>
                </c:pt>
                <c:pt idx="177">
                  <c:v>12.812611264593972</c:v>
                </c:pt>
                <c:pt idx="178">
                  <c:v>12.681409983625446</c:v>
                </c:pt>
                <c:pt idx="179">
                  <c:v>13.325807595577459</c:v>
                </c:pt>
                <c:pt idx="180">
                  <c:v>12.51255123303384</c:v>
                </c:pt>
                <c:pt idx="181">
                  <c:v>9.5969874176307641</c:v>
                </c:pt>
                <c:pt idx="182">
                  <c:v>7.6911448051199605</c:v>
                </c:pt>
                <c:pt idx="183">
                  <c:v>7.5061621903061226</c:v>
                </c:pt>
                <c:pt idx="184">
                  <c:v>8.0230151150654638</c:v>
                </c:pt>
                <c:pt idx="185">
                  <c:v>7.6941452298430395</c:v>
                </c:pt>
                <c:pt idx="186">
                  <c:v>7.9373450560253369</c:v>
                </c:pt>
                <c:pt idx="187">
                  <c:v>9.3237870667113381</c:v>
                </c:pt>
                <c:pt idx="188">
                  <c:v>9.1115924906095991</c:v>
                </c:pt>
                <c:pt idx="189">
                  <c:v>7.9705689827093407</c:v>
                </c:pt>
                <c:pt idx="190">
                  <c:v>8.7798999440830041</c:v>
                </c:pt>
                <c:pt idx="191">
                  <c:v>12.731686606960798</c:v>
                </c:pt>
                <c:pt idx="192">
                  <c:v>10.169372369902272</c:v>
                </c:pt>
                <c:pt idx="193">
                  <c:v>9.9312867528877948</c:v>
                </c:pt>
                <c:pt idx="194">
                  <c:v>9.8259367492331346</c:v>
                </c:pt>
                <c:pt idx="195">
                  <c:v>9.7725725440950377</c:v>
                </c:pt>
                <c:pt idx="196">
                  <c:v>8.0175931560937315</c:v>
                </c:pt>
                <c:pt idx="197">
                  <c:v>8.2331545560111277</c:v>
                </c:pt>
                <c:pt idx="198">
                  <c:v>11.187666410137954</c:v>
                </c:pt>
                <c:pt idx="199">
                  <c:v>10.716283395795781</c:v>
                </c:pt>
                <c:pt idx="200">
                  <c:v>10.192158981878853</c:v>
                </c:pt>
                <c:pt idx="201">
                  <c:v>12.384889518500039</c:v>
                </c:pt>
                <c:pt idx="202">
                  <c:v>10.654782108415914</c:v>
                </c:pt>
                <c:pt idx="203">
                  <c:v>7.0903694354779052</c:v>
                </c:pt>
                <c:pt idx="204">
                  <c:v>7.91682311653115</c:v>
                </c:pt>
                <c:pt idx="205">
                  <c:v>8.4770729419495474</c:v>
                </c:pt>
                <c:pt idx="206">
                  <c:v>10.39880529489955</c:v>
                </c:pt>
                <c:pt idx="207">
                  <c:v>10.593927673583828</c:v>
                </c:pt>
                <c:pt idx="208">
                  <c:v>11.086133946042654</c:v>
                </c:pt>
                <c:pt idx="209">
                  <c:v>10.616292866154881</c:v>
                </c:pt>
                <c:pt idx="210">
                  <c:v>7.6263552946767366</c:v>
                </c:pt>
                <c:pt idx="211">
                  <c:v>7.3114491751063619</c:v>
                </c:pt>
                <c:pt idx="212">
                  <c:v>11.444143451851511</c:v>
                </c:pt>
                <c:pt idx="213">
                  <c:v>9.8263244872243067</c:v>
                </c:pt>
                <c:pt idx="214">
                  <c:v>9.4763873863114085</c:v>
                </c:pt>
                <c:pt idx="215">
                  <c:v>8.1583571486354511</c:v>
                </c:pt>
                <c:pt idx="216">
                  <c:v>7.8594739044404092</c:v>
                </c:pt>
                <c:pt idx="217">
                  <c:v>7.256013749552654</c:v>
                </c:pt>
                <c:pt idx="218">
                  <c:v>7.3538990152920336</c:v>
                </c:pt>
                <c:pt idx="219">
                  <c:v>8.8476444764243034</c:v>
                </c:pt>
                <c:pt idx="220">
                  <c:v>9.0395619542296899</c:v>
                </c:pt>
                <c:pt idx="221">
                  <c:v>9.0322347528447846</c:v>
                </c:pt>
                <c:pt idx="222">
                  <c:v>9.4180775376411816</c:v>
                </c:pt>
                <c:pt idx="223">
                  <c:v>10.849899717093431</c:v>
                </c:pt>
                <c:pt idx="224">
                  <c:v>7.4359074083872754</c:v>
                </c:pt>
                <c:pt idx="225">
                  <c:v>7.7160792293565672</c:v>
                </c:pt>
                <c:pt idx="226">
                  <c:v>10.464145464941009</c:v>
                </c:pt>
                <c:pt idx="227">
                  <c:v>11.660329102162198</c:v>
                </c:pt>
                <c:pt idx="228">
                  <c:v>12.370074637592607</c:v>
                </c:pt>
                <c:pt idx="229">
                  <c:v>11.339433935217862</c:v>
                </c:pt>
                <c:pt idx="230">
                  <c:v>10.952268266316423</c:v>
                </c:pt>
                <c:pt idx="231">
                  <c:v>7.5337194668055538</c:v>
                </c:pt>
                <c:pt idx="232">
                  <c:v>8.0083013318296388</c:v>
                </c:pt>
                <c:pt idx="233">
                  <c:v>12.328841157210736</c:v>
                </c:pt>
                <c:pt idx="234">
                  <c:v>12.554757601843709</c:v>
                </c:pt>
                <c:pt idx="235">
                  <c:v>12.170291234692225</c:v>
                </c:pt>
                <c:pt idx="236">
                  <c:v>11.753904189131477</c:v>
                </c:pt>
                <c:pt idx="237">
                  <c:v>11.494421551346589</c:v>
                </c:pt>
                <c:pt idx="238">
                  <c:v>7.3361991806897064</c:v>
                </c:pt>
                <c:pt idx="239">
                  <c:v>9.7172136390056796</c:v>
                </c:pt>
                <c:pt idx="240">
                  <c:v>12.990729776753859</c:v>
                </c:pt>
                <c:pt idx="241">
                  <c:v>12.348886989830914</c:v>
                </c:pt>
                <c:pt idx="242">
                  <c:v>12.366988919447916</c:v>
                </c:pt>
                <c:pt idx="243">
                  <c:v>12.364134907712549</c:v>
                </c:pt>
                <c:pt idx="244">
                  <c:v>10.462303559826111</c:v>
                </c:pt>
                <c:pt idx="245">
                  <c:v>8.3055141637146921</c:v>
                </c:pt>
                <c:pt idx="246">
                  <c:v>7.8254679688086677</c:v>
                </c:pt>
                <c:pt idx="247">
                  <c:v>11.542015208681979</c:v>
                </c:pt>
                <c:pt idx="248">
                  <c:v>9.299755640094876</c:v>
                </c:pt>
                <c:pt idx="249">
                  <c:v>11.859991125731458</c:v>
                </c:pt>
                <c:pt idx="250">
                  <c:v>11.692346861062688</c:v>
                </c:pt>
                <c:pt idx="251">
                  <c:v>8.9628675922249705</c:v>
                </c:pt>
                <c:pt idx="252">
                  <c:v>8.6160960394381636</c:v>
                </c:pt>
                <c:pt idx="253">
                  <c:v>9.1641464145558338</c:v>
                </c:pt>
                <c:pt idx="254">
                  <c:v>12.343893218597975</c:v>
                </c:pt>
                <c:pt idx="255">
                  <c:v>12.223096201354727</c:v>
                </c:pt>
                <c:pt idx="256">
                  <c:v>12.317771927887456</c:v>
                </c:pt>
                <c:pt idx="257">
                  <c:v>10.271101980626703</c:v>
                </c:pt>
                <c:pt idx="258">
                  <c:v>10.418988974306027</c:v>
                </c:pt>
                <c:pt idx="259">
                  <c:v>9.8655376378364004</c:v>
                </c:pt>
                <c:pt idx="260">
                  <c:v>10.822465525959672</c:v>
                </c:pt>
                <c:pt idx="261">
                  <c:v>15.1073619890308</c:v>
                </c:pt>
                <c:pt idx="262">
                  <c:v>18.335702206453949</c:v>
                </c:pt>
                <c:pt idx="263">
                  <c:v>17.992161388138257</c:v>
                </c:pt>
                <c:pt idx="264">
                  <c:v>17.990459197725677</c:v>
                </c:pt>
                <c:pt idx="265">
                  <c:v>17.317139524683345</c:v>
                </c:pt>
                <c:pt idx="266">
                  <c:v>12.968808457560822</c:v>
                </c:pt>
                <c:pt idx="267">
                  <c:v>12.517044920607111</c:v>
                </c:pt>
                <c:pt idx="268">
                  <c:v>14.747599394637827</c:v>
                </c:pt>
                <c:pt idx="269">
                  <c:v>16.235001303116814</c:v>
                </c:pt>
                <c:pt idx="270">
                  <c:v>18.170235815545926</c:v>
                </c:pt>
                <c:pt idx="271">
                  <c:v>17.53394781701553</c:v>
                </c:pt>
                <c:pt idx="272">
                  <c:v>16.084569413717023</c:v>
                </c:pt>
                <c:pt idx="273">
                  <c:v>13.829300848437731</c:v>
                </c:pt>
                <c:pt idx="274">
                  <c:v>13.849356236671115</c:v>
                </c:pt>
                <c:pt idx="275">
                  <c:v>16.427434002208216</c:v>
                </c:pt>
                <c:pt idx="276">
                  <c:v>16.03976528340954</c:v>
                </c:pt>
                <c:pt idx="277">
                  <c:v>15.436231765116167</c:v>
                </c:pt>
                <c:pt idx="278">
                  <c:v>15.099006921665787</c:v>
                </c:pt>
                <c:pt idx="279">
                  <c:v>14.576731192539985</c:v>
                </c:pt>
                <c:pt idx="280">
                  <c:v>12.452650969340606</c:v>
                </c:pt>
                <c:pt idx="281">
                  <c:v>13.727199733247284</c:v>
                </c:pt>
                <c:pt idx="282">
                  <c:v>15.847228259290166</c:v>
                </c:pt>
                <c:pt idx="283">
                  <c:v>18.377401251235725</c:v>
                </c:pt>
                <c:pt idx="284">
                  <c:v>19.043423300407198</c:v>
                </c:pt>
                <c:pt idx="285">
                  <c:v>19.555806830128574</c:v>
                </c:pt>
                <c:pt idx="286">
                  <c:v>17.865048170426238</c:v>
                </c:pt>
                <c:pt idx="287">
                  <c:v>13.384393573482601</c:v>
                </c:pt>
                <c:pt idx="288">
                  <c:v>12.449817864482103</c:v>
                </c:pt>
                <c:pt idx="289">
                  <c:v>16.260140272181875</c:v>
                </c:pt>
                <c:pt idx="290">
                  <c:v>16.947740333718674</c:v>
                </c:pt>
                <c:pt idx="291">
                  <c:v>19.553068314792316</c:v>
                </c:pt>
                <c:pt idx="292">
                  <c:v>19.821253914639076</c:v>
                </c:pt>
                <c:pt idx="293">
                  <c:v>20.388921913158825</c:v>
                </c:pt>
                <c:pt idx="294">
                  <c:v>18.242572299978832</c:v>
                </c:pt>
                <c:pt idx="295">
                  <c:v>16.152943947234473</c:v>
                </c:pt>
                <c:pt idx="296">
                  <c:v>18.520678039991076</c:v>
                </c:pt>
                <c:pt idx="297">
                  <c:v>18.40570715882388</c:v>
                </c:pt>
                <c:pt idx="298">
                  <c:v>19.47387082672553</c:v>
                </c:pt>
                <c:pt idx="299">
                  <c:v>17.155772429214935</c:v>
                </c:pt>
                <c:pt idx="300">
                  <c:v>14.08743120734426</c:v>
                </c:pt>
                <c:pt idx="301">
                  <c:v>13.673833257908857</c:v>
                </c:pt>
                <c:pt idx="302">
                  <c:v>14.106786197291671</c:v>
                </c:pt>
                <c:pt idx="303">
                  <c:v>16.86075082329808</c:v>
                </c:pt>
                <c:pt idx="304">
                  <c:v>18.716136335057072</c:v>
                </c:pt>
                <c:pt idx="305">
                  <c:v>21.063294183848452</c:v>
                </c:pt>
                <c:pt idx="306">
                  <c:v>21.584812008638401</c:v>
                </c:pt>
                <c:pt idx="307">
                  <c:v>21.275951801675014</c:v>
                </c:pt>
                <c:pt idx="308">
                  <c:v>18.063064280563722</c:v>
                </c:pt>
                <c:pt idx="309">
                  <c:v>19.088243255464086</c:v>
                </c:pt>
                <c:pt idx="310">
                  <c:v>21.119404719004304</c:v>
                </c:pt>
                <c:pt idx="311">
                  <c:v>22.941352937673663</c:v>
                </c:pt>
                <c:pt idx="312">
                  <c:v>20.943517021246208</c:v>
                </c:pt>
                <c:pt idx="313">
                  <c:v>20.918265676629577</c:v>
                </c:pt>
                <c:pt idx="314">
                  <c:v>21.568460306125235</c:v>
                </c:pt>
                <c:pt idx="315">
                  <c:v>21.470245499298073</c:v>
                </c:pt>
                <c:pt idx="316">
                  <c:v>21.375369738136815</c:v>
                </c:pt>
                <c:pt idx="317">
                  <c:v>25.769966299462993</c:v>
                </c:pt>
                <c:pt idx="318">
                  <c:v>24.499228461522343</c:v>
                </c:pt>
                <c:pt idx="319">
                  <c:v>23.724544108675968</c:v>
                </c:pt>
                <c:pt idx="320">
                  <c:v>23.276573456723963</c:v>
                </c:pt>
                <c:pt idx="321">
                  <c:v>26.170699367280712</c:v>
                </c:pt>
                <c:pt idx="322">
                  <c:v>27.103066340632267</c:v>
                </c:pt>
                <c:pt idx="323">
                  <c:v>28.410462839978603</c:v>
                </c:pt>
                <c:pt idx="324">
                  <c:v>32.032650715607843</c:v>
                </c:pt>
                <c:pt idx="325">
                  <c:v>29.937107737875063</c:v>
                </c:pt>
                <c:pt idx="326">
                  <c:v>28.688953691471891</c:v>
                </c:pt>
                <c:pt idx="327">
                  <c:v>30.088129335837003</c:v>
                </c:pt>
                <c:pt idx="328">
                  <c:v>28.45579374047928</c:v>
                </c:pt>
                <c:pt idx="329">
                  <c:v>23.337769431721885</c:v>
                </c:pt>
                <c:pt idx="330">
                  <c:v>25.260626852020408</c:v>
                </c:pt>
                <c:pt idx="331">
                  <c:v>31.446665165863507</c:v>
                </c:pt>
                <c:pt idx="332">
                  <c:v>31.745654939970414</c:v>
                </c:pt>
                <c:pt idx="333">
                  <c:v>32.894720215692715</c:v>
                </c:pt>
                <c:pt idx="334">
                  <c:v>33.654782141871166</c:v>
                </c:pt>
                <c:pt idx="335">
                  <c:v>33.325011070180658</c:v>
                </c:pt>
                <c:pt idx="336">
                  <c:v>29.539632174450485</c:v>
                </c:pt>
                <c:pt idx="337">
                  <c:v>26.014057737680279</c:v>
                </c:pt>
                <c:pt idx="338">
                  <c:v>31.063755186932806</c:v>
                </c:pt>
                <c:pt idx="339">
                  <c:v>32.057340794225794</c:v>
                </c:pt>
                <c:pt idx="340">
                  <c:v>32.592300738566514</c:v>
                </c:pt>
                <c:pt idx="341">
                  <c:v>33.220647508139834</c:v>
                </c:pt>
                <c:pt idx="342">
                  <c:v>32.744041660508564</c:v>
                </c:pt>
                <c:pt idx="343">
                  <c:v>30.555097590466104</c:v>
                </c:pt>
                <c:pt idx="344">
                  <c:v>34.123516180757356</c:v>
                </c:pt>
                <c:pt idx="345">
                  <c:v>38.988879051676903</c:v>
                </c:pt>
                <c:pt idx="346">
                  <c:v>41.639475533335286</c:v>
                </c:pt>
                <c:pt idx="347">
                  <c:v>41.738842115884623</c:v>
                </c:pt>
                <c:pt idx="348">
                  <c:v>40.091998597689283</c:v>
                </c:pt>
                <c:pt idx="349">
                  <c:v>38.348556215215027</c:v>
                </c:pt>
                <c:pt idx="350">
                  <c:v>35.930891916272003</c:v>
                </c:pt>
                <c:pt idx="351">
                  <c:v>37.056219199554128</c:v>
                </c:pt>
                <c:pt idx="352">
                  <c:v>38.730667652202627</c:v>
                </c:pt>
                <c:pt idx="353">
                  <c:v>35.742427775707263</c:v>
                </c:pt>
                <c:pt idx="354">
                  <c:v>34.753270613279426</c:v>
                </c:pt>
                <c:pt idx="355">
                  <c:v>29.045439904673032</c:v>
                </c:pt>
                <c:pt idx="356">
                  <c:v>24.853612728079366</c:v>
                </c:pt>
                <c:pt idx="357">
                  <c:v>21.421551224656891</c:v>
                </c:pt>
                <c:pt idx="358">
                  <c:v>21.237496051256333</c:v>
                </c:pt>
                <c:pt idx="359">
                  <c:v>21.378252636228147</c:v>
                </c:pt>
                <c:pt idx="360">
                  <c:v>24.622680221163705</c:v>
                </c:pt>
                <c:pt idx="361">
                  <c:v>25.503616951995514</c:v>
                </c:pt>
                <c:pt idx="362">
                  <c:v>23.923832326821611</c:v>
                </c:pt>
                <c:pt idx="363">
                  <c:v>23.001879175590638</c:v>
                </c:pt>
                <c:pt idx="364">
                  <c:v>19.274311173230068</c:v>
                </c:pt>
                <c:pt idx="365">
                  <c:v>7543.781732737898</c:v>
                </c:pt>
              </c:numCache>
            </c:numRef>
          </c:yVal>
          <c:bubbleSize>
            <c:numLit>
              <c:formatCode>General</c:formatCode>
              <c:ptCount val="366"/>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pt idx="201">
                <c:v>1</c:v>
              </c:pt>
              <c:pt idx="202">
                <c:v>1</c:v>
              </c:pt>
              <c:pt idx="203">
                <c:v>1</c:v>
              </c:pt>
              <c:pt idx="204">
                <c:v>1</c:v>
              </c:pt>
              <c:pt idx="205">
                <c:v>1</c:v>
              </c:pt>
              <c:pt idx="206">
                <c:v>1</c:v>
              </c:pt>
              <c:pt idx="207">
                <c:v>1</c:v>
              </c:pt>
              <c:pt idx="208">
                <c:v>1</c:v>
              </c:pt>
              <c:pt idx="209">
                <c:v>1</c:v>
              </c:pt>
              <c:pt idx="210">
                <c:v>1</c:v>
              </c:pt>
              <c:pt idx="211">
                <c:v>1</c:v>
              </c:pt>
              <c:pt idx="212">
                <c:v>1</c:v>
              </c:pt>
              <c:pt idx="213">
                <c:v>1</c:v>
              </c:pt>
              <c:pt idx="214">
                <c:v>1</c:v>
              </c:pt>
              <c:pt idx="215">
                <c:v>1</c:v>
              </c:pt>
              <c:pt idx="216">
                <c:v>1</c:v>
              </c:pt>
              <c:pt idx="217">
                <c:v>1</c:v>
              </c:pt>
              <c:pt idx="218">
                <c:v>1</c:v>
              </c:pt>
              <c:pt idx="219">
                <c:v>1</c:v>
              </c:pt>
              <c:pt idx="220">
                <c:v>1</c:v>
              </c:pt>
              <c:pt idx="221">
                <c:v>1</c:v>
              </c:pt>
              <c:pt idx="222">
                <c:v>1</c:v>
              </c:pt>
              <c:pt idx="223">
                <c:v>1</c:v>
              </c:pt>
              <c:pt idx="224">
                <c:v>1</c:v>
              </c:pt>
              <c:pt idx="225">
                <c:v>1</c:v>
              </c:pt>
              <c:pt idx="226">
                <c:v>1</c:v>
              </c:pt>
              <c:pt idx="227">
                <c:v>1</c:v>
              </c:pt>
              <c:pt idx="228">
                <c:v>1</c:v>
              </c:pt>
              <c:pt idx="229">
                <c:v>1</c:v>
              </c:pt>
              <c:pt idx="230">
                <c:v>1</c:v>
              </c:pt>
              <c:pt idx="231">
                <c:v>1</c:v>
              </c:pt>
              <c:pt idx="232">
                <c:v>1</c:v>
              </c:pt>
              <c:pt idx="233">
                <c:v>1</c:v>
              </c:pt>
              <c:pt idx="234">
                <c:v>1</c:v>
              </c:pt>
              <c:pt idx="235">
                <c:v>1</c:v>
              </c:pt>
              <c:pt idx="236">
                <c:v>1</c:v>
              </c:pt>
              <c:pt idx="237">
                <c:v>1</c:v>
              </c:pt>
              <c:pt idx="238">
                <c:v>1</c:v>
              </c:pt>
              <c:pt idx="239">
                <c:v>1</c:v>
              </c:pt>
              <c:pt idx="240">
                <c:v>1</c:v>
              </c:pt>
              <c:pt idx="241">
                <c:v>1</c:v>
              </c:pt>
              <c:pt idx="242">
                <c:v>1</c:v>
              </c:pt>
              <c:pt idx="243">
                <c:v>1</c:v>
              </c:pt>
              <c:pt idx="244">
                <c:v>1</c:v>
              </c:pt>
              <c:pt idx="245">
                <c:v>1</c:v>
              </c:pt>
              <c:pt idx="246">
                <c:v>1</c:v>
              </c:pt>
              <c:pt idx="247">
                <c:v>1</c:v>
              </c:pt>
              <c:pt idx="248">
                <c:v>1</c:v>
              </c:pt>
              <c:pt idx="249">
                <c:v>1</c:v>
              </c:pt>
              <c:pt idx="250">
                <c:v>1</c:v>
              </c:pt>
              <c:pt idx="251">
                <c:v>1</c:v>
              </c:pt>
              <c:pt idx="252">
                <c:v>1</c:v>
              </c:pt>
              <c:pt idx="253">
                <c:v>1</c:v>
              </c:pt>
              <c:pt idx="254">
                <c:v>1</c:v>
              </c:pt>
              <c:pt idx="255">
                <c:v>1</c:v>
              </c:pt>
              <c:pt idx="256">
                <c:v>1</c:v>
              </c:pt>
              <c:pt idx="257">
                <c:v>1</c:v>
              </c:pt>
              <c:pt idx="258">
                <c:v>1</c:v>
              </c:pt>
              <c:pt idx="259">
                <c:v>1</c:v>
              </c:pt>
              <c:pt idx="260">
                <c:v>1</c:v>
              </c:pt>
              <c:pt idx="261">
                <c:v>1</c:v>
              </c:pt>
              <c:pt idx="262">
                <c:v>1</c:v>
              </c:pt>
              <c:pt idx="263">
                <c:v>1</c:v>
              </c:pt>
              <c:pt idx="264">
                <c:v>1</c:v>
              </c:pt>
              <c:pt idx="265">
                <c:v>1</c:v>
              </c:pt>
              <c:pt idx="266">
                <c:v>1</c:v>
              </c:pt>
              <c:pt idx="267">
                <c:v>1</c:v>
              </c:pt>
              <c:pt idx="268">
                <c:v>1</c:v>
              </c:pt>
              <c:pt idx="269">
                <c:v>1</c:v>
              </c:pt>
              <c:pt idx="270">
                <c:v>1</c:v>
              </c:pt>
              <c:pt idx="271">
                <c:v>1</c:v>
              </c:pt>
              <c:pt idx="272">
                <c:v>1</c:v>
              </c:pt>
              <c:pt idx="273">
                <c:v>1</c:v>
              </c:pt>
              <c:pt idx="274">
                <c:v>1</c:v>
              </c:pt>
              <c:pt idx="275">
                <c:v>1</c:v>
              </c:pt>
              <c:pt idx="276">
                <c:v>1</c:v>
              </c:pt>
              <c:pt idx="277">
                <c:v>1</c:v>
              </c:pt>
              <c:pt idx="278">
                <c:v>1</c:v>
              </c:pt>
              <c:pt idx="279">
                <c:v>1</c:v>
              </c:pt>
              <c:pt idx="280">
                <c:v>1</c:v>
              </c:pt>
              <c:pt idx="281">
                <c:v>1</c:v>
              </c:pt>
              <c:pt idx="282">
                <c:v>1</c:v>
              </c:pt>
              <c:pt idx="283">
                <c:v>1</c:v>
              </c:pt>
              <c:pt idx="284">
                <c:v>1</c:v>
              </c:pt>
              <c:pt idx="285">
                <c:v>1</c:v>
              </c:pt>
              <c:pt idx="286">
                <c:v>1</c:v>
              </c:pt>
              <c:pt idx="287">
                <c:v>1</c:v>
              </c:pt>
              <c:pt idx="288">
                <c:v>1</c:v>
              </c:pt>
              <c:pt idx="289">
                <c:v>1</c:v>
              </c:pt>
              <c:pt idx="290">
                <c:v>1</c:v>
              </c:pt>
              <c:pt idx="291">
                <c:v>1</c:v>
              </c:pt>
              <c:pt idx="292">
                <c:v>1</c:v>
              </c:pt>
              <c:pt idx="293">
                <c:v>1</c:v>
              </c:pt>
              <c:pt idx="294">
                <c:v>1</c:v>
              </c:pt>
              <c:pt idx="295">
                <c:v>1</c:v>
              </c:pt>
              <c:pt idx="296">
                <c:v>1</c:v>
              </c:pt>
              <c:pt idx="297">
                <c:v>1</c:v>
              </c:pt>
              <c:pt idx="298">
                <c:v>1</c:v>
              </c:pt>
              <c:pt idx="299">
                <c:v>1</c:v>
              </c:pt>
              <c:pt idx="300">
                <c:v>1</c:v>
              </c:pt>
              <c:pt idx="301">
                <c:v>1</c:v>
              </c:pt>
              <c:pt idx="302">
                <c:v>1</c:v>
              </c:pt>
              <c:pt idx="303">
                <c:v>1</c:v>
              </c:pt>
              <c:pt idx="304">
                <c:v>1</c:v>
              </c:pt>
              <c:pt idx="305">
                <c:v>1</c:v>
              </c:pt>
              <c:pt idx="306">
                <c:v>1</c:v>
              </c:pt>
              <c:pt idx="307">
                <c:v>1</c:v>
              </c:pt>
              <c:pt idx="308">
                <c:v>1</c:v>
              </c:pt>
              <c:pt idx="309">
                <c:v>1</c:v>
              </c:pt>
              <c:pt idx="310">
                <c:v>1</c:v>
              </c:pt>
              <c:pt idx="311">
                <c:v>1</c:v>
              </c:pt>
              <c:pt idx="312">
                <c:v>1</c:v>
              </c:pt>
              <c:pt idx="313">
                <c:v>1</c:v>
              </c:pt>
              <c:pt idx="314">
                <c:v>1</c:v>
              </c:pt>
              <c:pt idx="315">
                <c:v>1</c:v>
              </c:pt>
              <c:pt idx="316">
                <c:v>1</c:v>
              </c:pt>
              <c:pt idx="317">
                <c:v>1</c:v>
              </c:pt>
              <c:pt idx="318">
                <c:v>1</c:v>
              </c:pt>
              <c:pt idx="319">
                <c:v>1</c:v>
              </c:pt>
              <c:pt idx="320">
                <c:v>1</c:v>
              </c:pt>
              <c:pt idx="321">
                <c:v>1</c:v>
              </c:pt>
              <c:pt idx="322">
                <c:v>1</c:v>
              </c:pt>
              <c:pt idx="323">
                <c:v>1</c:v>
              </c:pt>
              <c:pt idx="324">
                <c:v>1</c:v>
              </c:pt>
              <c:pt idx="325">
                <c:v>1</c:v>
              </c:pt>
              <c:pt idx="326">
                <c:v>1</c:v>
              </c:pt>
              <c:pt idx="327">
                <c:v>1</c:v>
              </c:pt>
              <c:pt idx="328">
                <c:v>1</c:v>
              </c:pt>
              <c:pt idx="329">
                <c:v>1</c:v>
              </c:pt>
              <c:pt idx="330">
                <c:v>1</c:v>
              </c:pt>
              <c:pt idx="331">
                <c:v>1</c:v>
              </c:pt>
              <c:pt idx="332">
                <c:v>1</c:v>
              </c:pt>
              <c:pt idx="333">
                <c:v>1</c:v>
              </c:pt>
              <c:pt idx="334">
                <c:v>1</c:v>
              </c:pt>
              <c:pt idx="335">
                <c:v>1</c:v>
              </c:pt>
              <c:pt idx="336">
                <c:v>1</c:v>
              </c:pt>
              <c:pt idx="337">
                <c:v>1</c:v>
              </c:pt>
              <c:pt idx="338">
                <c:v>1</c:v>
              </c:pt>
              <c:pt idx="339">
                <c:v>1</c:v>
              </c:pt>
              <c:pt idx="340">
                <c:v>1</c:v>
              </c:pt>
              <c:pt idx="341">
                <c:v>1</c:v>
              </c:pt>
              <c:pt idx="342">
                <c:v>1</c:v>
              </c:pt>
              <c:pt idx="343">
                <c:v>1</c:v>
              </c:pt>
              <c:pt idx="344">
                <c:v>1</c:v>
              </c:pt>
              <c:pt idx="345">
                <c:v>1</c:v>
              </c:pt>
              <c:pt idx="346">
                <c:v>1</c:v>
              </c:pt>
              <c:pt idx="347">
                <c:v>1</c:v>
              </c:pt>
              <c:pt idx="348">
                <c:v>1</c:v>
              </c:pt>
              <c:pt idx="349">
                <c:v>1</c:v>
              </c:pt>
              <c:pt idx="350">
                <c:v>1</c:v>
              </c:pt>
              <c:pt idx="351">
                <c:v>1</c:v>
              </c:pt>
              <c:pt idx="352">
                <c:v>1</c:v>
              </c:pt>
              <c:pt idx="353">
                <c:v>1</c:v>
              </c:pt>
              <c:pt idx="354">
                <c:v>1</c:v>
              </c:pt>
              <c:pt idx="355">
                <c:v>1</c:v>
              </c:pt>
              <c:pt idx="356">
                <c:v>1</c:v>
              </c:pt>
              <c:pt idx="357">
                <c:v>1</c:v>
              </c:pt>
              <c:pt idx="358">
                <c:v>1</c:v>
              </c:pt>
              <c:pt idx="359">
                <c:v>1</c:v>
              </c:pt>
              <c:pt idx="360">
                <c:v>1</c:v>
              </c:pt>
              <c:pt idx="361">
                <c:v>1</c:v>
              </c:pt>
              <c:pt idx="362">
                <c:v>1</c:v>
              </c:pt>
              <c:pt idx="363">
                <c:v>1</c:v>
              </c:pt>
              <c:pt idx="364">
                <c:v>1</c:v>
              </c:pt>
              <c:pt idx="365">
                <c:v>1</c:v>
              </c:pt>
            </c:numLit>
          </c:bubbleSize>
          <c:bubble3D val="0"/>
          <c:extLst>
            <c:ext xmlns:c16="http://schemas.microsoft.com/office/drawing/2014/chart" uri="{C3380CC4-5D6E-409C-BE32-E72D297353CC}">
              <c16:uniqueId val="{00000000-447D-495B-9F5D-B84EB946756B}"/>
            </c:ext>
          </c:extLst>
        </c:ser>
        <c:dLbls>
          <c:showLegendKey val="0"/>
          <c:showVal val="0"/>
          <c:showCatName val="0"/>
          <c:showSerName val="0"/>
          <c:showPercent val="0"/>
          <c:showBubbleSize val="0"/>
        </c:dLbls>
        <c:bubbleScale val="12"/>
        <c:showNegBubbles val="0"/>
        <c:axId val="170640896"/>
        <c:axId val="170642816"/>
      </c:bubbleChart>
      <c:valAx>
        <c:axId val="170640896"/>
        <c:scaling>
          <c:orientation val="minMax"/>
          <c:max val="27"/>
          <c:min val="-9"/>
        </c:scaling>
        <c:delete val="0"/>
        <c:axPos val="b"/>
        <c:title>
          <c:tx>
            <c:rich>
              <a:bodyPr/>
              <a:lstStyle/>
              <a:p>
                <a:pPr>
                  <a:defRPr b="0"/>
                </a:pPr>
                <a:r>
                  <a:rPr lang="en-GB" sz="800" b="0" i="0" baseline="0">
                    <a:effectLst/>
                  </a:rPr>
                  <a:t>Daily average temperature</a:t>
                </a:r>
                <a:r>
                  <a:rPr lang="cs-CZ" sz="800" b="0" i="0" baseline="0">
                    <a:effectLst/>
                  </a:rPr>
                  <a:t> (°C)</a:t>
                </a:r>
                <a:endParaRPr lang="cs-CZ" sz="800">
                  <a:effectLst/>
                </a:endParaRPr>
              </a:p>
            </c:rich>
          </c:tx>
          <c:layout>
            <c:manualLayout>
              <c:xMode val="edge"/>
              <c:yMode val="edge"/>
              <c:x val="0.39964419291338582"/>
              <c:y val="0.83552765928125317"/>
            </c:manualLayout>
          </c:layout>
          <c:overlay val="0"/>
        </c:title>
        <c:numFmt formatCode="0" sourceLinked="0"/>
        <c:majorTickMark val="out"/>
        <c:minorTickMark val="none"/>
        <c:tickLblPos val="nextTo"/>
        <c:crossAx val="170642816"/>
        <c:crosses val="autoZero"/>
        <c:crossBetween val="midCat"/>
        <c:majorUnit val="2"/>
      </c:valAx>
      <c:valAx>
        <c:axId val="170642816"/>
        <c:scaling>
          <c:orientation val="minMax"/>
          <c:max val="50"/>
          <c:min val="0"/>
        </c:scaling>
        <c:delete val="0"/>
        <c:axPos val="l"/>
        <c:majorGridlines/>
        <c:title>
          <c:tx>
            <c:rich>
              <a:bodyPr rot="-5400000" vert="horz"/>
              <a:lstStyle/>
              <a:p>
                <a:pPr>
                  <a:defRPr b="0"/>
                </a:pPr>
                <a:r>
                  <a:rPr lang="en-GB" sz="800" b="0" i="0" baseline="0">
                    <a:effectLst/>
                  </a:rPr>
                  <a:t>Gas quantity (million </a:t>
                </a:r>
                <a:r>
                  <a:rPr lang="en-US" sz="800" b="0" i="0" baseline="0">
                    <a:effectLst/>
                  </a:rPr>
                  <a:t>m</a:t>
                </a:r>
                <a:r>
                  <a:rPr lang="en-US" sz="800" b="0" i="0" baseline="30000">
                    <a:effectLst/>
                  </a:rPr>
                  <a:t>3</a:t>
                </a:r>
                <a:r>
                  <a:rPr lang="en-US" sz="800" b="0" i="0" baseline="0">
                    <a:effectLst/>
                  </a:rPr>
                  <a:t>)</a:t>
                </a:r>
                <a:endParaRPr lang="cs-CZ" sz="800">
                  <a:effectLst/>
                </a:endParaRPr>
              </a:p>
            </c:rich>
          </c:tx>
          <c:layout>
            <c:manualLayout>
              <c:xMode val="edge"/>
              <c:yMode val="edge"/>
              <c:x val="1.1164095611319257E-3"/>
              <c:y val="0.30409210781826496"/>
            </c:manualLayout>
          </c:layout>
          <c:overlay val="0"/>
        </c:title>
        <c:numFmt formatCode="0" sourceLinked="0"/>
        <c:majorTickMark val="out"/>
        <c:minorTickMark val="none"/>
        <c:tickLblPos val="nextTo"/>
        <c:crossAx val="170640896"/>
        <c:crossesAt val="-20"/>
        <c:crossBetween val="midCat"/>
        <c:majorUnit val="5"/>
      </c:valAx>
      <c:spPr>
        <a:ln>
          <a:noFill/>
        </a:ln>
      </c:spPr>
    </c:plotArea>
    <c:plotVisOnly val="1"/>
    <c:dispBlanksAs val="gap"/>
    <c:showDLblsOverMax val="0"/>
  </c:chart>
  <c:spPr>
    <a:ln w="25400">
      <a:solidFill>
        <a:schemeClr val="bg1"/>
      </a:solidFill>
    </a:ln>
  </c:spPr>
  <c:txPr>
    <a:bodyPr/>
    <a:lstStyle/>
    <a:p>
      <a:pPr>
        <a:defRPr sz="800">
          <a:latin typeface="+mn-lt"/>
          <a:cs typeface="Arial" pitchFamily="34" charset="0"/>
        </a:defRPr>
      </a:pPr>
      <a:endParaRPr lang="cs-CZ"/>
    </a:p>
  </c:txPr>
  <c:printSettings>
    <c:headerFooter/>
    <c:pageMargins b="0.78740157499999996" l="0.7" r="0.7" t="0.78740157499999996" header="0.3" footer="0.3"/>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r>
              <a:rPr lang="en-GB" sz="1000" b="1" i="0" baseline="0">
                <a:effectLst/>
              </a:rPr>
              <a:t>Maximum daily gas consumption values as percentages of the highest daily consumption (in 201</a:t>
            </a:r>
            <a:r>
              <a:rPr lang="cs-CZ" sz="1000" b="1" i="0" baseline="0">
                <a:effectLst/>
              </a:rPr>
              <a:t>8</a:t>
            </a:r>
            <a:r>
              <a:rPr lang="en-GB" sz="1000" b="1" i="0" baseline="0">
                <a:effectLst/>
              </a:rPr>
              <a:t>) over the last 10 years</a:t>
            </a:r>
            <a:r>
              <a:rPr lang="cs-CZ" sz="1000" b="1" i="0" baseline="0">
                <a:effectLst/>
              </a:rPr>
              <a:t> (</a:t>
            </a:r>
            <a:r>
              <a:rPr lang="en-US" sz="1000" b="1" i="0" baseline="0">
                <a:effectLst/>
              </a:rPr>
              <a:t>million m</a:t>
            </a:r>
            <a:r>
              <a:rPr lang="en-US" sz="1000" b="1" i="0" baseline="30000">
                <a:effectLst/>
              </a:rPr>
              <a:t>3</a:t>
            </a:r>
            <a:r>
              <a:rPr lang="cs-CZ" sz="1000" b="1" i="0" baseline="0">
                <a:effectLst/>
              </a:rPr>
              <a:t>)</a:t>
            </a:r>
            <a:endParaRPr lang="cs-CZ" sz="1000">
              <a:effectLst/>
            </a:endParaRPr>
          </a:p>
        </c:rich>
      </c:tx>
      <c:layout>
        <c:manualLayout>
          <c:xMode val="edge"/>
          <c:yMode val="edge"/>
          <c:x val="4.1737324396078128E-4"/>
          <c:y val="3.3413922564223459E-3"/>
        </c:manualLayout>
      </c:layout>
      <c:overlay val="0"/>
    </c:title>
    <c:autoTitleDeleted val="0"/>
    <c:plotArea>
      <c:layout>
        <c:manualLayout>
          <c:layoutTarget val="inner"/>
          <c:xMode val="edge"/>
          <c:yMode val="edge"/>
          <c:x val="6.3972058610783894E-2"/>
          <c:y val="0.1668808422575164"/>
          <c:w val="0.93602799650043744"/>
          <c:h val="0.76331172128744507"/>
        </c:manualLayout>
      </c:layout>
      <c:barChart>
        <c:barDir val="col"/>
        <c:grouping val="percentStacked"/>
        <c:varyColors val="0"/>
        <c:ser>
          <c:idx val="0"/>
          <c:order val="0"/>
          <c:tx>
            <c:strRef>
              <c:f>'6.7'!$D$20</c:f>
              <c:strCache>
                <c:ptCount val="1"/>
                <c:pt idx="0">
                  <c:v>Maximum gas consumption</c:v>
                </c:pt>
              </c:strCache>
            </c:strRef>
          </c:tx>
          <c:spPr>
            <a:solidFill>
              <a:schemeClr val="accent1"/>
            </a:solidFill>
          </c:spPr>
          <c:invertIfNegative val="0"/>
          <c:dPt>
            <c:idx val="2"/>
            <c:invertIfNegative val="0"/>
            <c:bubble3D val="0"/>
            <c:spPr>
              <a:solidFill>
                <a:schemeClr val="accent1"/>
              </a:solidFill>
            </c:spPr>
            <c:extLst>
              <c:ext xmlns:c16="http://schemas.microsoft.com/office/drawing/2014/chart" uri="{C3380CC4-5D6E-409C-BE32-E72D297353CC}">
                <c16:uniqueId val="{00000001-DAAD-433C-A659-406B2F30B4B2}"/>
              </c:ext>
            </c:extLst>
          </c:dPt>
          <c:dPt>
            <c:idx val="3"/>
            <c:invertIfNegative val="0"/>
            <c:bubble3D val="0"/>
            <c:spPr>
              <a:solidFill>
                <a:schemeClr val="accent1"/>
              </a:solidFill>
            </c:spPr>
            <c:extLst>
              <c:ext xmlns:c16="http://schemas.microsoft.com/office/drawing/2014/chart" uri="{C3380CC4-5D6E-409C-BE32-E72D297353CC}">
                <c16:uniqueId val="{00000003-DAAD-433C-A659-406B2F30B4B2}"/>
              </c:ext>
            </c:extLst>
          </c:dPt>
          <c:dPt>
            <c:idx val="4"/>
            <c:invertIfNegative val="0"/>
            <c:bubble3D val="0"/>
            <c:spPr>
              <a:solidFill>
                <a:schemeClr val="accent1"/>
              </a:solidFill>
            </c:spPr>
            <c:extLst>
              <c:ext xmlns:c16="http://schemas.microsoft.com/office/drawing/2014/chart" uri="{C3380CC4-5D6E-409C-BE32-E72D297353CC}">
                <c16:uniqueId val="{00000005-DAAD-433C-A659-406B2F30B4B2}"/>
              </c:ext>
            </c:extLst>
          </c:dPt>
          <c:dLbls>
            <c:spPr>
              <a:noFill/>
              <a:ln>
                <a:noFill/>
              </a:ln>
              <a:effectLst/>
            </c:spPr>
            <c:txPr>
              <a:bodyPr rot="0" vert="horz"/>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'6.7'!$C$21:$C$30</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'6.7'!$D$21:$D$30</c:f>
              <c:numCache>
                <c:formatCode>0.0</c:formatCode>
                <c:ptCount val="10"/>
                <c:pt idx="0">
                  <c:v>47.333075975303558</c:v>
                </c:pt>
                <c:pt idx="1">
                  <c:v>44.959295144984566</c:v>
                </c:pt>
                <c:pt idx="2">
                  <c:v>42.621557004484409</c:v>
                </c:pt>
                <c:pt idx="3">
                  <c:v>49.288893022251862</c:v>
                </c:pt>
                <c:pt idx="4">
                  <c:v>54.886108595098101</c:v>
                </c:pt>
                <c:pt idx="5">
                  <c:v>55.898593761343584</c:v>
                </c:pt>
                <c:pt idx="6">
                  <c:v>50.80354749922563</c:v>
                </c:pt>
                <c:pt idx="7">
                  <c:v>47.306818891744392</c:v>
                </c:pt>
                <c:pt idx="8">
                  <c:v>55.065441922179161</c:v>
                </c:pt>
                <c:pt idx="9">
                  <c:v>44.045334403713248</c:v>
                </c:pt>
              </c:numCache>
            </c:numRef>
          </c:val>
          <c:extLst>
            <c:ext xmlns:c16="http://schemas.microsoft.com/office/drawing/2014/chart" uri="{C3380CC4-5D6E-409C-BE32-E72D297353CC}">
              <c16:uniqueId val="{00000006-DAAD-433C-A659-406B2F30B4B2}"/>
            </c:ext>
          </c:extLst>
        </c:ser>
        <c:ser>
          <c:idx val="1"/>
          <c:order val="1"/>
          <c:tx>
            <c:strRef>
              <c:f>'6.7'!$E$20</c:f>
              <c:strCache>
                <c:ptCount val="1"/>
              </c:strCache>
            </c:strRef>
          </c:tx>
          <c:spPr>
            <a:noFill/>
          </c:spPr>
          <c:invertIfNegative val="0"/>
          <c:cat>
            <c:numRef>
              <c:f>'6.7'!$C$21:$C$30</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'6.7'!$E$21:$E$30</c:f>
              <c:numCache>
                <c:formatCode>0.0</c:formatCode>
                <c:ptCount val="10"/>
                <c:pt idx="0">
                  <c:v>8.5655177860400258</c:v>
                </c:pt>
                <c:pt idx="1">
                  <c:v>10.939298616359018</c:v>
                </c:pt>
                <c:pt idx="2">
                  <c:v>13.277036756859175</c:v>
                </c:pt>
                <c:pt idx="3">
                  <c:v>6.6097007390917213</c:v>
                </c:pt>
                <c:pt idx="4">
                  <c:v>1.012485166245483</c:v>
                </c:pt>
                <c:pt idx="5">
                  <c:v>0</c:v>
                </c:pt>
                <c:pt idx="6">
                  <c:v>5.095046262117954</c:v>
                </c:pt>
                <c:pt idx="7">
                  <c:v>8.5917748695991918</c:v>
                </c:pt>
                <c:pt idx="8">
                  <c:v>0.83315183916442237</c:v>
                </c:pt>
                <c:pt idx="9">
                  <c:v>11.853259357630336</c:v>
                </c:pt>
              </c:numCache>
            </c:numRef>
          </c:val>
          <c:extLst>
            <c:ext xmlns:c16="http://schemas.microsoft.com/office/drawing/2014/chart" uri="{C3380CC4-5D6E-409C-BE32-E72D297353CC}">
              <c16:uniqueId val="{00000007-DAAD-433C-A659-406B2F30B4B2}"/>
            </c:ext>
          </c:extLst>
        </c:ser>
        <c:dLbls>
          <c:showLegendKey val="0"/>
          <c:showVal val="0"/>
          <c:showCatName val="0"/>
          <c:showSerName val="0"/>
          <c:showPercent val="0"/>
          <c:showBubbleSize val="0"/>
        </c:dLbls>
        <c:gapWidth val="50"/>
        <c:overlap val="100"/>
        <c:axId val="170719104"/>
        <c:axId val="170720640"/>
      </c:barChart>
      <c:catAx>
        <c:axId val="170719104"/>
        <c:scaling>
          <c:orientation val="minMax"/>
        </c:scaling>
        <c:delete val="0"/>
        <c:axPos val="b"/>
        <c:numFmt formatCode="General" sourceLinked="1"/>
        <c:majorTickMark val="out"/>
        <c:minorTickMark val="none"/>
        <c:tickLblPos val="nextTo"/>
        <c:crossAx val="170720640"/>
        <c:crosses val="autoZero"/>
        <c:auto val="1"/>
        <c:lblAlgn val="ctr"/>
        <c:lblOffset val="100"/>
        <c:noMultiLvlLbl val="0"/>
      </c:catAx>
      <c:valAx>
        <c:axId val="170720640"/>
        <c:scaling>
          <c:orientation val="minMax"/>
        </c:scaling>
        <c:delete val="0"/>
        <c:axPos val="l"/>
        <c:majorGridlines/>
        <c:numFmt formatCode="0%" sourceLinked="1"/>
        <c:majorTickMark val="out"/>
        <c:minorTickMark val="none"/>
        <c:tickLblPos val="nextTo"/>
        <c:crossAx val="170719104"/>
        <c:crosses val="autoZero"/>
        <c:crossBetween val="between"/>
      </c:valAx>
    </c:plotArea>
    <c:plotVisOnly val="1"/>
    <c:dispBlanksAs val="gap"/>
    <c:showDLblsOverMax val="0"/>
  </c:chart>
  <c:spPr>
    <a:ln>
      <a:noFill/>
    </a:ln>
  </c:spPr>
  <c:txPr>
    <a:bodyPr/>
    <a:lstStyle/>
    <a:p>
      <a:pPr>
        <a:defRPr sz="800"/>
      </a:pPr>
      <a:endParaRPr lang="cs-CZ"/>
    </a:p>
  </c:txPr>
  <c:printSettings>
    <c:headerFooter/>
    <c:pageMargins b="0.78740157499999996" l="0.7" r="0.7" t="0.78740157499999996"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533462386969E-2"/>
          <c:y val="4.6463674857283414E-2"/>
          <c:w val="0.90669938517959225"/>
          <c:h val="0.75676247333629276"/>
        </c:manualLayout>
      </c:layout>
      <c:barChart>
        <c:barDir val="col"/>
        <c:grouping val="stacked"/>
        <c:varyColors val="0"/>
        <c:ser>
          <c:idx val="0"/>
          <c:order val="0"/>
          <c:tx>
            <c:strRef>
              <c:f>'7.1'!$B$7</c:f>
              <c:strCache>
                <c:ptCount val="1"/>
                <c:pt idx="0">
                  <c:v> PP Distribuce</c:v>
                </c:pt>
              </c:strCache>
            </c:strRef>
          </c:tx>
          <c:spPr>
            <a:solidFill>
              <a:schemeClr val="tx2"/>
            </a:solidFill>
          </c:spPr>
          <c:invertIfNegative val="0"/>
          <c:cat>
            <c:numRef>
              <c:f>'7.1'!$A$8:$A$31</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'7.1'!$B$8:$B$31</c:f>
              <c:numCache>
                <c:formatCode>#,##0.0</c:formatCode>
                <c:ptCount val="24"/>
                <c:pt idx="0">
                  <c:v>220.72163052960886</c:v>
                </c:pt>
                <c:pt idx="1">
                  <c:v>224.58363052960888</c:v>
                </c:pt>
                <c:pt idx="2">
                  <c:v>223.98763052960888</c:v>
                </c:pt>
                <c:pt idx="3">
                  <c:v>224.85363052960886</c:v>
                </c:pt>
                <c:pt idx="4">
                  <c:v>219.98563052960887</c:v>
                </c:pt>
                <c:pt idx="5">
                  <c:v>215.50263052960887</c:v>
                </c:pt>
                <c:pt idx="6">
                  <c:v>214.47963052960887</c:v>
                </c:pt>
                <c:pt idx="7">
                  <c:v>209.68463052960888</c:v>
                </c:pt>
                <c:pt idx="8">
                  <c:v>207.49263052960887</c:v>
                </c:pt>
                <c:pt idx="9">
                  <c:v>216.76363052960886</c:v>
                </c:pt>
                <c:pt idx="10">
                  <c:v>227.06763052960886</c:v>
                </c:pt>
                <c:pt idx="11">
                  <c:v>230.30863052960888</c:v>
                </c:pt>
                <c:pt idx="12">
                  <c:v>233.65463052960888</c:v>
                </c:pt>
                <c:pt idx="13">
                  <c:v>233.95163052960888</c:v>
                </c:pt>
                <c:pt idx="14">
                  <c:v>228.15863052960887</c:v>
                </c:pt>
                <c:pt idx="15">
                  <c:v>214.19063052960888</c:v>
                </c:pt>
                <c:pt idx="16">
                  <c:v>193.72463052960887</c:v>
                </c:pt>
                <c:pt idx="17">
                  <c:v>174.74763052960887</c:v>
                </c:pt>
                <c:pt idx="18">
                  <c:v>165.52163052960887</c:v>
                </c:pt>
                <c:pt idx="19">
                  <c:v>160.79663052960888</c:v>
                </c:pt>
                <c:pt idx="20">
                  <c:v>161.34463052960888</c:v>
                </c:pt>
                <c:pt idx="21">
                  <c:v>165.43163052960887</c:v>
                </c:pt>
                <c:pt idx="22">
                  <c:v>177.83563052960886</c:v>
                </c:pt>
                <c:pt idx="23">
                  <c:v>208.51563052960887</c:v>
                </c:pt>
              </c:numCache>
            </c:numRef>
          </c:val>
          <c:extLst>
            <c:ext xmlns:c16="http://schemas.microsoft.com/office/drawing/2014/chart" uri="{C3380CC4-5D6E-409C-BE32-E72D297353CC}">
              <c16:uniqueId val="{00000000-C0D7-4F7F-9225-1F3EAF4A3E95}"/>
            </c:ext>
          </c:extLst>
        </c:ser>
        <c:ser>
          <c:idx val="1"/>
          <c:order val="1"/>
          <c:tx>
            <c:strRef>
              <c:f>'7.1'!$C$7</c:f>
              <c:strCache>
                <c:ptCount val="1"/>
                <c:pt idx="0">
                  <c:v> GasNet</c:v>
                </c:pt>
              </c:strCache>
            </c:strRef>
          </c:tx>
          <c:spPr>
            <a:solidFill>
              <a:schemeClr val="accent5"/>
            </a:solidFill>
          </c:spPr>
          <c:invertIfNegative val="0"/>
          <c:cat>
            <c:numRef>
              <c:f>'7.1'!$A$8:$A$31</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'7.1'!$C$8:$C$31</c:f>
              <c:numCache>
                <c:formatCode>#,##0.0</c:formatCode>
                <c:ptCount val="24"/>
                <c:pt idx="0">
                  <c:v>1522.4395102742499</c:v>
                </c:pt>
                <c:pt idx="1">
                  <c:v>1608.8005102742497</c:v>
                </c:pt>
                <c:pt idx="2">
                  <c:v>1634.66551027425</c:v>
                </c:pt>
                <c:pt idx="3">
                  <c:v>1611.2565102742499</c:v>
                </c:pt>
                <c:pt idx="4">
                  <c:v>1575.83751027425</c:v>
                </c:pt>
                <c:pt idx="5">
                  <c:v>1537.0395102742498</c:v>
                </c:pt>
                <c:pt idx="6">
                  <c:v>1485.8885102742499</c:v>
                </c:pt>
                <c:pt idx="7">
                  <c:v>1458.6395102742499</c:v>
                </c:pt>
                <c:pt idx="8">
                  <c:v>1435.8255102742498</c:v>
                </c:pt>
                <c:pt idx="9">
                  <c:v>1446.6385102742497</c:v>
                </c:pt>
                <c:pt idx="10">
                  <c:v>1480.8415102742499</c:v>
                </c:pt>
                <c:pt idx="11">
                  <c:v>1498.3925102742498</c:v>
                </c:pt>
                <c:pt idx="12">
                  <c:v>1504.00951027425</c:v>
                </c:pt>
                <c:pt idx="13">
                  <c:v>1510.5755102742498</c:v>
                </c:pt>
                <c:pt idx="14">
                  <c:v>1494.4855102742501</c:v>
                </c:pt>
                <c:pt idx="15">
                  <c:v>1428.5865102742498</c:v>
                </c:pt>
                <c:pt idx="16">
                  <c:v>1297.3125102742499</c:v>
                </c:pt>
                <c:pt idx="17">
                  <c:v>1162.9575102742499</c:v>
                </c:pt>
                <c:pt idx="18">
                  <c:v>1116.0445102742501</c:v>
                </c:pt>
                <c:pt idx="19">
                  <c:v>1107.6335102742501</c:v>
                </c:pt>
                <c:pt idx="20">
                  <c:v>1118.6665102742497</c:v>
                </c:pt>
                <c:pt idx="21">
                  <c:v>1173.1805102742496</c:v>
                </c:pt>
                <c:pt idx="22">
                  <c:v>1269.8225102742499</c:v>
                </c:pt>
                <c:pt idx="23">
                  <c:v>1447.1505102742499</c:v>
                </c:pt>
              </c:numCache>
            </c:numRef>
          </c:val>
          <c:extLst>
            <c:ext xmlns:c16="http://schemas.microsoft.com/office/drawing/2014/chart" uri="{C3380CC4-5D6E-409C-BE32-E72D297353CC}">
              <c16:uniqueId val="{00000001-C0D7-4F7F-9225-1F3EAF4A3E95}"/>
            </c:ext>
          </c:extLst>
        </c:ser>
        <c:ser>
          <c:idx val="2"/>
          <c:order val="2"/>
          <c:tx>
            <c:strRef>
              <c:f>'7.1'!$D$7</c:f>
              <c:strCache>
                <c:ptCount val="1"/>
                <c:pt idx="0">
                  <c:v> EG.D</c:v>
                </c:pt>
              </c:strCache>
            </c:strRef>
          </c:tx>
          <c:spPr>
            <a:solidFill>
              <a:schemeClr val="tx1"/>
            </a:solidFill>
          </c:spPr>
          <c:invertIfNegative val="0"/>
          <c:cat>
            <c:numRef>
              <c:f>'7.1'!$A$8:$A$31</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'7.1'!$D$8:$D$31</c:f>
              <c:numCache>
                <c:formatCode>#,##0.0</c:formatCode>
                <c:ptCount val="24"/>
                <c:pt idx="0">
                  <c:v>80.826850439568886</c:v>
                </c:pt>
                <c:pt idx="1">
                  <c:v>85.512850439568879</c:v>
                </c:pt>
                <c:pt idx="2">
                  <c:v>85.787850439568885</c:v>
                </c:pt>
                <c:pt idx="3">
                  <c:v>84.279850439568875</c:v>
                </c:pt>
                <c:pt idx="4">
                  <c:v>82.581850439568882</c:v>
                </c:pt>
                <c:pt idx="5">
                  <c:v>80.022850439568884</c:v>
                </c:pt>
                <c:pt idx="6">
                  <c:v>78.014850439568875</c:v>
                </c:pt>
                <c:pt idx="7">
                  <c:v>76.384850439568879</c:v>
                </c:pt>
                <c:pt idx="8">
                  <c:v>76.300850439568876</c:v>
                </c:pt>
                <c:pt idx="9">
                  <c:v>75.145850439568875</c:v>
                </c:pt>
                <c:pt idx="10">
                  <c:v>75.702850439568877</c:v>
                </c:pt>
                <c:pt idx="11">
                  <c:v>78.568850439568877</c:v>
                </c:pt>
                <c:pt idx="12">
                  <c:v>76.361850439568883</c:v>
                </c:pt>
                <c:pt idx="13">
                  <c:v>76.613850439568878</c:v>
                </c:pt>
                <c:pt idx="14">
                  <c:v>74.440850439568877</c:v>
                </c:pt>
                <c:pt idx="15">
                  <c:v>69.574850439568877</c:v>
                </c:pt>
                <c:pt idx="16">
                  <c:v>58.698850439568886</c:v>
                </c:pt>
                <c:pt idx="17">
                  <c:v>51.304850439568888</c:v>
                </c:pt>
                <c:pt idx="18">
                  <c:v>47.592850439568885</c:v>
                </c:pt>
                <c:pt idx="19">
                  <c:v>47.504850439568884</c:v>
                </c:pt>
                <c:pt idx="20">
                  <c:v>50.28285043956889</c:v>
                </c:pt>
                <c:pt idx="21">
                  <c:v>54.748850439568891</c:v>
                </c:pt>
                <c:pt idx="22">
                  <c:v>62.29485043956889</c:v>
                </c:pt>
                <c:pt idx="23">
                  <c:v>76.112850439568874</c:v>
                </c:pt>
              </c:numCache>
            </c:numRef>
          </c:val>
          <c:extLst>
            <c:ext xmlns:c16="http://schemas.microsoft.com/office/drawing/2014/chart" uri="{C3380CC4-5D6E-409C-BE32-E72D297353CC}">
              <c16:uniqueId val="{00000002-C0D7-4F7F-9225-1F3EAF4A3E95}"/>
            </c:ext>
          </c:extLst>
        </c:ser>
        <c:ser>
          <c:idx val="3"/>
          <c:order val="3"/>
          <c:tx>
            <c:strRef>
              <c:f>'7.1'!$E$7</c:f>
              <c:strCache>
                <c:ptCount val="1"/>
                <c:pt idx="0">
                  <c:v>Other companies</c:v>
                </c:pt>
              </c:strCache>
            </c:strRef>
          </c:tx>
          <c:spPr>
            <a:solidFill>
              <a:schemeClr val="tx1">
                <a:alpha val="25000"/>
              </a:schemeClr>
            </a:solidFill>
          </c:spPr>
          <c:invertIfNegative val="0"/>
          <c:cat>
            <c:numRef>
              <c:f>'7.1'!$A$8:$A$31</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'7.1'!$E$8:$E$31</c:f>
              <c:numCache>
                <c:formatCode>#,##0.0</c:formatCode>
                <c:ptCount val="24"/>
                <c:pt idx="0">
                  <c:v>160.24835891129081</c:v>
                </c:pt>
                <c:pt idx="1">
                  <c:v>172.9203589112908</c:v>
                </c:pt>
                <c:pt idx="2">
                  <c:v>162.57735891129079</c:v>
                </c:pt>
                <c:pt idx="3">
                  <c:v>162.25735891129079</c:v>
                </c:pt>
                <c:pt idx="4">
                  <c:v>162.6343589112908</c:v>
                </c:pt>
                <c:pt idx="5">
                  <c:v>162.76135891129081</c:v>
                </c:pt>
                <c:pt idx="6">
                  <c:v>159.3063589112908</c:v>
                </c:pt>
                <c:pt idx="7">
                  <c:v>162.3543589112908</c:v>
                </c:pt>
                <c:pt idx="8">
                  <c:v>161.70135891129081</c:v>
                </c:pt>
                <c:pt idx="9">
                  <c:v>162.6573589112908</c:v>
                </c:pt>
                <c:pt idx="10">
                  <c:v>163.49535891129079</c:v>
                </c:pt>
                <c:pt idx="11">
                  <c:v>162.93235891129081</c:v>
                </c:pt>
                <c:pt idx="12">
                  <c:v>163.52435891129079</c:v>
                </c:pt>
                <c:pt idx="13">
                  <c:v>163.4783589112908</c:v>
                </c:pt>
                <c:pt idx="14">
                  <c:v>163.7173589112908</c:v>
                </c:pt>
                <c:pt idx="15">
                  <c:v>162.38135891129079</c:v>
                </c:pt>
                <c:pt idx="16">
                  <c:v>160.9133589112908</c:v>
                </c:pt>
                <c:pt idx="17">
                  <c:v>160.54135891129081</c:v>
                </c:pt>
                <c:pt idx="18">
                  <c:v>106.23935891129079</c:v>
                </c:pt>
                <c:pt idx="19">
                  <c:v>79.255358911290784</c:v>
                </c:pt>
                <c:pt idx="20">
                  <c:v>79.828358911290792</c:v>
                </c:pt>
                <c:pt idx="21">
                  <c:v>79.817358911290782</c:v>
                </c:pt>
                <c:pt idx="22">
                  <c:v>79.816358911290791</c:v>
                </c:pt>
                <c:pt idx="23">
                  <c:v>105.31735891129078</c:v>
                </c:pt>
              </c:numCache>
            </c:numRef>
          </c:val>
          <c:extLst>
            <c:ext xmlns:c16="http://schemas.microsoft.com/office/drawing/2014/chart" uri="{C3380CC4-5D6E-409C-BE32-E72D297353CC}">
              <c16:uniqueId val="{00000003-C0D7-4F7F-9225-1F3EAF4A3E95}"/>
            </c:ext>
          </c:extLst>
        </c:ser>
        <c:dLbls>
          <c:showLegendKey val="0"/>
          <c:showVal val="0"/>
          <c:showCatName val="0"/>
          <c:showSerName val="0"/>
          <c:showPercent val="0"/>
          <c:showBubbleSize val="0"/>
        </c:dLbls>
        <c:gapWidth val="50"/>
        <c:overlap val="100"/>
        <c:axId val="171347968"/>
        <c:axId val="171349504"/>
      </c:barChart>
      <c:catAx>
        <c:axId val="171347968"/>
        <c:scaling>
          <c:orientation val="minMax"/>
        </c:scaling>
        <c:delete val="0"/>
        <c:axPos val="b"/>
        <c:numFmt formatCode="h:mm" sourceLinked="1"/>
        <c:majorTickMark val="out"/>
        <c:minorTickMark val="none"/>
        <c:tickLblPos val="nextTo"/>
        <c:txPr>
          <a:bodyPr rot="-5400000" vert="horz"/>
          <a:lstStyle/>
          <a:p>
            <a:pPr>
              <a:defRPr/>
            </a:pPr>
            <a:endParaRPr lang="cs-CZ"/>
          </a:p>
        </c:txPr>
        <c:crossAx val="171349504"/>
        <c:crosses val="autoZero"/>
        <c:auto val="1"/>
        <c:lblAlgn val="ctr"/>
        <c:lblOffset val="100"/>
        <c:noMultiLvlLbl val="0"/>
      </c:catAx>
      <c:valAx>
        <c:axId val="171349504"/>
        <c:scaling>
          <c:orientation val="minMax"/>
          <c:max val="2200"/>
        </c:scaling>
        <c:delete val="0"/>
        <c:axPos val="l"/>
        <c:majorGridlines/>
        <c:numFmt formatCode="#,##0" sourceLinked="0"/>
        <c:majorTickMark val="out"/>
        <c:minorTickMark val="none"/>
        <c:tickLblPos val="nextTo"/>
        <c:crossAx val="171347968"/>
        <c:crosses val="autoZero"/>
        <c:crossBetween val="between"/>
        <c:majorUnit val="200"/>
      </c:valAx>
    </c:plotArea>
    <c:legend>
      <c:legendPos val="b"/>
      <c:layout>
        <c:manualLayout>
          <c:xMode val="edge"/>
          <c:yMode val="edge"/>
          <c:x val="0"/>
          <c:y val="0.94637969265667121"/>
          <c:w val="0.47873715414476431"/>
          <c:h val="5.2694706921914872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3009869540836732E-2"/>
          <c:y val="3.1465122645845181E-2"/>
          <c:w val="0.90181304690662367"/>
          <c:h val="0.72658233022770091"/>
        </c:manualLayout>
      </c:layout>
      <c:barChart>
        <c:barDir val="col"/>
        <c:grouping val="clustered"/>
        <c:varyColors val="0"/>
        <c:ser>
          <c:idx val="0"/>
          <c:order val="0"/>
          <c:tx>
            <c:strRef>
              <c:f>'7.2'!$N$4</c:f>
              <c:strCache>
                <c:ptCount val="1"/>
                <c:pt idx="0">
                  <c:v>Into CR</c:v>
                </c:pt>
              </c:strCache>
            </c:strRef>
          </c:tx>
          <c:spPr>
            <a:solidFill>
              <a:schemeClr val="tx2"/>
            </a:solidFill>
          </c:spPr>
          <c:invertIfNegative val="0"/>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'7.2'!$N$5:$N$28</c:f>
              <c:numCache>
                <c:formatCode>0.0</c:formatCode>
                <c:ptCount val="24"/>
                <c:pt idx="0">
                  <c:v>4209.4101434750501</c:v>
                </c:pt>
                <c:pt idx="1">
                  <c:v>4209.4101434750501</c:v>
                </c:pt>
                <c:pt idx="2">
                  <c:v>4209.4101434750501</c:v>
                </c:pt>
                <c:pt idx="3">
                  <c:v>4209.4101434750501</c:v>
                </c:pt>
                <c:pt idx="4">
                  <c:v>4209.4101434750501</c:v>
                </c:pt>
                <c:pt idx="5">
                  <c:v>4209.4101434750501</c:v>
                </c:pt>
                <c:pt idx="6">
                  <c:v>4209.4101434750501</c:v>
                </c:pt>
                <c:pt idx="7">
                  <c:v>4209.4101434750501</c:v>
                </c:pt>
                <c:pt idx="8">
                  <c:v>4209.4101434750501</c:v>
                </c:pt>
                <c:pt idx="9">
                  <c:v>4209.4101434750501</c:v>
                </c:pt>
                <c:pt idx="10">
                  <c:v>4209.4101434750501</c:v>
                </c:pt>
                <c:pt idx="11">
                  <c:v>4209.4101434750501</c:v>
                </c:pt>
                <c:pt idx="12">
                  <c:v>4209.4101434750501</c:v>
                </c:pt>
                <c:pt idx="13">
                  <c:v>4209.4101434750501</c:v>
                </c:pt>
                <c:pt idx="14">
                  <c:v>4209.4101434750501</c:v>
                </c:pt>
                <c:pt idx="15">
                  <c:v>4209.4101434750501</c:v>
                </c:pt>
                <c:pt idx="16">
                  <c:v>4209.4101434750501</c:v>
                </c:pt>
                <c:pt idx="17">
                  <c:v>4209.4101434750501</c:v>
                </c:pt>
                <c:pt idx="18">
                  <c:v>4209.4101434750501</c:v>
                </c:pt>
                <c:pt idx="19">
                  <c:v>4209.4101434750501</c:v>
                </c:pt>
                <c:pt idx="20">
                  <c:v>4209.4101434750501</c:v>
                </c:pt>
                <c:pt idx="21">
                  <c:v>4209.4101434750501</c:v>
                </c:pt>
                <c:pt idx="22">
                  <c:v>4209.4101434750501</c:v>
                </c:pt>
                <c:pt idx="23">
                  <c:v>4209.4101434750501</c:v>
                </c:pt>
              </c:numCache>
            </c:numRef>
          </c:val>
          <c:extLst>
            <c:ext xmlns:c16="http://schemas.microsoft.com/office/drawing/2014/chart" uri="{C3380CC4-5D6E-409C-BE32-E72D297353CC}">
              <c16:uniqueId val="{00000000-AD15-49B9-B78D-68D74D7E5179}"/>
            </c:ext>
          </c:extLst>
        </c:ser>
        <c:ser>
          <c:idx val="1"/>
          <c:order val="1"/>
          <c:tx>
            <c:strRef>
              <c:f>'7.2'!$O$4</c:f>
              <c:strCache>
                <c:ptCount val="1"/>
                <c:pt idx="0">
                  <c:v>From CR</c:v>
                </c:pt>
              </c:strCache>
            </c:strRef>
          </c:tx>
          <c:spPr>
            <a:solidFill>
              <a:schemeClr val="accent5"/>
            </a:solidFill>
          </c:spPr>
          <c:invertIfNegative val="0"/>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'7.2'!$O$5:$O$28</c:f>
              <c:numCache>
                <c:formatCode>0.0</c:formatCode>
                <c:ptCount val="24"/>
                <c:pt idx="0">
                  <c:v>-3880.6183405422512</c:v>
                </c:pt>
                <c:pt idx="1">
                  <c:v>-3880.6183405422512</c:v>
                </c:pt>
                <c:pt idx="2">
                  <c:v>-3880.6183405422512</c:v>
                </c:pt>
                <c:pt idx="3">
                  <c:v>-3880.6183405422512</c:v>
                </c:pt>
                <c:pt idx="4">
                  <c:v>-3880.6183405422512</c:v>
                </c:pt>
                <c:pt idx="5">
                  <c:v>-3880.6183405422512</c:v>
                </c:pt>
                <c:pt idx="6">
                  <c:v>-3880.6183405422512</c:v>
                </c:pt>
                <c:pt idx="7">
                  <c:v>-3880.6183405422512</c:v>
                </c:pt>
                <c:pt idx="8">
                  <c:v>-3880.6183405422512</c:v>
                </c:pt>
                <c:pt idx="9">
                  <c:v>-3880.6183405422512</c:v>
                </c:pt>
                <c:pt idx="10">
                  <c:v>-3880.6183405422512</c:v>
                </c:pt>
                <c:pt idx="11">
                  <c:v>-3880.6183405422512</c:v>
                </c:pt>
                <c:pt idx="12">
                  <c:v>-3880.6183405422512</c:v>
                </c:pt>
                <c:pt idx="13">
                  <c:v>-3880.6183405422512</c:v>
                </c:pt>
                <c:pt idx="14">
                  <c:v>-3880.6183405422512</c:v>
                </c:pt>
                <c:pt idx="15">
                  <c:v>-3880.6183405422512</c:v>
                </c:pt>
                <c:pt idx="16">
                  <c:v>-3880.6183405422512</c:v>
                </c:pt>
                <c:pt idx="17">
                  <c:v>-3880.6183405422512</c:v>
                </c:pt>
                <c:pt idx="18">
                  <c:v>-3880.6183405422512</c:v>
                </c:pt>
                <c:pt idx="19">
                  <c:v>-3880.6183405422512</c:v>
                </c:pt>
                <c:pt idx="20">
                  <c:v>-3880.6183405422512</c:v>
                </c:pt>
                <c:pt idx="21">
                  <c:v>-3880.6183405422512</c:v>
                </c:pt>
                <c:pt idx="22">
                  <c:v>-3880.6183405422512</c:v>
                </c:pt>
                <c:pt idx="23">
                  <c:v>-3880.6183405422512</c:v>
                </c:pt>
              </c:numCache>
            </c:numRef>
          </c:val>
          <c:extLst>
            <c:ext xmlns:c16="http://schemas.microsoft.com/office/drawing/2014/chart" uri="{C3380CC4-5D6E-409C-BE32-E72D297353CC}">
              <c16:uniqueId val="{00000001-AD15-49B9-B78D-68D74D7E5179}"/>
            </c:ext>
          </c:extLst>
        </c:ser>
        <c:dLbls>
          <c:showLegendKey val="0"/>
          <c:showVal val="0"/>
          <c:showCatName val="0"/>
          <c:showSerName val="0"/>
          <c:showPercent val="0"/>
          <c:showBubbleSize val="0"/>
        </c:dLbls>
        <c:gapWidth val="50"/>
        <c:overlap val="100"/>
        <c:axId val="158422912"/>
        <c:axId val="158424448"/>
      </c:barChart>
      <c:catAx>
        <c:axId val="158422912"/>
        <c:scaling>
          <c:orientation val="minMax"/>
        </c:scaling>
        <c:delete val="0"/>
        <c:axPos val="b"/>
        <c:numFmt formatCode="h:mm;@" sourceLinked="1"/>
        <c:majorTickMark val="out"/>
        <c:minorTickMark val="none"/>
        <c:tickLblPos val="low"/>
        <c:txPr>
          <a:bodyPr rot="-5400000" vert="horz"/>
          <a:lstStyle/>
          <a:p>
            <a:pPr>
              <a:defRPr/>
            </a:pPr>
            <a:endParaRPr lang="cs-CZ"/>
          </a:p>
        </c:txPr>
        <c:crossAx val="158424448"/>
        <c:crosses val="autoZero"/>
        <c:auto val="1"/>
        <c:lblAlgn val="ctr"/>
        <c:lblOffset val="100"/>
        <c:noMultiLvlLbl val="0"/>
      </c:catAx>
      <c:valAx>
        <c:axId val="158424448"/>
        <c:scaling>
          <c:orientation val="minMax"/>
        </c:scaling>
        <c:delete val="0"/>
        <c:axPos val="l"/>
        <c:majorGridlines/>
        <c:numFmt formatCode="#,##0" sourceLinked="0"/>
        <c:majorTickMark val="out"/>
        <c:minorTickMark val="none"/>
        <c:tickLblPos val="nextTo"/>
        <c:crossAx val="158422912"/>
        <c:crosses val="autoZero"/>
        <c:crossBetween val="between"/>
      </c:valAx>
    </c:plotArea>
    <c:legend>
      <c:legendPos val="b"/>
      <c:layout>
        <c:manualLayout>
          <c:xMode val="edge"/>
          <c:yMode val="edge"/>
          <c:x val="3.0600156714394823E-3"/>
          <c:y val="0.90062533834297731"/>
          <c:w val="0.19997177655448672"/>
          <c:h val="9.9374661657022731E-2"/>
        </c:manualLayout>
      </c:layout>
      <c:overlay val="0"/>
    </c:legend>
    <c:plotVisOnly val="1"/>
    <c:dispBlanksAs val="gap"/>
    <c:showDLblsOverMax val="0"/>
  </c:chart>
  <c:spPr>
    <a:ln>
      <a:noFill/>
    </a:ln>
  </c:spPr>
  <c:txPr>
    <a:bodyPr/>
    <a:lstStyle/>
    <a:p>
      <a:pPr>
        <a:defRPr sz="600"/>
      </a:pPr>
      <a:endParaRPr lang="cs-CZ"/>
    </a:p>
  </c:tx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8.5149392391305687E-2"/>
          <c:y val="1.9462613209782681E-2"/>
          <c:w val="0.90901838113782574"/>
          <c:h val="0.79806412300902196"/>
        </c:manualLayout>
      </c:layout>
      <c:barChart>
        <c:barDir val="col"/>
        <c:grouping val="clustered"/>
        <c:varyColors val="0"/>
        <c:ser>
          <c:idx val="0"/>
          <c:order val="0"/>
          <c:tx>
            <c:strRef>
              <c:f>'7.2'!$P$4</c:f>
              <c:strCache>
                <c:ptCount val="1"/>
                <c:pt idx="0">
                  <c:v>From UGS</c:v>
                </c:pt>
              </c:strCache>
            </c:strRef>
          </c:tx>
          <c:spPr>
            <a:solidFill>
              <a:schemeClr val="tx2"/>
            </a:solidFill>
          </c:spPr>
          <c:invertIfNegative val="0"/>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'7.2'!$P$5:$P$28</c:f>
              <c:numCache>
                <c:formatCode>0.0</c:formatCode>
                <c:ptCount val="24"/>
                <c:pt idx="0">
                  <c:v>1378.2081666666666</c:v>
                </c:pt>
                <c:pt idx="1">
                  <c:v>1378.2081666666666</c:v>
                </c:pt>
                <c:pt idx="2">
                  <c:v>1378.2081666666666</c:v>
                </c:pt>
                <c:pt idx="3">
                  <c:v>1378.2081666666666</c:v>
                </c:pt>
                <c:pt idx="4">
                  <c:v>1378.2081666666666</c:v>
                </c:pt>
                <c:pt idx="5">
                  <c:v>1378.2081666666666</c:v>
                </c:pt>
                <c:pt idx="6">
                  <c:v>1378.2081666666666</c:v>
                </c:pt>
                <c:pt idx="7">
                  <c:v>1378.2081666666666</c:v>
                </c:pt>
                <c:pt idx="8">
                  <c:v>1378.2081666666666</c:v>
                </c:pt>
                <c:pt idx="9">
                  <c:v>1378.2081666666666</c:v>
                </c:pt>
                <c:pt idx="10">
                  <c:v>1378.2081666666666</c:v>
                </c:pt>
                <c:pt idx="11">
                  <c:v>1378.2081666666666</c:v>
                </c:pt>
                <c:pt idx="12">
                  <c:v>1378.2081666666666</c:v>
                </c:pt>
                <c:pt idx="13">
                  <c:v>1378.2081666666666</c:v>
                </c:pt>
                <c:pt idx="14">
                  <c:v>1378.2081666666666</c:v>
                </c:pt>
                <c:pt idx="15">
                  <c:v>1378.2081666666666</c:v>
                </c:pt>
                <c:pt idx="16">
                  <c:v>1378.2081666666666</c:v>
                </c:pt>
                <c:pt idx="17">
                  <c:v>1378.2081666666666</c:v>
                </c:pt>
                <c:pt idx="18">
                  <c:v>1378.2081666666666</c:v>
                </c:pt>
                <c:pt idx="19">
                  <c:v>1378.2081666666666</c:v>
                </c:pt>
                <c:pt idx="20">
                  <c:v>1378.2081666666666</c:v>
                </c:pt>
                <c:pt idx="21">
                  <c:v>1378.2081666666666</c:v>
                </c:pt>
                <c:pt idx="22">
                  <c:v>1378.2081666666666</c:v>
                </c:pt>
                <c:pt idx="23">
                  <c:v>1378.2081666666666</c:v>
                </c:pt>
              </c:numCache>
            </c:numRef>
          </c:val>
          <c:extLst>
            <c:ext xmlns:c16="http://schemas.microsoft.com/office/drawing/2014/chart" uri="{C3380CC4-5D6E-409C-BE32-E72D297353CC}">
              <c16:uniqueId val="{00000000-A107-49FD-8A37-124D9F75BBFB}"/>
            </c:ext>
          </c:extLst>
        </c:ser>
        <c:ser>
          <c:idx val="1"/>
          <c:order val="1"/>
          <c:tx>
            <c:strRef>
              <c:f>'7.2'!$Q$4</c:f>
              <c:strCache>
                <c:ptCount val="1"/>
                <c:pt idx="0">
                  <c:v>Into UGS</c:v>
                </c:pt>
              </c:strCache>
            </c:strRef>
          </c:tx>
          <c:spPr>
            <a:solidFill>
              <a:schemeClr val="accent5"/>
            </a:solidFill>
          </c:spPr>
          <c:invertIfNegative val="0"/>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'7.2'!$Q$5:$Q$28</c:f>
              <c:numCache>
                <c:formatCode>0.0</c:formatCode>
                <c:ptCount val="24"/>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A107-49FD-8A37-124D9F75BBFB}"/>
            </c:ext>
          </c:extLst>
        </c:ser>
        <c:dLbls>
          <c:showLegendKey val="0"/>
          <c:showVal val="0"/>
          <c:showCatName val="0"/>
          <c:showSerName val="0"/>
          <c:showPercent val="0"/>
          <c:showBubbleSize val="0"/>
        </c:dLbls>
        <c:gapWidth val="50"/>
        <c:overlap val="100"/>
        <c:axId val="169485056"/>
        <c:axId val="169486592"/>
      </c:barChart>
      <c:catAx>
        <c:axId val="169485056"/>
        <c:scaling>
          <c:orientation val="minMax"/>
        </c:scaling>
        <c:delete val="0"/>
        <c:axPos val="b"/>
        <c:numFmt formatCode="h:mm;@" sourceLinked="1"/>
        <c:majorTickMark val="out"/>
        <c:minorTickMark val="none"/>
        <c:tickLblPos val="low"/>
        <c:txPr>
          <a:bodyPr rot="-5400000" vert="horz"/>
          <a:lstStyle/>
          <a:p>
            <a:pPr>
              <a:defRPr/>
            </a:pPr>
            <a:endParaRPr lang="cs-CZ"/>
          </a:p>
        </c:txPr>
        <c:crossAx val="169486592"/>
        <c:crosses val="autoZero"/>
        <c:auto val="1"/>
        <c:lblAlgn val="ctr"/>
        <c:lblOffset val="100"/>
        <c:noMultiLvlLbl val="0"/>
      </c:catAx>
      <c:valAx>
        <c:axId val="169486592"/>
        <c:scaling>
          <c:orientation val="minMax"/>
        </c:scaling>
        <c:delete val="0"/>
        <c:axPos val="l"/>
        <c:majorGridlines/>
        <c:numFmt formatCode="#,##0" sourceLinked="0"/>
        <c:majorTickMark val="out"/>
        <c:minorTickMark val="none"/>
        <c:tickLblPos val="nextTo"/>
        <c:crossAx val="169485056"/>
        <c:crosses val="autoZero"/>
        <c:crossBetween val="between"/>
      </c:valAx>
    </c:plotArea>
    <c:legend>
      <c:legendPos val="b"/>
      <c:layout>
        <c:manualLayout>
          <c:xMode val="edge"/>
          <c:yMode val="edge"/>
          <c:x val="0"/>
          <c:y val="0.92660565987156362"/>
          <c:w val="0.20622085588836389"/>
          <c:h val="7.3394340128436319E-2"/>
        </c:manualLayout>
      </c:layout>
      <c:overlay val="0"/>
    </c:legend>
    <c:plotVisOnly val="1"/>
    <c:dispBlanksAs val="gap"/>
    <c:showDLblsOverMax val="0"/>
  </c:chart>
  <c:spPr>
    <a:ln>
      <a:noFill/>
    </a:ln>
  </c:spPr>
  <c:txPr>
    <a:bodyPr/>
    <a:lstStyle/>
    <a:p>
      <a:pPr>
        <a:defRPr sz="600"/>
      </a:pPr>
      <a:endParaRPr lang="cs-CZ"/>
    </a:p>
  </c:txPr>
  <c:printSettings>
    <c:headerFooter/>
    <c:pageMargins b="0.78740157499999996" l="0.7" r="0.7" t="0.78740157499999996"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701081403826407E-2"/>
          <c:y val="8.6529087276074237E-2"/>
          <c:w val="0.94279063078050473"/>
          <c:h val="0.69800419452382989"/>
        </c:manualLayout>
      </c:layout>
      <c:barChart>
        <c:barDir val="col"/>
        <c:grouping val="clustered"/>
        <c:varyColors val="0"/>
        <c:ser>
          <c:idx val="0"/>
          <c:order val="0"/>
          <c:tx>
            <c:strRef>
              <c:f>'7.2'!$R$4</c:f>
              <c:strCache>
                <c:ptCount val="1"/>
                <c:pt idx="0">
                  <c:v>Gas production in the CR</c:v>
                </c:pt>
              </c:strCache>
            </c:strRef>
          </c:tx>
          <c:spPr>
            <a:solidFill>
              <a:schemeClr val="tx2"/>
            </a:solidFill>
          </c:spPr>
          <c:invertIfNegative val="0"/>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'7.2'!$R$5:$R$28</c:f>
              <c:numCache>
                <c:formatCode>0.0</c:formatCode>
                <c:ptCount val="24"/>
                <c:pt idx="0">
                  <c:v>17.494654891269601</c:v>
                </c:pt>
                <c:pt idx="1">
                  <c:v>17.461507021482277</c:v>
                </c:pt>
                <c:pt idx="2">
                  <c:v>16.934824476846206</c:v>
                </c:pt>
                <c:pt idx="3">
                  <c:v>16.477604367269599</c:v>
                </c:pt>
                <c:pt idx="4">
                  <c:v>16.541669016978773</c:v>
                </c:pt>
                <c:pt idx="5">
                  <c:v>17.32745068770226</c:v>
                </c:pt>
                <c:pt idx="6">
                  <c:v>17.421781901787437</c:v>
                </c:pt>
                <c:pt idx="7">
                  <c:v>17.105775246104979</c:v>
                </c:pt>
                <c:pt idx="8">
                  <c:v>16.625925837787111</c:v>
                </c:pt>
                <c:pt idx="9">
                  <c:v>16.593014643056335</c:v>
                </c:pt>
                <c:pt idx="10">
                  <c:v>16.848462526803399</c:v>
                </c:pt>
                <c:pt idx="11">
                  <c:v>16.836227599691021</c:v>
                </c:pt>
                <c:pt idx="12">
                  <c:v>16.738988748935682</c:v>
                </c:pt>
                <c:pt idx="13">
                  <c:v>16.702295755931296</c:v>
                </c:pt>
                <c:pt idx="14">
                  <c:v>16.492109221456474</c:v>
                </c:pt>
                <c:pt idx="15">
                  <c:v>16.236243994177414</c:v>
                </c:pt>
                <c:pt idx="16">
                  <c:v>15.961539652852561</c:v>
                </c:pt>
                <c:pt idx="17">
                  <c:v>16.022308507633099</c:v>
                </c:pt>
                <c:pt idx="18">
                  <c:v>16.059401594057213</c:v>
                </c:pt>
                <c:pt idx="19">
                  <c:v>16.125099646248021</c:v>
                </c:pt>
                <c:pt idx="20">
                  <c:v>16.203169249568198</c:v>
                </c:pt>
                <c:pt idx="21">
                  <c:v>16.20471111439026</c:v>
                </c:pt>
                <c:pt idx="22">
                  <c:v>16.846947119083087</c:v>
                </c:pt>
                <c:pt idx="23">
                  <c:v>17.255354730079123</c:v>
                </c:pt>
              </c:numCache>
            </c:numRef>
          </c:val>
          <c:extLst>
            <c:ext xmlns:c16="http://schemas.microsoft.com/office/drawing/2014/chart" uri="{C3380CC4-5D6E-409C-BE32-E72D297353CC}">
              <c16:uniqueId val="{00000000-1D23-40A0-A426-F123EAD21589}"/>
            </c:ext>
          </c:extLst>
        </c:ser>
        <c:dLbls>
          <c:showLegendKey val="0"/>
          <c:showVal val="0"/>
          <c:showCatName val="0"/>
          <c:showSerName val="0"/>
          <c:showPercent val="0"/>
          <c:showBubbleSize val="0"/>
        </c:dLbls>
        <c:gapWidth val="50"/>
        <c:overlap val="100"/>
        <c:axId val="169539072"/>
        <c:axId val="169540608"/>
      </c:barChart>
      <c:catAx>
        <c:axId val="169539072"/>
        <c:scaling>
          <c:orientation val="minMax"/>
        </c:scaling>
        <c:delete val="0"/>
        <c:axPos val="b"/>
        <c:numFmt formatCode="h:mm;@" sourceLinked="1"/>
        <c:majorTickMark val="out"/>
        <c:minorTickMark val="none"/>
        <c:tickLblPos val="low"/>
        <c:txPr>
          <a:bodyPr rot="-5400000" vert="horz"/>
          <a:lstStyle/>
          <a:p>
            <a:pPr>
              <a:defRPr/>
            </a:pPr>
            <a:endParaRPr lang="cs-CZ"/>
          </a:p>
        </c:txPr>
        <c:crossAx val="169540608"/>
        <c:crosses val="autoZero"/>
        <c:auto val="1"/>
        <c:lblAlgn val="ctr"/>
        <c:lblOffset val="100"/>
        <c:noMultiLvlLbl val="0"/>
      </c:catAx>
      <c:valAx>
        <c:axId val="169540608"/>
        <c:scaling>
          <c:orientation val="minMax"/>
          <c:max val="18"/>
          <c:min val="13"/>
        </c:scaling>
        <c:delete val="0"/>
        <c:axPos val="l"/>
        <c:majorGridlines/>
        <c:numFmt formatCode="#,##0" sourceLinked="0"/>
        <c:majorTickMark val="out"/>
        <c:minorTickMark val="none"/>
        <c:tickLblPos val="nextTo"/>
        <c:crossAx val="169539072"/>
        <c:crosses val="autoZero"/>
        <c:crossBetween val="between"/>
        <c:majorUnit val="1"/>
      </c:valAx>
    </c:plotArea>
    <c:plotVisOnly val="1"/>
    <c:dispBlanksAs val="gap"/>
    <c:showDLblsOverMax val="0"/>
  </c:chart>
  <c:spPr>
    <a:ln>
      <a:noFill/>
    </a:ln>
  </c:spPr>
  <c:txPr>
    <a:bodyPr/>
    <a:lstStyle/>
    <a:p>
      <a:pPr>
        <a:defRPr sz="600"/>
      </a:pPr>
      <a:endParaRPr lang="cs-CZ"/>
    </a:p>
  </c:tx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0613032702388525"/>
          <c:y val="1.9420289855072465E-2"/>
          <c:w val="0.76687851235512816"/>
          <c:h val="0.74538034919548102"/>
        </c:manualLayout>
      </c:layout>
      <c:lineChart>
        <c:grouping val="standard"/>
        <c:varyColors val="0"/>
        <c:ser>
          <c:idx val="0"/>
          <c:order val="0"/>
          <c:tx>
            <c:strRef>
              <c:f>'7.2'!$S$4</c:f>
              <c:strCache>
                <c:ptCount val="1"/>
                <c:pt idx="0">
                  <c:v>Gas consumption in the CR</c:v>
                </c:pt>
              </c:strCache>
            </c:strRef>
          </c:tx>
          <c:spPr>
            <a:ln w="19050">
              <a:solidFill>
                <a:schemeClr val="accent1"/>
              </a:solidFill>
            </a:ln>
          </c:spPr>
          <c:marker>
            <c:symbol val="none"/>
          </c:marker>
          <c:dPt>
            <c:idx val="2"/>
            <c:bubble3D val="0"/>
            <c:extLst>
              <c:ext xmlns:c16="http://schemas.microsoft.com/office/drawing/2014/chart" uri="{C3380CC4-5D6E-409C-BE32-E72D297353CC}">
                <c16:uniqueId val="{00000000-D11E-4903-AB67-5BDE1E13719D}"/>
              </c:ext>
            </c:extLst>
          </c:dPt>
          <c:dPt>
            <c:idx val="3"/>
            <c:bubble3D val="0"/>
            <c:extLst>
              <c:ext xmlns:c16="http://schemas.microsoft.com/office/drawing/2014/chart" uri="{C3380CC4-5D6E-409C-BE32-E72D297353CC}">
                <c16:uniqueId val="{00000001-D11E-4903-AB67-5BDE1E13719D}"/>
              </c:ext>
            </c:extLst>
          </c:dPt>
          <c:dPt>
            <c:idx val="19"/>
            <c:bubble3D val="0"/>
            <c:extLst>
              <c:ext xmlns:c16="http://schemas.microsoft.com/office/drawing/2014/chart" uri="{C3380CC4-5D6E-409C-BE32-E72D297353CC}">
                <c16:uniqueId val="{00000002-D11E-4903-AB67-5BDE1E13719D}"/>
              </c:ext>
            </c:extLst>
          </c:dPt>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'7.2'!$S$5:$S$28</c:f>
              <c:numCache>
                <c:formatCode>0.0</c:formatCode>
                <c:ptCount val="24"/>
                <c:pt idx="0">
                  <c:v>1984.2363501547184</c:v>
                </c:pt>
                <c:pt idx="1">
                  <c:v>2091.817350154718</c:v>
                </c:pt>
                <c:pt idx="2">
                  <c:v>2107.0183501547185</c:v>
                </c:pt>
                <c:pt idx="3">
                  <c:v>2082.6473501547184</c:v>
                </c:pt>
                <c:pt idx="4">
                  <c:v>2041.0393501547185</c:v>
                </c:pt>
                <c:pt idx="5">
                  <c:v>1995.3263501547185</c:v>
                </c:pt>
                <c:pt idx="6">
                  <c:v>1937.6893501547183</c:v>
                </c:pt>
                <c:pt idx="7">
                  <c:v>1907.0633501547186</c:v>
                </c:pt>
                <c:pt idx="8">
                  <c:v>1881.3203501547184</c:v>
                </c:pt>
                <c:pt idx="9">
                  <c:v>1901.2053501547184</c:v>
                </c:pt>
                <c:pt idx="10">
                  <c:v>1947.1073501547185</c:v>
                </c:pt>
                <c:pt idx="11">
                  <c:v>1970.2023501547185</c:v>
                </c:pt>
                <c:pt idx="12">
                  <c:v>1977.5503501547187</c:v>
                </c:pt>
                <c:pt idx="13">
                  <c:v>1984.6193501547184</c:v>
                </c:pt>
                <c:pt idx="14">
                  <c:v>1960.8023501547189</c:v>
                </c:pt>
                <c:pt idx="15">
                  <c:v>1874.7333501547184</c:v>
                </c:pt>
                <c:pt idx="16">
                  <c:v>1710.6493501547184</c:v>
                </c:pt>
                <c:pt idx="17">
                  <c:v>1549.5513501547184</c:v>
                </c:pt>
                <c:pt idx="18">
                  <c:v>1435.3983501547186</c:v>
                </c:pt>
                <c:pt idx="19">
                  <c:v>1395.1903501547185</c:v>
                </c:pt>
                <c:pt idx="20">
                  <c:v>1410.1223501547181</c:v>
                </c:pt>
                <c:pt idx="21">
                  <c:v>1473.1783501547181</c:v>
                </c:pt>
                <c:pt idx="22">
                  <c:v>1589.7693501547183</c:v>
                </c:pt>
                <c:pt idx="23">
                  <c:v>1837.0963501547183</c:v>
                </c:pt>
              </c:numCache>
            </c:numRef>
          </c:val>
          <c:smooth val="1"/>
          <c:extLst>
            <c:ext xmlns:c16="http://schemas.microsoft.com/office/drawing/2014/chart" uri="{C3380CC4-5D6E-409C-BE32-E72D297353CC}">
              <c16:uniqueId val="{00000003-D11E-4903-AB67-5BDE1E13719D}"/>
            </c:ext>
          </c:extLst>
        </c:ser>
        <c:dLbls>
          <c:showLegendKey val="0"/>
          <c:showVal val="0"/>
          <c:showCatName val="0"/>
          <c:showSerName val="0"/>
          <c:showPercent val="0"/>
          <c:showBubbleSize val="0"/>
        </c:dLbls>
        <c:marker val="1"/>
        <c:smooth val="0"/>
        <c:axId val="171302272"/>
        <c:axId val="172184704"/>
      </c:lineChart>
      <c:lineChart>
        <c:grouping val="standard"/>
        <c:varyColors val="0"/>
        <c:ser>
          <c:idx val="1"/>
          <c:order val="1"/>
          <c:tx>
            <c:strRef>
              <c:f>'7.2'!$T$4</c:f>
              <c:strCache>
                <c:ptCount val="1"/>
                <c:pt idx="0">
                  <c:v>Temperature in the CR</c:v>
                </c:pt>
              </c:strCache>
            </c:strRef>
          </c:tx>
          <c:spPr>
            <a:ln w="19050" cmpd="sng">
              <a:solidFill>
                <a:schemeClr val="accent5"/>
              </a:solidFill>
              <a:prstDash val="solid"/>
            </a:ln>
          </c:spPr>
          <c:marker>
            <c:symbol val="none"/>
          </c:marker>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'7.2'!$T$5:$T$28</c:f>
              <c:numCache>
                <c:formatCode>0.0</c:formatCode>
                <c:ptCount val="24"/>
                <c:pt idx="0">
                  <c:v>-5.8</c:v>
                </c:pt>
                <c:pt idx="1">
                  <c:v>-5.3</c:v>
                </c:pt>
                <c:pt idx="2">
                  <c:v>-4.8</c:v>
                </c:pt>
                <c:pt idx="3">
                  <c:v>-3.6</c:v>
                </c:pt>
                <c:pt idx="4">
                  <c:v>-2.4</c:v>
                </c:pt>
                <c:pt idx="5">
                  <c:v>-1.8</c:v>
                </c:pt>
                <c:pt idx="6">
                  <c:v>-1.4</c:v>
                </c:pt>
                <c:pt idx="7">
                  <c:v>-1.1000000000000001</c:v>
                </c:pt>
                <c:pt idx="8">
                  <c:v>-1.3</c:v>
                </c:pt>
                <c:pt idx="9">
                  <c:v>-1.8</c:v>
                </c:pt>
                <c:pt idx="10">
                  <c:v>-2.1</c:v>
                </c:pt>
                <c:pt idx="11">
                  <c:v>-2.9</c:v>
                </c:pt>
                <c:pt idx="12">
                  <c:v>-3.1</c:v>
                </c:pt>
                <c:pt idx="13">
                  <c:v>-3.6</c:v>
                </c:pt>
                <c:pt idx="14">
                  <c:v>-3.8</c:v>
                </c:pt>
                <c:pt idx="15">
                  <c:v>-4.0999999999999996</c:v>
                </c:pt>
                <c:pt idx="16">
                  <c:v>-4.3</c:v>
                </c:pt>
                <c:pt idx="17">
                  <c:v>-4.5</c:v>
                </c:pt>
                <c:pt idx="18">
                  <c:v>-5.0999999999999996</c:v>
                </c:pt>
                <c:pt idx="19">
                  <c:v>-5.9</c:v>
                </c:pt>
                <c:pt idx="20">
                  <c:v>-6.4</c:v>
                </c:pt>
                <c:pt idx="21">
                  <c:v>-6.1</c:v>
                </c:pt>
                <c:pt idx="22">
                  <c:v>-5.5</c:v>
                </c:pt>
                <c:pt idx="23">
                  <c:v>-4.7</c:v>
                </c:pt>
              </c:numCache>
            </c:numRef>
          </c:val>
          <c:smooth val="1"/>
          <c:extLst>
            <c:ext xmlns:c16="http://schemas.microsoft.com/office/drawing/2014/chart" uri="{C3380CC4-5D6E-409C-BE32-E72D297353CC}">
              <c16:uniqueId val="{00000004-D11E-4903-AB67-5BDE1E13719D}"/>
            </c:ext>
          </c:extLst>
        </c:ser>
        <c:dLbls>
          <c:showLegendKey val="0"/>
          <c:showVal val="0"/>
          <c:showCatName val="0"/>
          <c:showSerName val="0"/>
          <c:showPercent val="0"/>
          <c:showBubbleSize val="0"/>
        </c:dLbls>
        <c:marker val="1"/>
        <c:smooth val="0"/>
        <c:axId val="172186240"/>
        <c:axId val="172192128"/>
      </c:lineChart>
      <c:catAx>
        <c:axId val="171302272"/>
        <c:scaling>
          <c:orientation val="minMax"/>
        </c:scaling>
        <c:delete val="0"/>
        <c:axPos val="b"/>
        <c:numFmt formatCode="h:mm;@" sourceLinked="1"/>
        <c:majorTickMark val="out"/>
        <c:minorTickMark val="none"/>
        <c:tickLblPos val="nextTo"/>
        <c:txPr>
          <a:bodyPr rot="-5400000" vert="horz"/>
          <a:lstStyle/>
          <a:p>
            <a:pPr>
              <a:defRPr/>
            </a:pPr>
            <a:endParaRPr lang="cs-CZ"/>
          </a:p>
        </c:txPr>
        <c:crossAx val="172184704"/>
        <c:crosses val="autoZero"/>
        <c:auto val="1"/>
        <c:lblAlgn val="ctr"/>
        <c:lblOffset val="100"/>
        <c:noMultiLvlLbl val="0"/>
      </c:catAx>
      <c:valAx>
        <c:axId val="172184704"/>
        <c:scaling>
          <c:orientation val="minMax"/>
          <c:max val="2140"/>
          <c:min val="1300"/>
        </c:scaling>
        <c:delete val="0"/>
        <c:axPos val="l"/>
        <c:majorGridlines/>
        <c:numFmt formatCode="#,##0" sourceLinked="0"/>
        <c:majorTickMark val="out"/>
        <c:minorTickMark val="none"/>
        <c:tickLblPos val="nextTo"/>
        <c:txPr>
          <a:bodyPr rot="0" vert="horz"/>
          <a:lstStyle/>
          <a:p>
            <a:pPr>
              <a:defRPr/>
            </a:pPr>
            <a:endParaRPr lang="cs-CZ"/>
          </a:p>
        </c:txPr>
        <c:crossAx val="171302272"/>
        <c:crosses val="autoZero"/>
        <c:crossBetween val="midCat"/>
        <c:majorUnit val="120"/>
      </c:valAx>
      <c:catAx>
        <c:axId val="172186240"/>
        <c:scaling>
          <c:orientation val="minMax"/>
        </c:scaling>
        <c:delete val="1"/>
        <c:axPos val="b"/>
        <c:numFmt formatCode="h:mm;@" sourceLinked="1"/>
        <c:majorTickMark val="out"/>
        <c:minorTickMark val="none"/>
        <c:tickLblPos val="nextTo"/>
        <c:crossAx val="172192128"/>
        <c:crosses val="autoZero"/>
        <c:auto val="1"/>
        <c:lblAlgn val="ctr"/>
        <c:lblOffset val="100"/>
        <c:noMultiLvlLbl val="0"/>
      </c:catAx>
      <c:valAx>
        <c:axId val="172192128"/>
        <c:scaling>
          <c:orientation val="minMax"/>
          <c:max val="0"/>
          <c:min val="-7"/>
        </c:scaling>
        <c:delete val="0"/>
        <c:axPos val="r"/>
        <c:title>
          <c:tx>
            <c:rich>
              <a:bodyPr/>
              <a:lstStyle/>
              <a:p>
                <a:pPr>
                  <a:defRPr b="0"/>
                </a:pPr>
                <a:r>
                  <a:rPr lang="cs-CZ" b="0"/>
                  <a:t>(°C)</a:t>
                </a:r>
              </a:p>
            </c:rich>
          </c:tx>
          <c:layout>
            <c:manualLayout>
              <c:xMode val="edge"/>
              <c:yMode val="edge"/>
              <c:x val="0.95868446322258483"/>
              <c:y val="0.39207577313705355"/>
            </c:manualLayout>
          </c:layout>
          <c:overlay val="0"/>
        </c:title>
        <c:numFmt formatCode="#,##0.0" sourceLinked="0"/>
        <c:majorTickMark val="out"/>
        <c:minorTickMark val="none"/>
        <c:tickLblPos val="nextTo"/>
        <c:txPr>
          <a:bodyPr rot="0" vert="horz"/>
          <a:lstStyle/>
          <a:p>
            <a:pPr>
              <a:defRPr/>
            </a:pPr>
            <a:endParaRPr lang="cs-CZ"/>
          </a:p>
        </c:txPr>
        <c:crossAx val="172186240"/>
        <c:crosses val="max"/>
        <c:crossBetween val="midCat"/>
        <c:majorUnit val="1"/>
      </c:valAx>
    </c:plotArea>
    <c:legend>
      <c:legendPos val="b"/>
      <c:layout>
        <c:manualLayout>
          <c:xMode val="edge"/>
          <c:yMode val="edge"/>
          <c:x val="1.0336695484962268E-4"/>
          <c:y val="0.90183407508844005"/>
          <c:w val="0.54904700295999753"/>
          <c:h val="7.4977519114458505E-2"/>
        </c:manualLayout>
      </c:layout>
      <c:overlay val="0"/>
      <c:spPr>
        <a:ln>
          <a:noFill/>
        </a:ln>
      </c:spPr>
    </c:legend>
    <c:plotVisOnly val="1"/>
    <c:dispBlanksAs val="gap"/>
    <c:showDLblsOverMax val="0"/>
  </c:chart>
  <c:spPr>
    <a:ln>
      <a:noFill/>
    </a:ln>
  </c:spPr>
  <c:txPr>
    <a:bodyPr/>
    <a:lstStyle/>
    <a:p>
      <a:pPr>
        <a:defRPr sz="600">
          <a:latin typeface="+mn-lt"/>
          <a:cs typeface="Arial" panose="020B0604020202020204" pitchFamily="34" charset="0"/>
        </a:defRPr>
      </a:pPr>
      <a:endParaRPr lang="cs-CZ"/>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229441895722965E-2"/>
          <c:y val="5.8966334970825963E-2"/>
          <c:w val="0.93677055810427701"/>
          <c:h val="0.69982423912871838"/>
        </c:manualLayout>
      </c:layout>
      <c:barChart>
        <c:barDir val="col"/>
        <c:grouping val="clustered"/>
        <c:varyColors val="0"/>
        <c:ser>
          <c:idx val="0"/>
          <c:order val="0"/>
          <c:tx>
            <c:strRef>
              <c:f>'7.5'!$Q$30</c:f>
              <c:strCache>
                <c:ptCount val="1"/>
                <c:pt idx="0">
                  <c:v>Max</c:v>
                </c:pt>
              </c:strCache>
            </c:strRef>
          </c:tx>
          <c:spPr>
            <a:solidFill>
              <a:schemeClr val="tx2"/>
            </a:solidFill>
            <a:ln>
              <a:noFill/>
            </a:ln>
            <a:effectLst/>
          </c:spPr>
          <c:invertIfNegative val="0"/>
          <c:dPt>
            <c:idx val="0"/>
            <c:invertIfNegative val="0"/>
            <c:bubble3D val="0"/>
            <c:extLst>
              <c:ext xmlns:c16="http://schemas.microsoft.com/office/drawing/2014/chart" uri="{C3380CC4-5D6E-409C-BE32-E72D297353CC}">
                <c16:uniqueId val="{00000000-C812-4D6C-B24A-BC868EA854AE}"/>
              </c:ext>
            </c:extLst>
          </c:dPt>
          <c:dPt>
            <c:idx val="1"/>
            <c:invertIfNegative val="0"/>
            <c:bubble3D val="0"/>
            <c:extLst>
              <c:ext xmlns:c16="http://schemas.microsoft.com/office/drawing/2014/chart" uri="{C3380CC4-5D6E-409C-BE32-E72D297353CC}">
                <c16:uniqueId val="{00000002-C812-4D6C-B24A-BC868EA854AE}"/>
              </c:ext>
            </c:extLst>
          </c:dPt>
          <c:dPt>
            <c:idx val="2"/>
            <c:invertIfNegative val="0"/>
            <c:bubble3D val="0"/>
            <c:extLst>
              <c:ext xmlns:c16="http://schemas.microsoft.com/office/drawing/2014/chart" uri="{C3380CC4-5D6E-409C-BE32-E72D297353CC}">
                <c16:uniqueId val="{00000004-C812-4D6C-B24A-BC868EA854AE}"/>
              </c:ext>
            </c:extLst>
          </c:dPt>
          <c:dPt>
            <c:idx val="3"/>
            <c:invertIfNegative val="0"/>
            <c:bubble3D val="0"/>
            <c:extLst>
              <c:ext xmlns:c16="http://schemas.microsoft.com/office/drawing/2014/chart" uri="{C3380CC4-5D6E-409C-BE32-E72D297353CC}">
                <c16:uniqueId val="{00000006-C812-4D6C-B24A-BC868EA854AE}"/>
              </c:ext>
            </c:extLst>
          </c:dPt>
          <c:dPt>
            <c:idx val="4"/>
            <c:invertIfNegative val="0"/>
            <c:bubble3D val="0"/>
            <c:extLst>
              <c:ext xmlns:c16="http://schemas.microsoft.com/office/drawing/2014/chart" uri="{C3380CC4-5D6E-409C-BE32-E72D297353CC}">
                <c16:uniqueId val="{00000008-C812-4D6C-B24A-BC868EA854AE}"/>
              </c:ext>
            </c:extLst>
          </c:dPt>
          <c:dPt>
            <c:idx val="5"/>
            <c:invertIfNegative val="0"/>
            <c:bubble3D val="0"/>
            <c:extLst>
              <c:ext xmlns:c16="http://schemas.microsoft.com/office/drawing/2014/chart" uri="{C3380CC4-5D6E-409C-BE32-E72D297353CC}">
                <c16:uniqueId val="{0000000A-C812-4D6C-B24A-BC868EA854AE}"/>
              </c:ext>
            </c:extLst>
          </c:dPt>
          <c:dPt>
            <c:idx val="6"/>
            <c:invertIfNegative val="0"/>
            <c:bubble3D val="0"/>
            <c:extLst>
              <c:ext xmlns:c16="http://schemas.microsoft.com/office/drawing/2014/chart" uri="{C3380CC4-5D6E-409C-BE32-E72D297353CC}">
                <c16:uniqueId val="{0000000C-C812-4D6C-B24A-BC868EA854AE}"/>
              </c:ext>
            </c:extLst>
          </c:dPt>
          <c:dPt>
            <c:idx val="7"/>
            <c:invertIfNegative val="0"/>
            <c:bubble3D val="0"/>
            <c:extLst>
              <c:ext xmlns:c16="http://schemas.microsoft.com/office/drawing/2014/chart" uri="{C3380CC4-5D6E-409C-BE32-E72D297353CC}">
                <c16:uniqueId val="{0000000E-C812-4D6C-B24A-BC868EA854AE}"/>
              </c:ext>
            </c:extLst>
          </c:dPt>
          <c:dPt>
            <c:idx val="8"/>
            <c:invertIfNegative val="0"/>
            <c:bubble3D val="0"/>
            <c:extLst>
              <c:ext xmlns:c16="http://schemas.microsoft.com/office/drawing/2014/chart" uri="{C3380CC4-5D6E-409C-BE32-E72D297353CC}">
                <c16:uniqueId val="{00000010-C812-4D6C-B24A-BC868EA854AE}"/>
              </c:ext>
            </c:extLst>
          </c:dPt>
          <c:dPt>
            <c:idx val="9"/>
            <c:invertIfNegative val="0"/>
            <c:bubble3D val="0"/>
            <c:extLst>
              <c:ext xmlns:c16="http://schemas.microsoft.com/office/drawing/2014/chart" uri="{C3380CC4-5D6E-409C-BE32-E72D297353CC}">
                <c16:uniqueId val="{00000012-C812-4D6C-B24A-BC868EA854AE}"/>
              </c:ext>
            </c:extLst>
          </c:dPt>
          <c:cat>
            <c:numRef>
              <c:f>'7.5'!$P$31:$P$40</c:f>
              <c:numCache>
                <c:formatCode>m/d/yyyy</c:formatCode>
                <c:ptCount val="10"/>
                <c:pt idx="0">
                  <c:v>41299</c:v>
                </c:pt>
                <c:pt idx="1">
                  <c:v>41666</c:v>
                </c:pt>
                <c:pt idx="2">
                  <c:v>42040</c:v>
                </c:pt>
                <c:pt idx="3">
                  <c:v>42388</c:v>
                </c:pt>
                <c:pt idx="4">
                  <c:v>42754</c:v>
                </c:pt>
                <c:pt idx="5">
                  <c:v>43158</c:v>
                </c:pt>
                <c:pt idx="6">
                  <c:v>43488</c:v>
                </c:pt>
                <c:pt idx="7">
                  <c:v>43851</c:v>
                </c:pt>
                <c:pt idx="8">
                  <c:v>44238</c:v>
                </c:pt>
                <c:pt idx="9">
                  <c:v>44572</c:v>
                </c:pt>
              </c:numCache>
            </c:numRef>
          </c:cat>
          <c:val>
            <c:numRef>
              <c:f>'7.5'!$Q$31:$Q$40</c:f>
              <c:numCache>
                <c:formatCode>#,##0.0</c:formatCode>
                <c:ptCount val="10"/>
                <c:pt idx="0">
                  <c:v>2232.7489989709816</c:v>
                </c:pt>
                <c:pt idx="1">
                  <c:v>2200.4136310410245</c:v>
                </c:pt>
                <c:pt idx="2">
                  <c:v>2147.9999567326845</c:v>
                </c:pt>
                <c:pt idx="3">
                  <c:v>2349.5470119980396</c:v>
                </c:pt>
                <c:pt idx="4">
                  <c:v>2638.7143164624217</c:v>
                </c:pt>
                <c:pt idx="5">
                  <c:v>2726.900301839607</c:v>
                </c:pt>
                <c:pt idx="6">
                  <c:v>2426.2663006680923</c:v>
                </c:pt>
                <c:pt idx="7">
                  <c:v>2143.1190236858765</c:v>
                </c:pt>
                <c:pt idx="8">
                  <c:v>2582.3774134241321</c:v>
                </c:pt>
                <c:pt idx="9">
                  <c:v>2107.0183501547185</c:v>
                </c:pt>
              </c:numCache>
            </c:numRef>
          </c:val>
          <c:extLst>
            <c:ext xmlns:c16="http://schemas.microsoft.com/office/drawing/2014/chart" uri="{C3380CC4-5D6E-409C-BE32-E72D297353CC}">
              <c16:uniqueId val="{00000013-C812-4D6C-B24A-BC868EA854AE}"/>
            </c:ext>
          </c:extLst>
        </c:ser>
        <c:dLbls>
          <c:showLegendKey val="0"/>
          <c:showVal val="0"/>
          <c:showCatName val="0"/>
          <c:showSerName val="0"/>
          <c:showPercent val="0"/>
          <c:showBubbleSize val="0"/>
        </c:dLbls>
        <c:gapWidth val="50"/>
        <c:axId val="171209856"/>
        <c:axId val="171211392"/>
      </c:barChart>
      <c:catAx>
        <c:axId val="171209856"/>
        <c:scaling>
          <c:orientation val="minMax"/>
        </c:scaling>
        <c:delete val="0"/>
        <c:axPos val="b"/>
        <c:numFmt formatCode="m/d/yyyy"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cs-CZ"/>
          </a:p>
        </c:txPr>
        <c:crossAx val="171211392"/>
        <c:crosses val="autoZero"/>
        <c:auto val="0"/>
        <c:lblAlgn val="ctr"/>
        <c:lblOffset val="100"/>
        <c:tickLblSkip val="1"/>
        <c:noMultiLvlLbl val="0"/>
      </c:catAx>
      <c:valAx>
        <c:axId val="171211392"/>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71209856"/>
        <c:crosses val="autoZero"/>
        <c:crossBetween val="between"/>
      </c:valAx>
      <c:spPr>
        <a:solidFill>
          <a:schemeClr val="bg1"/>
        </a:solid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49330576102229E-2"/>
          <c:y val="5.4624446179671028E-2"/>
          <c:w val="0.93525074365704286"/>
          <c:h val="0.61240690481152615"/>
        </c:manualLayout>
      </c:layout>
      <c:barChart>
        <c:barDir val="col"/>
        <c:grouping val="percentStacked"/>
        <c:varyColors val="0"/>
        <c:ser>
          <c:idx val="0"/>
          <c:order val="0"/>
          <c:tx>
            <c:strRef>
              <c:f>'7.5'!$O$52</c:f>
              <c:strCache>
                <c:ptCount val="1"/>
                <c:pt idx="0">
                  <c:v>Gas flow from abroad for the CR</c:v>
                </c:pt>
              </c:strCache>
            </c:strRef>
          </c:tx>
          <c:spPr>
            <a:solidFill>
              <a:schemeClr val="tx2"/>
            </a:solidFill>
          </c:spPr>
          <c:invertIfNegative val="0"/>
          <c:dPt>
            <c:idx val="0"/>
            <c:invertIfNegative val="0"/>
            <c:bubble3D val="0"/>
            <c:extLst>
              <c:ext xmlns:c16="http://schemas.microsoft.com/office/drawing/2014/chart" uri="{C3380CC4-5D6E-409C-BE32-E72D297353CC}">
                <c16:uniqueId val="{00000000-777B-46E0-849E-7970188DC777}"/>
              </c:ext>
            </c:extLst>
          </c:dPt>
          <c:dPt>
            <c:idx val="1"/>
            <c:invertIfNegative val="0"/>
            <c:bubble3D val="0"/>
            <c:extLst>
              <c:ext xmlns:c16="http://schemas.microsoft.com/office/drawing/2014/chart" uri="{C3380CC4-5D6E-409C-BE32-E72D297353CC}">
                <c16:uniqueId val="{00000001-777B-46E0-849E-7970188DC777}"/>
              </c:ext>
            </c:extLst>
          </c:dPt>
          <c:dPt>
            <c:idx val="2"/>
            <c:invertIfNegative val="0"/>
            <c:bubble3D val="0"/>
            <c:extLst>
              <c:ext xmlns:c16="http://schemas.microsoft.com/office/drawing/2014/chart" uri="{C3380CC4-5D6E-409C-BE32-E72D297353CC}">
                <c16:uniqueId val="{00000002-777B-46E0-849E-7970188DC777}"/>
              </c:ext>
            </c:extLst>
          </c:dPt>
          <c:dPt>
            <c:idx val="3"/>
            <c:invertIfNegative val="0"/>
            <c:bubble3D val="0"/>
            <c:extLst>
              <c:ext xmlns:c16="http://schemas.microsoft.com/office/drawing/2014/chart" uri="{C3380CC4-5D6E-409C-BE32-E72D297353CC}">
                <c16:uniqueId val="{00000003-777B-46E0-849E-7970188DC777}"/>
              </c:ext>
            </c:extLst>
          </c:dPt>
          <c:dPt>
            <c:idx val="4"/>
            <c:invertIfNegative val="0"/>
            <c:bubble3D val="0"/>
            <c:extLst>
              <c:ext xmlns:c16="http://schemas.microsoft.com/office/drawing/2014/chart" uri="{C3380CC4-5D6E-409C-BE32-E72D297353CC}">
                <c16:uniqueId val="{00000004-777B-46E0-849E-7970188DC777}"/>
              </c:ext>
            </c:extLst>
          </c:dPt>
          <c:dPt>
            <c:idx val="5"/>
            <c:invertIfNegative val="0"/>
            <c:bubble3D val="0"/>
            <c:extLst>
              <c:ext xmlns:c16="http://schemas.microsoft.com/office/drawing/2014/chart" uri="{C3380CC4-5D6E-409C-BE32-E72D297353CC}">
                <c16:uniqueId val="{00000005-777B-46E0-849E-7970188DC777}"/>
              </c:ext>
            </c:extLst>
          </c:dPt>
          <c:dPt>
            <c:idx val="6"/>
            <c:invertIfNegative val="0"/>
            <c:bubble3D val="0"/>
            <c:extLst>
              <c:ext xmlns:c16="http://schemas.microsoft.com/office/drawing/2014/chart" uri="{C3380CC4-5D6E-409C-BE32-E72D297353CC}">
                <c16:uniqueId val="{00000006-777B-46E0-849E-7970188DC777}"/>
              </c:ext>
            </c:extLst>
          </c:dPt>
          <c:dPt>
            <c:idx val="7"/>
            <c:invertIfNegative val="0"/>
            <c:bubble3D val="0"/>
            <c:extLst>
              <c:ext xmlns:c16="http://schemas.microsoft.com/office/drawing/2014/chart" uri="{C3380CC4-5D6E-409C-BE32-E72D297353CC}">
                <c16:uniqueId val="{00000007-777B-46E0-849E-7970188DC777}"/>
              </c:ext>
            </c:extLst>
          </c:dPt>
          <c:dPt>
            <c:idx val="8"/>
            <c:invertIfNegative val="0"/>
            <c:bubble3D val="0"/>
            <c:extLst>
              <c:ext xmlns:c16="http://schemas.microsoft.com/office/drawing/2014/chart" uri="{C3380CC4-5D6E-409C-BE32-E72D297353CC}">
                <c16:uniqueId val="{00000008-777B-46E0-849E-7970188DC777}"/>
              </c:ext>
            </c:extLst>
          </c:dPt>
          <c:dPt>
            <c:idx val="9"/>
            <c:invertIfNegative val="0"/>
            <c:bubble3D val="0"/>
            <c:extLst>
              <c:ext xmlns:c16="http://schemas.microsoft.com/office/drawing/2014/chart" uri="{C3380CC4-5D6E-409C-BE32-E72D297353CC}">
                <c16:uniqueId val="{00000009-777B-46E0-849E-7970188DC777}"/>
              </c:ext>
            </c:extLst>
          </c:dPt>
          <c:dLbls>
            <c:numFmt formatCode="0.0%" sourceLinked="0"/>
            <c:spPr>
              <a:noFill/>
              <a:ln>
                <a:noFill/>
              </a:ln>
              <a:effectLst/>
            </c:spPr>
            <c:txPr>
              <a:bodyPr/>
              <a:lstStyle/>
              <a:p>
                <a:pPr>
                  <a:defRPr>
                    <a:solidFill>
                      <a:schemeClr val="bg1"/>
                    </a:solidFill>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'7.5'!$P$51:$Y$51</c:f>
              <c:numCache>
                <c:formatCode>m/d/yyyy</c:formatCode>
                <c:ptCount val="10"/>
                <c:pt idx="0">
                  <c:v>41299</c:v>
                </c:pt>
                <c:pt idx="1">
                  <c:v>41666</c:v>
                </c:pt>
                <c:pt idx="2">
                  <c:v>42040</c:v>
                </c:pt>
                <c:pt idx="3">
                  <c:v>42388</c:v>
                </c:pt>
                <c:pt idx="4">
                  <c:v>42754</c:v>
                </c:pt>
                <c:pt idx="5">
                  <c:v>43158</c:v>
                </c:pt>
                <c:pt idx="6">
                  <c:v>43488</c:v>
                </c:pt>
                <c:pt idx="7">
                  <c:v>43851</c:v>
                </c:pt>
                <c:pt idx="8">
                  <c:v>44238</c:v>
                </c:pt>
                <c:pt idx="9">
                  <c:v>44572</c:v>
                </c:pt>
              </c:numCache>
            </c:numRef>
          </c:cat>
          <c:val>
            <c:numRef>
              <c:f>'7.5'!$P$52:$Y$52</c:f>
              <c:numCache>
                <c:formatCode>0.0%</c:formatCode>
                <c:ptCount val="10"/>
                <c:pt idx="0">
                  <c:v>0.45440457279814467</c:v>
                </c:pt>
                <c:pt idx="1">
                  <c:v>0.47761848012683605</c:v>
                </c:pt>
                <c:pt idx="2">
                  <c:v>0.26510017750492798</c:v>
                </c:pt>
                <c:pt idx="3">
                  <c:v>0.27984707021991378</c:v>
                </c:pt>
                <c:pt idx="4">
                  <c:v>0.32234559266571217</c:v>
                </c:pt>
                <c:pt idx="5">
                  <c:v>0.25734838732124837</c:v>
                </c:pt>
                <c:pt idx="6">
                  <c:v>0.43337288696091975</c:v>
                </c:pt>
                <c:pt idx="7">
                  <c:v>0.36693460573805597</c:v>
                </c:pt>
                <c:pt idx="8">
                  <c:v>0.17055041971872384</c:v>
                </c:pt>
                <c:pt idx="9">
                  <c:v>0.19086117959692683</c:v>
                </c:pt>
              </c:numCache>
            </c:numRef>
          </c:val>
          <c:extLst>
            <c:ext xmlns:c16="http://schemas.microsoft.com/office/drawing/2014/chart" uri="{C3380CC4-5D6E-409C-BE32-E72D297353CC}">
              <c16:uniqueId val="{0000000A-777B-46E0-849E-7970188DC777}"/>
            </c:ext>
          </c:extLst>
        </c:ser>
        <c:ser>
          <c:idx val="1"/>
          <c:order val="1"/>
          <c:tx>
            <c:strRef>
              <c:f>'7.5'!$O$53</c:f>
              <c:strCache>
                <c:ptCount val="1"/>
                <c:pt idx="0">
                  <c:v>Gas flow from storage facilities for the CR</c:v>
                </c:pt>
              </c:strCache>
            </c:strRef>
          </c:tx>
          <c:spPr>
            <a:solidFill>
              <a:schemeClr val="accent5"/>
            </a:solidFill>
          </c:spPr>
          <c:invertIfNegative val="0"/>
          <c:dLbls>
            <c:spPr>
              <a:noFill/>
              <a:ln>
                <a:noFill/>
              </a:ln>
              <a:effectLst/>
            </c:spPr>
            <c:txPr>
              <a:bodyPr/>
              <a:lstStyle/>
              <a:p>
                <a:pPr>
                  <a:defRPr>
                    <a:solidFill>
                      <a:schemeClr val="bg1"/>
                    </a:solidFill>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'7.5'!$P$51:$Y$51</c:f>
              <c:numCache>
                <c:formatCode>m/d/yyyy</c:formatCode>
                <c:ptCount val="10"/>
                <c:pt idx="0">
                  <c:v>41299</c:v>
                </c:pt>
                <c:pt idx="1">
                  <c:v>41666</c:v>
                </c:pt>
                <c:pt idx="2">
                  <c:v>42040</c:v>
                </c:pt>
                <c:pt idx="3">
                  <c:v>42388</c:v>
                </c:pt>
                <c:pt idx="4">
                  <c:v>42754</c:v>
                </c:pt>
                <c:pt idx="5">
                  <c:v>43158</c:v>
                </c:pt>
                <c:pt idx="6">
                  <c:v>43488</c:v>
                </c:pt>
                <c:pt idx="7">
                  <c:v>43851</c:v>
                </c:pt>
                <c:pt idx="8">
                  <c:v>44238</c:v>
                </c:pt>
                <c:pt idx="9">
                  <c:v>44572</c:v>
                </c:pt>
              </c:numCache>
            </c:numRef>
          </c:cat>
          <c:val>
            <c:numRef>
              <c:f>'7.5'!$P$53:$Y$53</c:f>
              <c:numCache>
                <c:formatCode>0.0%</c:formatCode>
                <c:ptCount val="10"/>
                <c:pt idx="0">
                  <c:v>0.53599332702533187</c:v>
                </c:pt>
                <c:pt idx="1">
                  <c:v>0.51322866680355028</c:v>
                </c:pt>
                <c:pt idx="2">
                  <c:v>0.72318792966489831</c:v>
                </c:pt>
                <c:pt idx="3">
                  <c:v>0.71198499556874617</c:v>
                </c:pt>
                <c:pt idx="4">
                  <c:v>0.66979236696238109</c:v>
                </c:pt>
                <c:pt idx="5">
                  <c:v>0.73646184892662048</c:v>
                </c:pt>
                <c:pt idx="6">
                  <c:v>0.55930126247398226</c:v>
                </c:pt>
                <c:pt idx="7">
                  <c:v>0.62408025937480893</c:v>
                </c:pt>
                <c:pt idx="8">
                  <c:v>0.82364969094938889</c:v>
                </c:pt>
                <c:pt idx="9">
                  <c:v>0.79945847475567089</c:v>
                </c:pt>
              </c:numCache>
            </c:numRef>
          </c:val>
          <c:extLst>
            <c:ext xmlns:c16="http://schemas.microsoft.com/office/drawing/2014/chart" uri="{C3380CC4-5D6E-409C-BE32-E72D297353CC}">
              <c16:uniqueId val="{0000000B-777B-46E0-849E-7970188DC777}"/>
            </c:ext>
          </c:extLst>
        </c:ser>
        <c:ser>
          <c:idx val="2"/>
          <c:order val="2"/>
          <c:tx>
            <c:strRef>
              <c:f>'7.5'!$O$54</c:f>
              <c:strCache>
                <c:ptCount val="1"/>
                <c:pt idx="0">
                  <c:v>Gas production in the CR</c:v>
                </c:pt>
              </c:strCache>
            </c:strRef>
          </c:tx>
          <c:spPr>
            <a:solidFill>
              <a:schemeClr val="tx1"/>
            </a:solidFill>
          </c:spPr>
          <c:invertIfNegative val="0"/>
          <c:dLbls>
            <c:spPr>
              <a:noFill/>
              <a:ln>
                <a:noFill/>
              </a:ln>
              <a:effectLst/>
            </c:spPr>
            <c:txPr>
              <a:bodyPr/>
              <a:lstStyle/>
              <a:p>
                <a:pPr>
                  <a:defRPr>
                    <a:solidFill>
                      <a:sysClr val="windowText" lastClr="000000"/>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'7.5'!$P$51:$Y$51</c:f>
              <c:numCache>
                <c:formatCode>m/d/yyyy</c:formatCode>
                <c:ptCount val="10"/>
                <c:pt idx="0">
                  <c:v>41299</c:v>
                </c:pt>
                <c:pt idx="1">
                  <c:v>41666</c:v>
                </c:pt>
                <c:pt idx="2">
                  <c:v>42040</c:v>
                </c:pt>
                <c:pt idx="3">
                  <c:v>42388</c:v>
                </c:pt>
                <c:pt idx="4">
                  <c:v>42754</c:v>
                </c:pt>
                <c:pt idx="5">
                  <c:v>43158</c:v>
                </c:pt>
                <c:pt idx="6">
                  <c:v>43488</c:v>
                </c:pt>
                <c:pt idx="7">
                  <c:v>43851</c:v>
                </c:pt>
                <c:pt idx="8">
                  <c:v>44238</c:v>
                </c:pt>
                <c:pt idx="9">
                  <c:v>44572</c:v>
                </c:pt>
              </c:numCache>
            </c:numRef>
          </c:cat>
          <c:val>
            <c:numRef>
              <c:f>'7.5'!$P$54:$Y$54</c:f>
              <c:numCache>
                <c:formatCode>0.0%</c:formatCode>
                <c:ptCount val="10"/>
                <c:pt idx="0">
                  <c:v>9.6021001765234579E-3</c:v>
                </c:pt>
                <c:pt idx="1">
                  <c:v>9.1528530696137547E-3</c:v>
                </c:pt>
                <c:pt idx="2">
                  <c:v>1.1711892830173879E-2</c:v>
                </c:pt>
                <c:pt idx="3">
                  <c:v>8.1679342113398865E-3</c:v>
                </c:pt>
                <c:pt idx="4">
                  <c:v>7.8620403719066694E-3</c:v>
                </c:pt>
                <c:pt idx="5">
                  <c:v>6.1897637521311014E-3</c:v>
                </c:pt>
                <c:pt idx="6">
                  <c:v>7.3258505650981402E-3</c:v>
                </c:pt>
                <c:pt idx="7">
                  <c:v>8.9851348871352547E-3</c:v>
                </c:pt>
                <c:pt idx="8">
                  <c:v>5.7998893318873127E-3</c:v>
                </c:pt>
                <c:pt idx="9">
                  <c:v>9.6803456474023157E-3</c:v>
                </c:pt>
              </c:numCache>
            </c:numRef>
          </c:val>
          <c:extLst>
            <c:ext xmlns:c16="http://schemas.microsoft.com/office/drawing/2014/chart" uri="{C3380CC4-5D6E-409C-BE32-E72D297353CC}">
              <c16:uniqueId val="{0000000C-777B-46E0-849E-7970188DC777}"/>
            </c:ext>
          </c:extLst>
        </c:ser>
        <c:dLbls>
          <c:showLegendKey val="0"/>
          <c:showVal val="0"/>
          <c:showCatName val="0"/>
          <c:showSerName val="0"/>
          <c:showPercent val="0"/>
          <c:showBubbleSize val="0"/>
        </c:dLbls>
        <c:gapWidth val="50"/>
        <c:overlap val="100"/>
        <c:axId val="172824832"/>
        <c:axId val="172847104"/>
      </c:barChart>
      <c:catAx>
        <c:axId val="172824832"/>
        <c:scaling>
          <c:orientation val="minMax"/>
        </c:scaling>
        <c:delete val="0"/>
        <c:axPos val="b"/>
        <c:numFmt formatCode="m/d/yyyy" sourceLinked="1"/>
        <c:majorTickMark val="out"/>
        <c:minorTickMark val="none"/>
        <c:tickLblPos val="nextTo"/>
        <c:txPr>
          <a:bodyPr rot="-5400000" vert="horz"/>
          <a:lstStyle/>
          <a:p>
            <a:pPr>
              <a:defRPr/>
            </a:pPr>
            <a:endParaRPr lang="cs-CZ"/>
          </a:p>
        </c:txPr>
        <c:crossAx val="172847104"/>
        <c:crosses val="autoZero"/>
        <c:auto val="0"/>
        <c:lblAlgn val="ctr"/>
        <c:lblOffset val="100"/>
        <c:noMultiLvlLbl val="0"/>
      </c:catAx>
      <c:valAx>
        <c:axId val="172847104"/>
        <c:scaling>
          <c:orientation val="minMax"/>
        </c:scaling>
        <c:delete val="0"/>
        <c:axPos val="l"/>
        <c:majorGridlines/>
        <c:numFmt formatCode="0%" sourceLinked="0"/>
        <c:majorTickMark val="out"/>
        <c:minorTickMark val="none"/>
        <c:tickLblPos val="nextTo"/>
        <c:crossAx val="172824832"/>
        <c:crosses val="autoZero"/>
        <c:crossBetween val="between"/>
      </c:valAx>
    </c:plotArea>
    <c:legend>
      <c:legendPos val="b"/>
      <c:legendEntry>
        <c:idx val="0"/>
        <c:txPr>
          <a:bodyPr/>
          <a:lstStyle/>
          <a:p>
            <a:pPr>
              <a:defRPr>
                <a:solidFill>
                  <a:sysClr val="windowText" lastClr="000000"/>
                </a:solidFill>
              </a:defRPr>
            </a:pPr>
            <a:endParaRPr lang="cs-CZ"/>
          </a:p>
        </c:txPr>
      </c:legendEntry>
      <c:legendEntry>
        <c:idx val="1"/>
        <c:txPr>
          <a:bodyPr/>
          <a:lstStyle/>
          <a:p>
            <a:pPr>
              <a:defRPr>
                <a:solidFill>
                  <a:sysClr val="windowText" lastClr="000000"/>
                </a:solidFill>
              </a:defRPr>
            </a:pPr>
            <a:endParaRPr lang="cs-CZ"/>
          </a:p>
        </c:txPr>
      </c:legendEntry>
      <c:legendEntry>
        <c:idx val="2"/>
        <c:txPr>
          <a:bodyPr/>
          <a:lstStyle/>
          <a:p>
            <a:pPr>
              <a:defRPr>
                <a:solidFill>
                  <a:sysClr val="windowText" lastClr="000000"/>
                </a:solidFill>
              </a:defRPr>
            </a:pPr>
            <a:endParaRPr lang="cs-CZ"/>
          </a:p>
        </c:txPr>
      </c:legendEntry>
      <c:layout>
        <c:manualLayout>
          <c:xMode val="edge"/>
          <c:yMode val="edge"/>
          <c:x val="0"/>
          <c:y val="0.92439220498507202"/>
          <c:w val="0.92967454068241473"/>
          <c:h val="7.5607795014927953E-2"/>
        </c:manualLayout>
      </c:layout>
      <c:overlay val="0"/>
      <c:txPr>
        <a:bodyPr/>
        <a:lstStyle/>
        <a:p>
          <a:pPr>
            <a:defRPr>
              <a:solidFill>
                <a:sysClr val="windowText" lastClr="000000"/>
              </a:solidFill>
            </a:defRPr>
          </a:pPr>
          <a:endParaRPr lang="cs-CZ"/>
        </a:p>
      </c:txPr>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833942554185716E-2"/>
          <c:y val="5.9499649262983761E-2"/>
          <c:w val="0.90883837523637334"/>
          <c:h val="0.65571339312828025"/>
        </c:manualLayout>
      </c:layout>
      <c:areaChart>
        <c:grouping val="stacked"/>
        <c:varyColors val="0"/>
        <c:ser>
          <c:idx val="0"/>
          <c:order val="0"/>
          <c:tx>
            <c:strRef>
              <c:f>'7.5'!$AA$4</c:f>
              <c:strCache>
                <c:ptCount val="1"/>
              </c:strCache>
            </c:strRef>
          </c:tx>
          <c:spPr>
            <a:noFill/>
            <a:ln>
              <a:noFill/>
            </a:ln>
          </c:spPr>
          <c:cat>
            <c:numRef>
              <c:f>'7.5'!$Z$5:$Z$28</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'7.5'!$AA$5:$AA$28</c:f>
              <c:numCache>
                <c:formatCode>#,##0.0</c:formatCode>
                <c:ptCount val="24"/>
                <c:pt idx="0">
                  <c:v>1953.2691353326843</c:v>
                </c:pt>
                <c:pt idx="1">
                  <c:v>2074.6325577326843</c:v>
                </c:pt>
                <c:pt idx="2">
                  <c:v>2142.9330236858764</c:v>
                </c:pt>
                <c:pt idx="3">
                  <c:v>2066.2190236858764</c:v>
                </c:pt>
                <c:pt idx="4">
                  <c:v>2002.5950236858764</c:v>
                </c:pt>
                <c:pt idx="5">
                  <c:v>1936.2900236858763</c:v>
                </c:pt>
                <c:pt idx="6">
                  <c:v>1882.0585056326843</c:v>
                </c:pt>
                <c:pt idx="7">
                  <c:v>1835.0364464326844</c:v>
                </c:pt>
                <c:pt idx="8">
                  <c:v>1832.4015887326841</c:v>
                </c:pt>
                <c:pt idx="9">
                  <c:v>1847.7050204326845</c:v>
                </c:pt>
                <c:pt idx="10">
                  <c:v>1909.0109820326841</c:v>
                </c:pt>
                <c:pt idx="11">
                  <c:v>1954.9770236858765</c:v>
                </c:pt>
                <c:pt idx="12">
                  <c:v>1960.5930236858765</c:v>
                </c:pt>
                <c:pt idx="13">
                  <c:v>1954.5760236858764</c:v>
                </c:pt>
                <c:pt idx="14">
                  <c:v>1861.1223130326841</c:v>
                </c:pt>
                <c:pt idx="15">
                  <c:v>1725.0926551326843</c:v>
                </c:pt>
                <c:pt idx="16">
                  <c:v>1553.1324124326839</c:v>
                </c:pt>
                <c:pt idx="17">
                  <c:v>1401.1587703326841</c:v>
                </c:pt>
                <c:pt idx="18">
                  <c:v>1334.7265074326838</c:v>
                </c:pt>
                <c:pt idx="19">
                  <c:v>1325.833667132684</c:v>
                </c:pt>
                <c:pt idx="20">
                  <c:v>1342.3667297326845</c:v>
                </c:pt>
                <c:pt idx="21">
                  <c:v>1366.4663079326842</c:v>
                </c:pt>
                <c:pt idx="22">
                  <c:v>1467.8294474326844</c:v>
                </c:pt>
                <c:pt idx="23">
                  <c:v>1659.7278114326841</c:v>
                </c:pt>
              </c:numCache>
            </c:numRef>
          </c:val>
          <c:extLst>
            <c:ext xmlns:c16="http://schemas.microsoft.com/office/drawing/2014/chart" uri="{C3380CC4-5D6E-409C-BE32-E72D297353CC}">
              <c16:uniqueId val="{00000000-FC51-43EE-8404-C31478874858}"/>
            </c:ext>
          </c:extLst>
        </c:ser>
        <c:ser>
          <c:idx val="1"/>
          <c:order val="1"/>
          <c:tx>
            <c:strRef>
              <c:f>'7.5'!$AB$4</c:f>
              <c:strCache>
                <c:ptCount val="1"/>
                <c:pt idx="0">
                  <c:v>Range 2013 - 2020</c:v>
                </c:pt>
              </c:strCache>
            </c:strRef>
          </c:tx>
          <c:spPr>
            <a:solidFill>
              <a:schemeClr val="tx2"/>
            </a:solidFill>
          </c:spPr>
          <c:cat>
            <c:numRef>
              <c:f>'7.5'!$Z$5:$Z$28</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'7.5'!$AB$5:$AB$28</c:f>
              <c:numCache>
                <c:formatCode>#,##0.0</c:formatCode>
                <c:ptCount val="24"/>
                <c:pt idx="0">
                  <c:v>638.09216650692338</c:v>
                </c:pt>
                <c:pt idx="1">
                  <c:v>621.98374410692304</c:v>
                </c:pt>
                <c:pt idx="2">
                  <c:v>583.9672781537306</c:v>
                </c:pt>
                <c:pt idx="3">
                  <c:v>604.0582781537305</c:v>
                </c:pt>
                <c:pt idx="4">
                  <c:v>581.33127815373132</c:v>
                </c:pt>
                <c:pt idx="5">
                  <c:v>550.94727815373153</c:v>
                </c:pt>
                <c:pt idx="6">
                  <c:v>570.06579620692332</c:v>
                </c:pt>
                <c:pt idx="7">
                  <c:v>533.30585540692255</c:v>
                </c:pt>
                <c:pt idx="8">
                  <c:v>516.90271310692287</c:v>
                </c:pt>
                <c:pt idx="9">
                  <c:v>512.99528140692269</c:v>
                </c:pt>
                <c:pt idx="10">
                  <c:v>518.5663198069235</c:v>
                </c:pt>
                <c:pt idx="11">
                  <c:v>467.10529277654564</c:v>
                </c:pt>
                <c:pt idx="12">
                  <c:v>545.12127815373083</c:v>
                </c:pt>
                <c:pt idx="13">
                  <c:v>536.8082781537305</c:v>
                </c:pt>
                <c:pt idx="14">
                  <c:v>559.42600342973742</c:v>
                </c:pt>
                <c:pt idx="15">
                  <c:v>604.67566132973752</c:v>
                </c:pt>
                <c:pt idx="16">
                  <c:v>585.36490402973823</c:v>
                </c:pt>
                <c:pt idx="17">
                  <c:v>593.98754612973812</c:v>
                </c:pt>
                <c:pt idx="18">
                  <c:v>561.18180902973813</c:v>
                </c:pt>
                <c:pt idx="19">
                  <c:v>564.92863470692305</c:v>
                </c:pt>
                <c:pt idx="20">
                  <c:v>580.82357210692317</c:v>
                </c:pt>
                <c:pt idx="21">
                  <c:v>610.0239939069229</c:v>
                </c:pt>
                <c:pt idx="22">
                  <c:v>616.68185440692287</c:v>
                </c:pt>
                <c:pt idx="23">
                  <c:v>653.8154904069238</c:v>
                </c:pt>
              </c:numCache>
            </c:numRef>
          </c:val>
          <c:extLst>
            <c:ext xmlns:c16="http://schemas.microsoft.com/office/drawing/2014/chart" uri="{C3380CC4-5D6E-409C-BE32-E72D297353CC}">
              <c16:uniqueId val="{00000001-FC51-43EE-8404-C31478874858}"/>
            </c:ext>
          </c:extLst>
        </c:ser>
        <c:dLbls>
          <c:showLegendKey val="0"/>
          <c:showVal val="0"/>
          <c:showCatName val="0"/>
          <c:showSerName val="0"/>
          <c:showPercent val="0"/>
          <c:showBubbleSize val="0"/>
        </c:dLbls>
        <c:axId val="172949888"/>
        <c:axId val="172951424"/>
      </c:areaChart>
      <c:lineChart>
        <c:grouping val="standard"/>
        <c:varyColors val="0"/>
        <c:ser>
          <c:idx val="2"/>
          <c:order val="2"/>
          <c:tx>
            <c:strRef>
              <c:f>'7.5'!$AC$4</c:f>
              <c:strCache>
                <c:ptCount val="1"/>
                <c:pt idx="0">
                  <c:v>11.02.2021</c:v>
                </c:pt>
              </c:strCache>
            </c:strRef>
          </c:tx>
          <c:spPr>
            <a:ln w="25400">
              <a:solidFill>
                <a:schemeClr val="accent5"/>
              </a:solidFill>
              <a:prstDash val="solid"/>
            </a:ln>
          </c:spPr>
          <c:marker>
            <c:symbol val="none"/>
          </c:marker>
          <c:cat>
            <c:numRef>
              <c:f>'7.5'!$Z$5:$Z$28</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'7.5'!$AC$5:$AC$28</c:f>
              <c:numCache>
                <c:formatCode>#,##0.0</c:formatCode>
                <c:ptCount val="24"/>
                <c:pt idx="0">
                  <c:v>2455.6454134241321</c:v>
                </c:pt>
                <c:pt idx="1">
                  <c:v>2543.450413424132</c:v>
                </c:pt>
                <c:pt idx="2">
                  <c:v>2582.3774134241321</c:v>
                </c:pt>
                <c:pt idx="3">
                  <c:v>2577.5094134241317</c:v>
                </c:pt>
                <c:pt idx="4">
                  <c:v>2509.7204134241324</c:v>
                </c:pt>
                <c:pt idx="5">
                  <c:v>2436.5314134241321</c:v>
                </c:pt>
                <c:pt idx="6">
                  <c:v>2386.4544134241319</c:v>
                </c:pt>
                <c:pt idx="7">
                  <c:v>2356.5284134241319</c:v>
                </c:pt>
                <c:pt idx="8">
                  <c:v>2318.1874134241316</c:v>
                </c:pt>
                <c:pt idx="9">
                  <c:v>2327.0314134241316</c:v>
                </c:pt>
                <c:pt idx="10">
                  <c:v>2358.6744134241321</c:v>
                </c:pt>
                <c:pt idx="11">
                  <c:v>2399.9404134241322</c:v>
                </c:pt>
                <c:pt idx="12">
                  <c:v>2405.497413424132</c:v>
                </c:pt>
                <c:pt idx="13">
                  <c:v>2405.2694134241324</c:v>
                </c:pt>
                <c:pt idx="14">
                  <c:v>2382.5424134241316</c:v>
                </c:pt>
                <c:pt idx="15">
                  <c:v>2290.2484134241317</c:v>
                </c:pt>
                <c:pt idx="16">
                  <c:v>2109.3494134241319</c:v>
                </c:pt>
                <c:pt idx="17">
                  <c:v>1964.4714134241322</c:v>
                </c:pt>
                <c:pt idx="18">
                  <c:v>1907.1094134241318</c:v>
                </c:pt>
                <c:pt idx="19">
                  <c:v>1912.5774134241315</c:v>
                </c:pt>
                <c:pt idx="20">
                  <c:v>1947.5604134241316</c:v>
                </c:pt>
                <c:pt idx="21">
                  <c:v>2014.181413424132</c:v>
                </c:pt>
                <c:pt idx="22">
                  <c:v>2137.8074134241319</c:v>
                </c:pt>
                <c:pt idx="23">
                  <c:v>2336.776413424132</c:v>
                </c:pt>
              </c:numCache>
            </c:numRef>
          </c:val>
          <c:smooth val="0"/>
          <c:extLst>
            <c:ext xmlns:c16="http://schemas.microsoft.com/office/drawing/2014/chart" uri="{C3380CC4-5D6E-409C-BE32-E72D297353CC}">
              <c16:uniqueId val="{00000002-FC51-43EE-8404-C31478874858}"/>
            </c:ext>
          </c:extLst>
        </c:ser>
        <c:ser>
          <c:idx val="3"/>
          <c:order val="3"/>
          <c:tx>
            <c:strRef>
              <c:f>'7.5'!$AD$4</c:f>
              <c:strCache>
                <c:ptCount val="1"/>
                <c:pt idx="0">
                  <c:v>11.01.2022</c:v>
                </c:pt>
              </c:strCache>
            </c:strRef>
          </c:tx>
          <c:spPr>
            <a:ln>
              <a:solidFill>
                <a:srgbClr val="E86159"/>
              </a:solidFill>
            </a:ln>
          </c:spPr>
          <c:marker>
            <c:symbol val="none"/>
          </c:marker>
          <c:cat>
            <c:numRef>
              <c:f>'7.5'!$Z$5:$Z$28</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'7.5'!$AD$5:$AD$28</c:f>
              <c:numCache>
                <c:formatCode>#,##0.0</c:formatCode>
                <c:ptCount val="24"/>
                <c:pt idx="0">
                  <c:v>1984.2363501547184</c:v>
                </c:pt>
                <c:pt idx="1">
                  <c:v>2091.817350154718</c:v>
                </c:pt>
                <c:pt idx="2">
                  <c:v>2107.0183501547185</c:v>
                </c:pt>
                <c:pt idx="3">
                  <c:v>2082.6473501547184</c:v>
                </c:pt>
                <c:pt idx="4">
                  <c:v>2041.0393501547185</c:v>
                </c:pt>
                <c:pt idx="5">
                  <c:v>1995.3263501547185</c:v>
                </c:pt>
                <c:pt idx="6">
                  <c:v>1937.6893501547183</c:v>
                </c:pt>
                <c:pt idx="7">
                  <c:v>1907.0633501547186</c:v>
                </c:pt>
                <c:pt idx="8">
                  <c:v>1881.3203501547184</c:v>
                </c:pt>
                <c:pt idx="9">
                  <c:v>1901.2053501547184</c:v>
                </c:pt>
                <c:pt idx="10">
                  <c:v>1947.1073501547185</c:v>
                </c:pt>
                <c:pt idx="11">
                  <c:v>1970.2023501547185</c:v>
                </c:pt>
                <c:pt idx="12">
                  <c:v>1977.5503501547187</c:v>
                </c:pt>
                <c:pt idx="13">
                  <c:v>1984.6193501547184</c:v>
                </c:pt>
                <c:pt idx="14">
                  <c:v>1960.8023501547189</c:v>
                </c:pt>
                <c:pt idx="15">
                  <c:v>1874.7333501547184</c:v>
                </c:pt>
                <c:pt idx="16">
                  <c:v>1710.6493501547184</c:v>
                </c:pt>
                <c:pt idx="17">
                  <c:v>1549.5513501547184</c:v>
                </c:pt>
                <c:pt idx="18">
                  <c:v>1435.3983501547186</c:v>
                </c:pt>
                <c:pt idx="19">
                  <c:v>1395.1903501547185</c:v>
                </c:pt>
                <c:pt idx="20">
                  <c:v>1410.1223501547181</c:v>
                </c:pt>
                <c:pt idx="21">
                  <c:v>1473.1783501547181</c:v>
                </c:pt>
                <c:pt idx="22">
                  <c:v>1589.7693501547183</c:v>
                </c:pt>
                <c:pt idx="23">
                  <c:v>1837.0963501547183</c:v>
                </c:pt>
              </c:numCache>
            </c:numRef>
          </c:val>
          <c:smooth val="0"/>
          <c:extLst>
            <c:ext xmlns:c16="http://schemas.microsoft.com/office/drawing/2014/chart" uri="{C3380CC4-5D6E-409C-BE32-E72D297353CC}">
              <c16:uniqueId val="{00000003-FC51-43EE-8404-C31478874858}"/>
            </c:ext>
          </c:extLst>
        </c:ser>
        <c:dLbls>
          <c:showLegendKey val="0"/>
          <c:showVal val="0"/>
          <c:showCatName val="0"/>
          <c:showSerName val="0"/>
          <c:showPercent val="0"/>
          <c:showBubbleSize val="0"/>
        </c:dLbls>
        <c:marker val="1"/>
        <c:smooth val="0"/>
        <c:axId val="172949888"/>
        <c:axId val="172951424"/>
      </c:lineChart>
      <c:catAx>
        <c:axId val="172949888"/>
        <c:scaling>
          <c:orientation val="minMax"/>
        </c:scaling>
        <c:delete val="0"/>
        <c:axPos val="b"/>
        <c:numFmt formatCode="h:mm;@" sourceLinked="1"/>
        <c:majorTickMark val="out"/>
        <c:minorTickMark val="none"/>
        <c:tickLblPos val="nextTo"/>
        <c:txPr>
          <a:bodyPr rot="-5400000" vert="horz"/>
          <a:lstStyle/>
          <a:p>
            <a:pPr>
              <a:defRPr/>
            </a:pPr>
            <a:endParaRPr lang="cs-CZ"/>
          </a:p>
        </c:txPr>
        <c:crossAx val="172951424"/>
        <c:crosses val="autoZero"/>
        <c:auto val="1"/>
        <c:lblAlgn val="ctr"/>
        <c:lblOffset val="100"/>
        <c:noMultiLvlLbl val="0"/>
      </c:catAx>
      <c:valAx>
        <c:axId val="172951424"/>
        <c:scaling>
          <c:orientation val="minMax"/>
          <c:max val="3000"/>
          <c:min val="1200"/>
        </c:scaling>
        <c:delete val="0"/>
        <c:axPos val="l"/>
        <c:majorGridlines/>
        <c:numFmt formatCode="#,##0" sourceLinked="0"/>
        <c:majorTickMark val="out"/>
        <c:minorTickMark val="none"/>
        <c:tickLblPos val="nextTo"/>
        <c:crossAx val="172949888"/>
        <c:crosses val="autoZero"/>
        <c:crossBetween val="midCat"/>
      </c:valAx>
    </c:plotArea>
    <c:legend>
      <c:legendPos val="b"/>
      <c:layout>
        <c:manualLayout>
          <c:xMode val="edge"/>
          <c:yMode val="edge"/>
          <c:x val="4.7963182684356296E-3"/>
          <c:y val="0.88724497032045058"/>
          <c:w val="0.59999640455901926"/>
          <c:h val="8.0300675536103761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8.2599257225411671E-2"/>
          <c:y val="2.0928158543406069E-2"/>
          <c:w val="0.87608644020362003"/>
          <c:h val="0.90433423136661784"/>
        </c:manualLayout>
      </c:layout>
      <c:areaChart>
        <c:grouping val="standard"/>
        <c:varyColors val="0"/>
        <c:ser>
          <c:idx val="0"/>
          <c:order val="0"/>
          <c:tx>
            <c:strRef>
              <c:f>'3.1'!$S$5</c:f>
              <c:strCache>
                <c:ptCount val="1"/>
                <c:pt idx="0">
                  <c:v>Spotřeba zemního plynu v ČR</c:v>
                </c:pt>
              </c:strCache>
            </c:strRef>
          </c:tx>
          <c:spPr>
            <a:solidFill>
              <a:schemeClr val="accent1"/>
            </a:solidFill>
            <a:ln w="19050">
              <a:noFill/>
            </a:ln>
          </c:spPr>
          <c:cat>
            <c:numRef>
              <c:f>'3.1'!$M$6:$M$371</c:f>
              <c:numCache>
                <c:formatCode>d/m;@</c:formatCode>
                <c:ptCount val="366"/>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numCache>
            </c:numRef>
          </c:cat>
          <c:val>
            <c:numRef>
              <c:f>'3.1'!$S$6:$S$371</c:f>
              <c:numCache>
                <c:formatCode>#,##0</c:formatCode>
                <c:ptCount val="366"/>
                <c:pt idx="0">
                  <c:v>22800.470776257749</c:v>
                </c:pt>
                <c:pt idx="1">
                  <c:v>26266.203952905929</c:v>
                </c:pt>
                <c:pt idx="2">
                  <c:v>28546.576623000015</c:v>
                </c:pt>
                <c:pt idx="3">
                  <c:v>30899.438462790244</c:v>
                </c:pt>
                <c:pt idx="4">
                  <c:v>32162.29704702548</c:v>
                </c:pt>
                <c:pt idx="5">
                  <c:v>37330.914323696619</c:v>
                </c:pt>
                <c:pt idx="6">
                  <c:v>37115.508088174218</c:v>
                </c:pt>
                <c:pt idx="7">
                  <c:v>34466.065397065897</c:v>
                </c:pt>
                <c:pt idx="8">
                  <c:v>35285.674860007151</c:v>
                </c:pt>
                <c:pt idx="9">
                  <c:v>41644.295606602987</c:v>
                </c:pt>
                <c:pt idx="10">
                  <c:v>44045.334403713248</c:v>
                </c:pt>
                <c:pt idx="11">
                  <c:v>43842.628418402535</c:v>
                </c:pt>
                <c:pt idx="12">
                  <c:v>41134.455916515464</c:v>
                </c:pt>
                <c:pt idx="13">
                  <c:v>37670.313084198198</c:v>
                </c:pt>
                <c:pt idx="14">
                  <c:v>35601.245554480251</c:v>
                </c:pt>
                <c:pt idx="15">
                  <c:v>35255.614058687934</c:v>
                </c:pt>
                <c:pt idx="16">
                  <c:v>38213.190995877936</c:v>
                </c:pt>
                <c:pt idx="17">
                  <c:v>40137.763018699603</c:v>
                </c:pt>
                <c:pt idx="18">
                  <c:v>39011.554710556753</c:v>
                </c:pt>
                <c:pt idx="19">
                  <c:v>39290.138237869774</c:v>
                </c:pt>
                <c:pt idx="20">
                  <c:v>41383.237778714421</c:v>
                </c:pt>
                <c:pt idx="21">
                  <c:v>36817.618216656359</c:v>
                </c:pt>
                <c:pt idx="22">
                  <c:v>37153.092442400848</c:v>
                </c:pt>
                <c:pt idx="23">
                  <c:v>40634.235432908521</c:v>
                </c:pt>
                <c:pt idx="24">
                  <c:v>39733.39134273622</c:v>
                </c:pt>
                <c:pt idx="25">
                  <c:v>39445.653906560394</c:v>
                </c:pt>
                <c:pt idx="26">
                  <c:v>37396.500174785942</c:v>
                </c:pt>
                <c:pt idx="27">
                  <c:v>37662.731536835621</c:v>
                </c:pt>
                <c:pt idx="28">
                  <c:v>32185.425288126833</c:v>
                </c:pt>
                <c:pt idx="29">
                  <c:v>32597.981688475062</c:v>
                </c:pt>
                <c:pt idx="30">
                  <c:v>38533.021860085872</c:v>
                </c:pt>
                <c:pt idx="31">
                  <c:v>38704.189076540744</c:v>
                </c:pt>
                <c:pt idx="32">
                  <c:v>37692.790423575301</c:v>
                </c:pt>
                <c:pt idx="33">
                  <c:v>36040.656326258963</c:v>
                </c:pt>
                <c:pt idx="34">
                  <c:v>33873.79167295283</c:v>
                </c:pt>
                <c:pt idx="35">
                  <c:v>30369.262555821962</c:v>
                </c:pt>
                <c:pt idx="36">
                  <c:v>31341.994668326493</c:v>
                </c:pt>
                <c:pt idx="37">
                  <c:v>37082.172552030679</c:v>
                </c:pt>
                <c:pt idx="38">
                  <c:v>34068.061706149318</c:v>
                </c:pt>
                <c:pt idx="39">
                  <c:v>31914.816048818684</c:v>
                </c:pt>
                <c:pt idx="40">
                  <c:v>31318.399292715723</c:v>
                </c:pt>
                <c:pt idx="41">
                  <c:v>33176.374241896134</c:v>
                </c:pt>
                <c:pt idx="42">
                  <c:v>29402.644302887027</c:v>
                </c:pt>
                <c:pt idx="43">
                  <c:v>30810.508409943977</c:v>
                </c:pt>
                <c:pt idx="44">
                  <c:v>33208.065162253944</c:v>
                </c:pt>
                <c:pt idx="45">
                  <c:v>32343.080455134241</c:v>
                </c:pt>
                <c:pt idx="46">
                  <c:v>29971.702293184386</c:v>
                </c:pt>
                <c:pt idx="47">
                  <c:v>29550.597981716208</c:v>
                </c:pt>
                <c:pt idx="48">
                  <c:v>28475.265499752382</c:v>
                </c:pt>
                <c:pt idx="49">
                  <c:v>26410.395688637131</c:v>
                </c:pt>
                <c:pt idx="50">
                  <c:v>27372.154512242359</c:v>
                </c:pt>
                <c:pt idx="51">
                  <c:v>30597.331357914783</c:v>
                </c:pt>
                <c:pt idx="52">
                  <c:v>31431.249785218588</c:v>
                </c:pt>
                <c:pt idx="53">
                  <c:v>30500.444430378971</c:v>
                </c:pt>
                <c:pt idx="54">
                  <c:v>29659.5034330126</c:v>
                </c:pt>
                <c:pt idx="55">
                  <c:v>30220.662620830743</c:v>
                </c:pt>
                <c:pt idx="56">
                  <c:v>29118.539577266176</c:v>
                </c:pt>
                <c:pt idx="57">
                  <c:v>30306.623917620494</c:v>
                </c:pt>
                <c:pt idx="58">
                  <c:v>35538.609567525848</c:v>
                </c:pt>
                <c:pt idx="59">
                  <c:v>38596.970068622286</c:v>
                </c:pt>
                <c:pt idx="60">
                  <c:v>36705.454333847265</c:v>
                </c:pt>
                <c:pt idx="61">
                  <c:v>37588.380712876125</c:v>
                </c:pt>
                <c:pt idx="62">
                  <c:v>37443.965852223075</c:v>
                </c:pt>
                <c:pt idx="63">
                  <c:v>32071.65920732783</c:v>
                </c:pt>
                <c:pt idx="64">
                  <c:v>34416.11770170214</c:v>
                </c:pt>
                <c:pt idx="65">
                  <c:v>39305.859606873142</c:v>
                </c:pt>
                <c:pt idx="66">
                  <c:v>35793.700006681131</c:v>
                </c:pt>
                <c:pt idx="67">
                  <c:v>34146.562788303694</c:v>
                </c:pt>
                <c:pt idx="68">
                  <c:v>33051.448276865602</c:v>
                </c:pt>
                <c:pt idx="69">
                  <c:v>33265.071943991476</c:v>
                </c:pt>
                <c:pt idx="70">
                  <c:v>29669.347439252026</c:v>
                </c:pt>
                <c:pt idx="71">
                  <c:v>29030.711002930017</c:v>
                </c:pt>
                <c:pt idx="72">
                  <c:v>32631.906865687506</c:v>
                </c:pt>
                <c:pt idx="73">
                  <c:v>30799.655893218907</c:v>
                </c:pt>
                <c:pt idx="74">
                  <c:v>29592.648898758533</c:v>
                </c:pt>
                <c:pt idx="75">
                  <c:v>29696.97079765713</c:v>
                </c:pt>
                <c:pt idx="76">
                  <c:v>27874.439770198791</c:v>
                </c:pt>
                <c:pt idx="77">
                  <c:v>25263.845010769757</c:v>
                </c:pt>
                <c:pt idx="78">
                  <c:v>26713.999897146048</c:v>
                </c:pt>
                <c:pt idx="79">
                  <c:v>30799.949414274652</c:v>
                </c:pt>
                <c:pt idx="80">
                  <c:v>28382.241211085409</c:v>
                </c:pt>
                <c:pt idx="81">
                  <c:v>26030.332693465138</c:v>
                </c:pt>
                <c:pt idx="82">
                  <c:v>25324.324182256634</c:v>
                </c:pt>
                <c:pt idx="83">
                  <c:v>23217.405468213816</c:v>
                </c:pt>
                <c:pt idx="84">
                  <c:v>17427.730996423954</c:v>
                </c:pt>
                <c:pt idx="85">
                  <c:v>19717.66496064467</c:v>
                </c:pt>
                <c:pt idx="86">
                  <c:v>21788.714461921747</c:v>
                </c:pt>
                <c:pt idx="87">
                  <c:v>23492.391390422963</c:v>
                </c:pt>
                <c:pt idx="88">
                  <c:v>25367.55097621122</c:v>
                </c:pt>
                <c:pt idx="89">
                  <c:v>27412.289078829508</c:v>
                </c:pt>
                <c:pt idx="90">
                  <c:v>29377.569261023011</c:v>
                </c:pt>
                <c:pt idx="91">
                  <c:v>28700.154712533145</c:v>
                </c:pt>
                <c:pt idx="92">
                  <c:v>29578.261063909591</c:v>
                </c:pt>
                <c:pt idx="93">
                  <c:v>29953.648357462036</c:v>
                </c:pt>
                <c:pt idx="94">
                  <c:v>28866.256673424621</c:v>
                </c:pt>
                <c:pt idx="95">
                  <c:v>24184.794027321281</c:v>
                </c:pt>
                <c:pt idx="96">
                  <c:v>22278.206920331777</c:v>
                </c:pt>
                <c:pt idx="97">
                  <c:v>23065.060553544674</c:v>
                </c:pt>
                <c:pt idx="98">
                  <c:v>23265.131136510692</c:v>
                </c:pt>
                <c:pt idx="99">
                  <c:v>24911.536567090723</c:v>
                </c:pt>
                <c:pt idx="100">
                  <c:v>26097.043312838454</c:v>
                </c:pt>
                <c:pt idx="101">
                  <c:v>23136.908444500892</c:v>
                </c:pt>
                <c:pt idx="102">
                  <c:v>20260.558074717246</c:v>
                </c:pt>
                <c:pt idx="103">
                  <c:v>16984.770957842542</c:v>
                </c:pt>
                <c:pt idx="104">
                  <c:v>16557.755764080412</c:v>
                </c:pt>
                <c:pt idx="105">
                  <c:v>19031.121818896976</c:v>
                </c:pt>
                <c:pt idx="106">
                  <c:v>18582.732998040996</c:v>
                </c:pt>
                <c:pt idx="107">
                  <c:v>20013.40436965305</c:v>
                </c:pt>
                <c:pt idx="108">
                  <c:v>24604.542630947501</c:v>
                </c:pt>
                <c:pt idx="109">
                  <c:v>25450.334125500449</c:v>
                </c:pt>
                <c:pt idx="110">
                  <c:v>23419.98916422639</c:v>
                </c:pt>
                <c:pt idx="111">
                  <c:v>22256.37488387317</c:v>
                </c:pt>
                <c:pt idx="112">
                  <c:v>17251.837972435689</c:v>
                </c:pt>
                <c:pt idx="113">
                  <c:v>19025.071844458489</c:v>
                </c:pt>
                <c:pt idx="114">
                  <c:v>22290.229137905411</c:v>
                </c:pt>
                <c:pt idx="115">
                  <c:v>20879.72237608775</c:v>
                </c:pt>
                <c:pt idx="116">
                  <c:v>20562.429395400213</c:v>
                </c:pt>
                <c:pt idx="117">
                  <c:v>19420.616350393706</c:v>
                </c:pt>
                <c:pt idx="118">
                  <c:v>17200.987938765153</c:v>
                </c:pt>
                <c:pt idx="119">
                  <c:v>14154.988994736485</c:v>
                </c:pt>
                <c:pt idx="120">
                  <c:v>14262.719904222582</c:v>
                </c:pt>
                <c:pt idx="121">
                  <c:v>15313.709981013442</c:v>
                </c:pt>
                <c:pt idx="122">
                  <c:v>16724.326985173404</c:v>
                </c:pt>
                <c:pt idx="123">
                  <c:v>17116.504218966053</c:v>
                </c:pt>
                <c:pt idx="124">
                  <c:v>16098.683694742524</c:v>
                </c:pt>
                <c:pt idx="125">
                  <c:v>13368.467128057093</c:v>
                </c:pt>
                <c:pt idx="126">
                  <c:v>11375.936351530127</c:v>
                </c:pt>
                <c:pt idx="127">
                  <c:v>11530.596515591706</c:v>
                </c:pt>
                <c:pt idx="128">
                  <c:v>14953.698061449137</c:v>
                </c:pt>
                <c:pt idx="129">
                  <c:v>11972.153321956584</c:v>
                </c:pt>
                <c:pt idx="130">
                  <c:v>11199.03987791211</c:v>
                </c:pt>
                <c:pt idx="131">
                  <c:v>11018.352286084688</c:v>
                </c:pt>
                <c:pt idx="132">
                  <c:v>10684.470526533558</c:v>
                </c:pt>
                <c:pt idx="133">
                  <c:v>9106.6029789140212</c:v>
                </c:pt>
                <c:pt idx="134">
                  <c:v>9637.9096885026229</c:v>
                </c:pt>
                <c:pt idx="135">
                  <c:v>10746.364311248517</c:v>
                </c:pt>
                <c:pt idx="136">
                  <c:v>14274.252118107039</c:v>
                </c:pt>
                <c:pt idx="137">
                  <c:v>12818.28420657059</c:v>
                </c:pt>
                <c:pt idx="138">
                  <c:v>12561.188824772944</c:v>
                </c:pt>
                <c:pt idx="139">
                  <c:v>10998.326804188026</c:v>
                </c:pt>
                <c:pt idx="140">
                  <c:v>8791.0006391573988</c:v>
                </c:pt>
                <c:pt idx="141">
                  <c:v>9431.9256057806524</c:v>
                </c:pt>
                <c:pt idx="142">
                  <c:v>12950.591032993947</c:v>
                </c:pt>
                <c:pt idx="143">
                  <c:v>13619.738171870835</c:v>
                </c:pt>
                <c:pt idx="144">
                  <c:v>12734.477362149406</c:v>
                </c:pt>
                <c:pt idx="145">
                  <c:v>12213.915220809113</c:v>
                </c:pt>
                <c:pt idx="146">
                  <c:v>13498.639746778812</c:v>
                </c:pt>
                <c:pt idx="147">
                  <c:v>10098.613656211544</c:v>
                </c:pt>
                <c:pt idx="148">
                  <c:v>10767.800076353979</c:v>
                </c:pt>
                <c:pt idx="149">
                  <c:v>15151.366704222726</c:v>
                </c:pt>
                <c:pt idx="150">
                  <c:v>13876.167444179646</c:v>
                </c:pt>
                <c:pt idx="151">
                  <c:v>13608.511540862359</c:v>
                </c:pt>
                <c:pt idx="152">
                  <c:v>13183.347922747937</c:v>
                </c:pt>
                <c:pt idx="153">
                  <c:v>11592.115934613503</c:v>
                </c:pt>
                <c:pt idx="154">
                  <c:v>8425.8760036403</c:v>
                </c:pt>
                <c:pt idx="155">
                  <c:v>8634.2173571970052</c:v>
                </c:pt>
                <c:pt idx="156">
                  <c:v>10499.903225772683</c:v>
                </c:pt>
                <c:pt idx="157">
                  <c:v>13107.07376976562</c:v>
                </c:pt>
                <c:pt idx="158">
                  <c:v>13293.82181025209</c:v>
                </c:pt>
                <c:pt idx="159">
                  <c:v>13216.450452227926</c:v>
                </c:pt>
                <c:pt idx="160">
                  <c:v>10568.249732435033</c:v>
                </c:pt>
                <c:pt idx="161">
                  <c:v>8453.5494937309231</c:v>
                </c:pt>
                <c:pt idx="162">
                  <c:v>8972.4199536223168</c:v>
                </c:pt>
                <c:pt idx="163">
                  <c:v>12131.28291592624</c:v>
                </c:pt>
                <c:pt idx="164">
                  <c:v>13834.782194340585</c:v>
                </c:pt>
                <c:pt idx="165">
                  <c:v>12427.050766235481</c:v>
                </c:pt>
                <c:pt idx="166">
                  <c:v>11629.900955223708</c:v>
                </c:pt>
                <c:pt idx="167">
                  <c:v>9501.7526478405598</c:v>
                </c:pt>
                <c:pt idx="168">
                  <c:v>7710.5805403406084</c:v>
                </c:pt>
                <c:pt idx="169">
                  <c:v>8749.4810855837404</c:v>
                </c:pt>
                <c:pt idx="170">
                  <c:v>12485.892385557463</c:v>
                </c:pt>
                <c:pt idx="171">
                  <c:v>11899.497273882072</c:v>
                </c:pt>
                <c:pt idx="172">
                  <c:v>12775.730923400366</c:v>
                </c:pt>
                <c:pt idx="173">
                  <c:v>11809.059174328973</c:v>
                </c:pt>
                <c:pt idx="174">
                  <c:v>9903.8770017556708</c:v>
                </c:pt>
                <c:pt idx="175">
                  <c:v>8251.3978581830506</c:v>
                </c:pt>
                <c:pt idx="176">
                  <c:v>8355.5151089368046</c:v>
                </c:pt>
                <c:pt idx="177">
                  <c:v>12812.611264593968</c:v>
                </c:pt>
                <c:pt idx="178">
                  <c:v>12681.409983625443</c:v>
                </c:pt>
                <c:pt idx="179">
                  <c:v>13325.807595577458</c:v>
                </c:pt>
                <c:pt idx="180">
                  <c:v>12512.551233033837</c:v>
                </c:pt>
                <c:pt idx="181">
                  <c:v>9596.9874176307676</c:v>
                </c:pt>
                <c:pt idx="182">
                  <c:v>7691.1448051199595</c:v>
                </c:pt>
                <c:pt idx="183">
                  <c:v>7506.1621903061205</c:v>
                </c:pt>
                <c:pt idx="184">
                  <c:v>8023.0151150654638</c:v>
                </c:pt>
                <c:pt idx="185">
                  <c:v>7694.1452298430395</c:v>
                </c:pt>
                <c:pt idx="186">
                  <c:v>7937.3450560253368</c:v>
                </c:pt>
                <c:pt idx="187">
                  <c:v>9323.7870667113384</c:v>
                </c:pt>
                <c:pt idx="188">
                  <c:v>9111.5924906096006</c:v>
                </c:pt>
                <c:pt idx="189">
                  <c:v>7970.5689827093411</c:v>
                </c:pt>
                <c:pt idx="190">
                  <c:v>8779.8999440830048</c:v>
                </c:pt>
                <c:pt idx="191">
                  <c:v>12731.686606960797</c:v>
                </c:pt>
                <c:pt idx="192">
                  <c:v>10169.37236990227</c:v>
                </c:pt>
                <c:pt idx="193">
                  <c:v>9931.2867528877941</c:v>
                </c:pt>
                <c:pt idx="194">
                  <c:v>9825.9367492331348</c:v>
                </c:pt>
                <c:pt idx="195">
                  <c:v>9772.5725440950355</c:v>
                </c:pt>
                <c:pt idx="196">
                  <c:v>8017.5931560937306</c:v>
                </c:pt>
                <c:pt idx="197">
                  <c:v>8233.1545560111281</c:v>
                </c:pt>
                <c:pt idx="198">
                  <c:v>11187.666410137954</c:v>
                </c:pt>
                <c:pt idx="199">
                  <c:v>10716.283395795783</c:v>
                </c:pt>
                <c:pt idx="200">
                  <c:v>10192.158981878849</c:v>
                </c:pt>
                <c:pt idx="201">
                  <c:v>12384.889518500042</c:v>
                </c:pt>
                <c:pt idx="202">
                  <c:v>10654.782108415915</c:v>
                </c:pt>
                <c:pt idx="203">
                  <c:v>7090.3694354779027</c:v>
                </c:pt>
                <c:pt idx="204">
                  <c:v>7916.8231165311499</c:v>
                </c:pt>
                <c:pt idx="205">
                  <c:v>8477.0729419495474</c:v>
                </c:pt>
                <c:pt idx="206">
                  <c:v>10398.80529489955</c:v>
                </c:pt>
                <c:pt idx="207">
                  <c:v>10593.927673583828</c:v>
                </c:pt>
                <c:pt idx="208">
                  <c:v>11086.133946042655</c:v>
                </c:pt>
                <c:pt idx="209">
                  <c:v>10616.292866154881</c:v>
                </c:pt>
                <c:pt idx="210">
                  <c:v>7626.3552946767377</c:v>
                </c:pt>
                <c:pt idx="211">
                  <c:v>7311.4491751063615</c:v>
                </c:pt>
                <c:pt idx="212">
                  <c:v>11444.143451851511</c:v>
                </c:pt>
                <c:pt idx="213">
                  <c:v>9826.3244872243067</c:v>
                </c:pt>
                <c:pt idx="214">
                  <c:v>9476.3873863114077</c:v>
                </c:pt>
                <c:pt idx="215">
                  <c:v>8158.3571486354494</c:v>
                </c:pt>
                <c:pt idx="216">
                  <c:v>7859.4739044404096</c:v>
                </c:pt>
                <c:pt idx="217">
                  <c:v>7256.0137495526542</c:v>
                </c:pt>
                <c:pt idx="218">
                  <c:v>7353.8990152920333</c:v>
                </c:pt>
                <c:pt idx="219">
                  <c:v>8847.6444764243042</c:v>
                </c:pt>
                <c:pt idx="220">
                  <c:v>9039.5619542296863</c:v>
                </c:pt>
                <c:pt idx="221">
                  <c:v>9032.2347528447863</c:v>
                </c:pt>
                <c:pt idx="222">
                  <c:v>9418.0775376411784</c:v>
                </c:pt>
                <c:pt idx="223">
                  <c:v>10849.899717093431</c:v>
                </c:pt>
                <c:pt idx="224">
                  <c:v>7435.9074083872774</c:v>
                </c:pt>
                <c:pt idx="225">
                  <c:v>7716.0792293565692</c:v>
                </c:pt>
                <c:pt idx="226">
                  <c:v>10464.145464941008</c:v>
                </c:pt>
                <c:pt idx="227">
                  <c:v>11660.329102162195</c:v>
                </c:pt>
                <c:pt idx="228">
                  <c:v>12370.074637592605</c:v>
                </c:pt>
                <c:pt idx="229">
                  <c:v>11339.433935217861</c:v>
                </c:pt>
                <c:pt idx="230">
                  <c:v>10952.268266316425</c:v>
                </c:pt>
                <c:pt idx="231">
                  <c:v>7533.7194668055545</c:v>
                </c:pt>
                <c:pt idx="232">
                  <c:v>8008.3013318296389</c:v>
                </c:pt>
                <c:pt idx="233">
                  <c:v>12328.841157210734</c:v>
                </c:pt>
                <c:pt idx="234">
                  <c:v>12554.75760184371</c:v>
                </c:pt>
                <c:pt idx="235">
                  <c:v>12170.291234692226</c:v>
                </c:pt>
                <c:pt idx="236">
                  <c:v>11753.904189131476</c:v>
                </c:pt>
                <c:pt idx="237">
                  <c:v>11494.421551346592</c:v>
                </c:pt>
                <c:pt idx="238">
                  <c:v>7336.1991806897058</c:v>
                </c:pt>
                <c:pt idx="239">
                  <c:v>9717.2136390056803</c:v>
                </c:pt>
                <c:pt idx="240">
                  <c:v>12990.72977675386</c:v>
                </c:pt>
                <c:pt idx="241">
                  <c:v>12348.886989830915</c:v>
                </c:pt>
                <c:pt idx="242">
                  <c:v>12366.988919447916</c:v>
                </c:pt>
                <c:pt idx="243">
                  <c:v>12364.134907712547</c:v>
                </c:pt>
                <c:pt idx="244">
                  <c:v>10462.303559826112</c:v>
                </c:pt>
                <c:pt idx="245">
                  <c:v>8305.5141637146917</c:v>
                </c:pt>
                <c:pt idx="246">
                  <c:v>7825.467968808668</c:v>
                </c:pt>
                <c:pt idx="247">
                  <c:v>11542.015208681978</c:v>
                </c:pt>
                <c:pt idx="248">
                  <c:v>9299.7556400948761</c:v>
                </c:pt>
                <c:pt idx="249">
                  <c:v>11859.991125731456</c:v>
                </c:pt>
                <c:pt idx="250">
                  <c:v>11692.346861062686</c:v>
                </c:pt>
                <c:pt idx="251">
                  <c:v>8962.8675922249731</c:v>
                </c:pt>
                <c:pt idx="252">
                  <c:v>8616.0960394381618</c:v>
                </c:pt>
                <c:pt idx="253">
                  <c:v>9164.1464145558311</c:v>
                </c:pt>
                <c:pt idx="254">
                  <c:v>12343.893218597974</c:v>
                </c:pt>
                <c:pt idx="255">
                  <c:v>12223.096201354727</c:v>
                </c:pt>
                <c:pt idx="256">
                  <c:v>12317.771927887454</c:v>
                </c:pt>
                <c:pt idx="257">
                  <c:v>10271.101980626705</c:v>
                </c:pt>
                <c:pt idx="258">
                  <c:v>10418.988974306025</c:v>
                </c:pt>
                <c:pt idx="259">
                  <c:v>9865.5376378364017</c:v>
                </c:pt>
                <c:pt idx="260">
                  <c:v>10822.465525959671</c:v>
                </c:pt>
                <c:pt idx="261">
                  <c:v>15107.3619890308</c:v>
                </c:pt>
                <c:pt idx="262">
                  <c:v>18335.702206453949</c:v>
                </c:pt>
                <c:pt idx="263">
                  <c:v>17992.161388138258</c:v>
                </c:pt>
                <c:pt idx="264">
                  <c:v>17990.459197725675</c:v>
                </c:pt>
                <c:pt idx="265">
                  <c:v>17317.139524683349</c:v>
                </c:pt>
                <c:pt idx="266">
                  <c:v>12968.808457560825</c:v>
                </c:pt>
                <c:pt idx="267">
                  <c:v>12517.044920607113</c:v>
                </c:pt>
                <c:pt idx="268">
                  <c:v>14747.599394637828</c:v>
                </c:pt>
                <c:pt idx="269">
                  <c:v>16235.001303116811</c:v>
                </c:pt>
                <c:pt idx="270">
                  <c:v>18170.235815545926</c:v>
                </c:pt>
                <c:pt idx="271">
                  <c:v>17533.947817015527</c:v>
                </c:pt>
                <c:pt idx="272">
                  <c:v>16084.569413717023</c:v>
                </c:pt>
                <c:pt idx="273">
                  <c:v>13829.300848437733</c:v>
                </c:pt>
                <c:pt idx="274">
                  <c:v>13849.356236671118</c:v>
                </c:pt>
                <c:pt idx="275">
                  <c:v>16427.434002208218</c:v>
                </c:pt>
                <c:pt idx="276">
                  <c:v>16039.765283409539</c:v>
                </c:pt>
                <c:pt idx="277">
                  <c:v>15436.231765116167</c:v>
                </c:pt>
                <c:pt idx="278">
                  <c:v>15099.006921665787</c:v>
                </c:pt>
                <c:pt idx="279">
                  <c:v>14576.731192539986</c:v>
                </c:pt>
                <c:pt idx="280">
                  <c:v>12452.65096934061</c:v>
                </c:pt>
                <c:pt idx="281">
                  <c:v>13727.199733247282</c:v>
                </c:pt>
                <c:pt idx="282">
                  <c:v>15847.22825929017</c:v>
                </c:pt>
                <c:pt idx="283">
                  <c:v>18377.401251235722</c:v>
                </c:pt>
                <c:pt idx="284">
                  <c:v>19043.423300407198</c:v>
                </c:pt>
                <c:pt idx="285">
                  <c:v>19555.806830128575</c:v>
                </c:pt>
                <c:pt idx="286">
                  <c:v>17865.048170426238</c:v>
                </c:pt>
                <c:pt idx="287">
                  <c:v>13384.393573482601</c:v>
                </c:pt>
                <c:pt idx="288">
                  <c:v>12449.817864482106</c:v>
                </c:pt>
                <c:pt idx="289">
                  <c:v>16260.140272181876</c:v>
                </c:pt>
                <c:pt idx="290">
                  <c:v>16947.740333718673</c:v>
                </c:pt>
                <c:pt idx="291">
                  <c:v>19553.068314792316</c:v>
                </c:pt>
                <c:pt idx="292">
                  <c:v>19821.253914639074</c:v>
                </c:pt>
                <c:pt idx="293">
                  <c:v>20388.921913158829</c:v>
                </c:pt>
                <c:pt idx="294">
                  <c:v>18242.572299978834</c:v>
                </c:pt>
                <c:pt idx="295">
                  <c:v>16152.943947234473</c:v>
                </c:pt>
                <c:pt idx="296">
                  <c:v>18520.678039991079</c:v>
                </c:pt>
                <c:pt idx="297">
                  <c:v>18405.70715882388</c:v>
                </c:pt>
                <c:pt idx="298">
                  <c:v>19473.870826725535</c:v>
                </c:pt>
                <c:pt idx="299">
                  <c:v>17155.772429214936</c:v>
                </c:pt>
                <c:pt idx="300">
                  <c:v>14087.43120734426</c:v>
                </c:pt>
                <c:pt idx="301">
                  <c:v>13673.833257908856</c:v>
                </c:pt>
                <c:pt idx="302">
                  <c:v>14106.786197291669</c:v>
                </c:pt>
                <c:pt idx="303">
                  <c:v>16860.750823298076</c:v>
                </c:pt>
                <c:pt idx="304">
                  <c:v>18716.136335057068</c:v>
                </c:pt>
                <c:pt idx="305">
                  <c:v>21063.294183848455</c:v>
                </c:pt>
                <c:pt idx="306">
                  <c:v>21584.812008638401</c:v>
                </c:pt>
                <c:pt idx="307">
                  <c:v>21275.951801675015</c:v>
                </c:pt>
                <c:pt idx="308">
                  <c:v>18063.064280563718</c:v>
                </c:pt>
                <c:pt idx="309">
                  <c:v>19088.243255464087</c:v>
                </c:pt>
                <c:pt idx="310">
                  <c:v>21119.404719004302</c:v>
                </c:pt>
                <c:pt idx="311">
                  <c:v>22941.352937673662</c:v>
                </c:pt>
                <c:pt idx="312">
                  <c:v>20943.517021246211</c:v>
                </c:pt>
                <c:pt idx="313">
                  <c:v>20918.265676629573</c:v>
                </c:pt>
                <c:pt idx="314">
                  <c:v>21568.460306125238</c:v>
                </c:pt>
                <c:pt idx="315">
                  <c:v>21470.245499298078</c:v>
                </c:pt>
                <c:pt idx="316">
                  <c:v>21375.369738136815</c:v>
                </c:pt>
                <c:pt idx="317">
                  <c:v>25769.966299462998</c:v>
                </c:pt>
                <c:pt idx="318">
                  <c:v>24499.22846152234</c:v>
                </c:pt>
                <c:pt idx="319">
                  <c:v>23724.544108675971</c:v>
                </c:pt>
                <c:pt idx="320">
                  <c:v>23276.573456723963</c:v>
                </c:pt>
                <c:pt idx="321">
                  <c:v>26170.699367280711</c:v>
                </c:pt>
                <c:pt idx="322">
                  <c:v>27103.066340632264</c:v>
                </c:pt>
                <c:pt idx="323">
                  <c:v>28410.462839978605</c:v>
                </c:pt>
                <c:pt idx="324">
                  <c:v>32032.650715607837</c:v>
                </c:pt>
                <c:pt idx="325">
                  <c:v>29937.107737875067</c:v>
                </c:pt>
                <c:pt idx="326">
                  <c:v>28688.953691471892</c:v>
                </c:pt>
                <c:pt idx="327">
                  <c:v>30088.129335837002</c:v>
                </c:pt>
                <c:pt idx="328">
                  <c:v>28455.793740479279</c:v>
                </c:pt>
                <c:pt idx="329">
                  <c:v>23337.769431721885</c:v>
                </c:pt>
                <c:pt idx="330">
                  <c:v>25260.626852020407</c:v>
                </c:pt>
                <c:pt idx="331">
                  <c:v>31446.665165863502</c:v>
                </c:pt>
                <c:pt idx="332">
                  <c:v>31745.654939970416</c:v>
                </c:pt>
                <c:pt idx="333">
                  <c:v>32894.720215692716</c:v>
                </c:pt>
                <c:pt idx="334">
                  <c:v>33654.782141871168</c:v>
                </c:pt>
                <c:pt idx="335">
                  <c:v>33325.011070180655</c:v>
                </c:pt>
                <c:pt idx="336">
                  <c:v>29539.632174450486</c:v>
                </c:pt>
                <c:pt idx="337">
                  <c:v>26014.057737680287</c:v>
                </c:pt>
                <c:pt idx="338">
                  <c:v>31063.755186932805</c:v>
                </c:pt>
                <c:pt idx="339">
                  <c:v>32057.340794225791</c:v>
                </c:pt>
                <c:pt idx="340">
                  <c:v>32592.300738566515</c:v>
                </c:pt>
                <c:pt idx="341">
                  <c:v>33220.647508139831</c:v>
                </c:pt>
                <c:pt idx="342">
                  <c:v>32744.041660508574</c:v>
                </c:pt>
                <c:pt idx="343">
                  <c:v>30555.097590466103</c:v>
                </c:pt>
                <c:pt idx="344">
                  <c:v>34123.516180757353</c:v>
                </c:pt>
                <c:pt idx="345">
                  <c:v>38988.8790516769</c:v>
                </c:pt>
                <c:pt idx="346">
                  <c:v>41639.475533335288</c:v>
                </c:pt>
                <c:pt idx="347">
                  <c:v>41738.842115884625</c:v>
                </c:pt>
                <c:pt idx="348">
                  <c:v>40091.998597689286</c:v>
                </c:pt>
                <c:pt idx="349">
                  <c:v>38348.556215215023</c:v>
                </c:pt>
                <c:pt idx="350">
                  <c:v>35930.891916272012</c:v>
                </c:pt>
                <c:pt idx="351">
                  <c:v>37056.219199554122</c:v>
                </c:pt>
                <c:pt idx="352">
                  <c:v>38730.667652202625</c:v>
                </c:pt>
                <c:pt idx="353">
                  <c:v>35742.427775707256</c:v>
                </c:pt>
                <c:pt idx="354">
                  <c:v>34753.270613279426</c:v>
                </c:pt>
                <c:pt idx="355">
                  <c:v>29045.439904673036</c:v>
                </c:pt>
                <c:pt idx="356">
                  <c:v>24853.612728079366</c:v>
                </c:pt>
                <c:pt idx="357">
                  <c:v>21421.551224656887</c:v>
                </c:pt>
                <c:pt idx="358">
                  <c:v>21237.496051256341</c:v>
                </c:pt>
                <c:pt idx="359">
                  <c:v>21378.252636228153</c:v>
                </c:pt>
                <c:pt idx="360">
                  <c:v>24622.680221163704</c:v>
                </c:pt>
                <c:pt idx="361">
                  <c:v>25503.616951995518</c:v>
                </c:pt>
                <c:pt idx="362">
                  <c:v>23923.832326821615</c:v>
                </c:pt>
                <c:pt idx="363">
                  <c:v>23001.87917559065</c:v>
                </c:pt>
                <c:pt idx="364">
                  <c:v>19254.862004628994</c:v>
                </c:pt>
              </c:numCache>
            </c:numRef>
          </c:val>
          <c:extLst>
            <c:ext xmlns:c16="http://schemas.microsoft.com/office/drawing/2014/chart" uri="{C3380CC4-5D6E-409C-BE32-E72D297353CC}">
              <c16:uniqueId val="{00000000-D09C-4460-B9DD-57855C15EDF5}"/>
            </c:ext>
          </c:extLst>
        </c:ser>
        <c:dLbls>
          <c:showLegendKey val="0"/>
          <c:showVal val="0"/>
          <c:showCatName val="0"/>
          <c:showSerName val="0"/>
          <c:showPercent val="0"/>
          <c:showBubbleSize val="0"/>
        </c:dLbls>
        <c:axId val="161075584"/>
        <c:axId val="161077120"/>
      </c:areaChart>
      <c:dateAx>
        <c:axId val="161075584"/>
        <c:scaling>
          <c:orientation val="minMax"/>
        </c:scaling>
        <c:delete val="0"/>
        <c:axPos val="b"/>
        <c:numFmt formatCode="d/m;@" sourceLinked="1"/>
        <c:majorTickMark val="out"/>
        <c:minorTickMark val="none"/>
        <c:tickLblPos val="low"/>
        <c:txPr>
          <a:bodyPr rot="0" vert="horz"/>
          <a:lstStyle/>
          <a:p>
            <a:pPr>
              <a:defRPr/>
            </a:pPr>
            <a:endParaRPr lang="cs-CZ"/>
          </a:p>
        </c:txPr>
        <c:crossAx val="161077120"/>
        <c:crosses val="autoZero"/>
        <c:auto val="1"/>
        <c:lblOffset val="100"/>
        <c:baseTimeUnit val="days"/>
        <c:majorUnit val="1"/>
        <c:majorTimeUnit val="months"/>
      </c:dateAx>
      <c:valAx>
        <c:axId val="161077120"/>
        <c:scaling>
          <c:orientation val="minMax"/>
          <c:max val="45000"/>
        </c:scaling>
        <c:delete val="0"/>
        <c:axPos val="l"/>
        <c:majorGridlines/>
        <c:numFmt formatCode="#,##0" sourceLinked="0"/>
        <c:majorTickMark val="out"/>
        <c:minorTickMark val="none"/>
        <c:tickLblPos val="nextTo"/>
        <c:crossAx val="161075584"/>
        <c:crosses val="autoZero"/>
        <c:crossBetween val="midCat"/>
        <c:minorUnit val="20"/>
      </c:valAx>
    </c:plotArea>
    <c:plotVisOnly val="1"/>
    <c:dispBlanksAs val="gap"/>
    <c:showDLblsOverMax val="0"/>
  </c:chart>
  <c:spPr>
    <a:ln>
      <a:noFill/>
    </a:ln>
  </c:spPr>
  <c:txPr>
    <a:bodyPr/>
    <a:lstStyle/>
    <a:p>
      <a:pPr>
        <a:defRPr sz="600">
          <a:latin typeface="+mn-lt"/>
        </a:defRPr>
      </a:pPr>
      <a:endParaRPr lang="cs-CZ"/>
    </a:p>
  </c:tx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82"/>
          <c:y val="3.4220973350575376E-2"/>
          <c:w val="0.85586431740875435"/>
          <c:h val="0.56888436105687135"/>
        </c:manualLayout>
      </c:layout>
      <c:barChart>
        <c:barDir val="col"/>
        <c:grouping val="stacked"/>
        <c:varyColors val="0"/>
        <c:ser>
          <c:idx val="0"/>
          <c:order val="0"/>
          <c:tx>
            <c:strRef>
              <c:f>'8.1'!$U$8</c:f>
              <c:strCache>
                <c:ptCount val="1"/>
                <c:pt idx="0">
                  <c:v>HD_C</c:v>
                </c:pt>
              </c:strCache>
            </c:strRef>
          </c:tx>
          <c:spPr>
            <a:solidFill>
              <a:schemeClr val="tx2"/>
            </a:solidFill>
          </c:spPr>
          <c:invertIfNegative val="0"/>
          <c:cat>
            <c:strRef>
              <c:f>'8.1'!$T$9:$T$20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'8.1'!$U$9:$U$20</c:f>
              <c:numCache>
                <c:formatCode>#,##0</c:formatCode>
                <c:ptCount val="12"/>
                <c:pt idx="0">
                  <c:v>422567.01777547825</c:v>
                </c:pt>
                <c:pt idx="1">
                  <c:v>337566.60139860213</c:v>
                </c:pt>
                <c:pt idx="2">
                  <c:v>384449.33319754212</c:v>
                </c:pt>
                <c:pt idx="3">
                  <c:v>286966.76021738147</c:v>
                </c:pt>
                <c:pt idx="4">
                  <c:v>263686.46573364048</c:v>
                </c:pt>
                <c:pt idx="5">
                  <c:v>256066.47000318771</c:v>
                </c:pt>
                <c:pt idx="6">
                  <c:v>216436.62730038492</c:v>
                </c:pt>
                <c:pt idx="7">
                  <c:v>238622.32958442485</c:v>
                </c:pt>
                <c:pt idx="8">
                  <c:v>246585.19672793444</c:v>
                </c:pt>
                <c:pt idx="9">
                  <c:v>278533.84380315931</c:v>
                </c:pt>
                <c:pt idx="10">
                  <c:v>324254.63393085724</c:v>
                </c:pt>
                <c:pt idx="11">
                  <c:v>355503.64104942279</c:v>
                </c:pt>
              </c:numCache>
            </c:numRef>
          </c:val>
          <c:extLst>
            <c:ext xmlns:c16="http://schemas.microsoft.com/office/drawing/2014/chart" uri="{C3380CC4-5D6E-409C-BE32-E72D297353CC}">
              <c16:uniqueId val="{00000000-D7AB-4553-8F40-24419C612C42}"/>
            </c:ext>
          </c:extLst>
        </c:ser>
        <c:ser>
          <c:idx val="1"/>
          <c:order val="1"/>
          <c:tx>
            <c:strRef>
              <c:f>'8.1'!$V$8</c:f>
              <c:strCache>
                <c:ptCount val="1"/>
                <c:pt idx="0">
                  <c:v>MD_C</c:v>
                </c:pt>
              </c:strCache>
            </c:strRef>
          </c:tx>
          <c:spPr>
            <a:solidFill>
              <a:schemeClr val="accent2"/>
            </a:solidFill>
          </c:spPr>
          <c:invertIfNegative val="0"/>
          <c:cat>
            <c:strRef>
              <c:f>'8.1'!$T$9:$T$20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'8.1'!$V$9:$V$20</c:f>
              <c:numCache>
                <c:formatCode>#,##0</c:formatCode>
                <c:ptCount val="12"/>
                <c:pt idx="0">
                  <c:v>117363.47238051679</c:v>
                </c:pt>
                <c:pt idx="1">
                  <c:v>92040.852883801344</c:v>
                </c:pt>
                <c:pt idx="2">
                  <c:v>92501.585211881771</c:v>
                </c:pt>
                <c:pt idx="3">
                  <c:v>68867.30316274245</c:v>
                </c:pt>
                <c:pt idx="4">
                  <c:v>34863.431795962148</c:v>
                </c:pt>
                <c:pt idx="5">
                  <c:v>27426.712348382865</c:v>
                </c:pt>
                <c:pt idx="6">
                  <c:v>24814.020299326337</c:v>
                </c:pt>
                <c:pt idx="7">
                  <c:v>26653.902392056792</c:v>
                </c:pt>
                <c:pt idx="8">
                  <c:v>35468.333460704111</c:v>
                </c:pt>
                <c:pt idx="9">
                  <c:v>48867.551990717926</c:v>
                </c:pt>
                <c:pt idx="10">
                  <c:v>74896.373001424261</c:v>
                </c:pt>
                <c:pt idx="11">
                  <c:v>95966.533280735763</c:v>
                </c:pt>
              </c:numCache>
            </c:numRef>
          </c:val>
          <c:extLst>
            <c:ext xmlns:c16="http://schemas.microsoft.com/office/drawing/2014/chart" uri="{C3380CC4-5D6E-409C-BE32-E72D297353CC}">
              <c16:uniqueId val="{00000001-D7AB-4553-8F40-24419C612C42}"/>
            </c:ext>
          </c:extLst>
        </c:ser>
        <c:ser>
          <c:idx val="2"/>
          <c:order val="2"/>
          <c:tx>
            <c:strRef>
              <c:f>'8.1'!$W$8</c:f>
              <c:strCache>
                <c:ptCount val="1"/>
                <c:pt idx="0">
                  <c:v>LD_C</c:v>
                </c:pt>
              </c:strCache>
            </c:strRef>
          </c:tx>
          <c:spPr>
            <a:solidFill>
              <a:schemeClr val="accent5"/>
            </a:solidFill>
          </c:spPr>
          <c:invertIfNegative val="0"/>
          <c:cat>
            <c:strRef>
              <c:f>'8.1'!$T$9:$T$20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'8.1'!$W$9:$W$20</c:f>
              <c:numCache>
                <c:formatCode>#,##0</c:formatCode>
                <c:ptCount val="12"/>
                <c:pt idx="0">
                  <c:v>194288.79399325585</c:v>
                </c:pt>
                <c:pt idx="1">
                  <c:v>149401.35565260661</c:v>
                </c:pt>
                <c:pt idx="2">
                  <c:v>148349.9397766192</c:v>
                </c:pt>
                <c:pt idx="3">
                  <c:v>106471.38189712558</c:v>
                </c:pt>
                <c:pt idx="4">
                  <c:v>32437.044643485853</c:v>
                </c:pt>
                <c:pt idx="5">
                  <c:v>19778.287829824556</c:v>
                </c:pt>
                <c:pt idx="6">
                  <c:v>18045.797209322616</c:v>
                </c:pt>
                <c:pt idx="7">
                  <c:v>17662.327414524847</c:v>
                </c:pt>
                <c:pt idx="8">
                  <c:v>37563.142106256579</c:v>
                </c:pt>
                <c:pt idx="9">
                  <c:v>61711.443694393995</c:v>
                </c:pt>
                <c:pt idx="10">
                  <c:v>118317.76431787062</c:v>
                </c:pt>
                <c:pt idx="11">
                  <c:v>173459.60103684122</c:v>
                </c:pt>
              </c:numCache>
            </c:numRef>
          </c:val>
          <c:extLst>
            <c:ext xmlns:c16="http://schemas.microsoft.com/office/drawing/2014/chart" uri="{C3380CC4-5D6E-409C-BE32-E72D297353CC}">
              <c16:uniqueId val="{00000002-D7AB-4553-8F40-24419C612C42}"/>
            </c:ext>
          </c:extLst>
        </c:ser>
        <c:ser>
          <c:idx val="3"/>
          <c:order val="3"/>
          <c:tx>
            <c:strRef>
              <c:f>'8.1'!$X$8</c:f>
              <c:strCache>
                <c:ptCount val="1"/>
                <c:pt idx="0">
                  <c:v>DOM</c:v>
                </c:pt>
              </c:strCache>
            </c:strRef>
          </c:tx>
          <c:spPr>
            <a:solidFill>
              <a:schemeClr val="accent6"/>
            </a:solidFill>
          </c:spPr>
          <c:invertIfNegative val="0"/>
          <c:cat>
            <c:strRef>
              <c:f>'8.1'!$T$9:$T$20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'8.1'!$X$9:$X$20</c:f>
              <c:numCache>
                <c:formatCode>#,##0</c:formatCode>
                <c:ptCount val="12"/>
                <c:pt idx="0">
                  <c:v>376532.21831080108</c:v>
                </c:pt>
                <c:pt idx="1">
                  <c:v>289387.12779337092</c:v>
                </c:pt>
                <c:pt idx="2">
                  <c:v>278024.40635042061</c:v>
                </c:pt>
                <c:pt idx="3">
                  <c:v>202247.02449695268</c:v>
                </c:pt>
                <c:pt idx="4">
                  <c:v>53285.019582516521</c:v>
                </c:pt>
                <c:pt idx="5">
                  <c:v>31423.549696765516</c:v>
                </c:pt>
                <c:pt idx="6">
                  <c:v>28601.476542582161</c:v>
                </c:pt>
                <c:pt idx="7">
                  <c:v>27449.349982155331</c:v>
                </c:pt>
                <c:pt idx="8">
                  <c:v>61003.104854331694</c:v>
                </c:pt>
                <c:pt idx="9">
                  <c:v>108933.76689193462</c:v>
                </c:pt>
                <c:pt idx="10">
                  <c:v>211293.60310219196</c:v>
                </c:pt>
                <c:pt idx="11">
                  <c:v>324134.76993278932</c:v>
                </c:pt>
              </c:numCache>
            </c:numRef>
          </c:val>
          <c:extLst>
            <c:ext xmlns:c16="http://schemas.microsoft.com/office/drawing/2014/chart" uri="{C3380CC4-5D6E-409C-BE32-E72D297353CC}">
              <c16:uniqueId val="{00000003-D7AB-4553-8F40-24419C612C42}"/>
            </c:ext>
          </c:extLst>
        </c:ser>
        <c:ser>
          <c:idx val="4"/>
          <c:order val="4"/>
          <c:tx>
            <c:strRef>
              <c:f>'8.1'!$Y$8</c:f>
              <c:strCache>
                <c:ptCount val="1"/>
                <c:pt idx="0">
                  <c:v>OG</c:v>
                </c:pt>
              </c:strCache>
            </c:strRef>
          </c:tx>
          <c:spPr>
            <a:solidFill>
              <a:schemeClr val="tx1"/>
            </a:solidFill>
          </c:spPr>
          <c:invertIfNegative val="0"/>
          <c:cat>
            <c:strRef>
              <c:f>'8.1'!$T$9:$T$20</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'8.1'!$Y$9:$Y$20</c:f>
              <c:numCache>
                <c:formatCode>#,##0</c:formatCode>
                <c:ptCount val="12"/>
                <c:pt idx="0">
                  <c:v>23511.330737856249</c:v>
                </c:pt>
                <c:pt idx="1">
                  <c:v>22104.462365356801</c:v>
                </c:pt>
                <c:pt idx="2">
                  <c:v>19294.2278982315</c:v>
                </c:pt>
                <c:pt idx="3">
                  <c:v>6809.7192347968094</c:v>
                </c:pt>
                <c:pt idx="4">
                  <c:v>4624.2103988143199</c:v>
                </c:pt>
                <c:pt idx="5">
                  <c:v>1659.4749988929134</c:v>
                </c:pt>
                <c:pt idx="6">
                  <c:v>667.67385591643551</c:v>
                </c:pt>
                <c:pt idx="7">
                  <c:v>717.24361523997038</c:v>
                </c:pt>
                <c:pt idx="8">
                  <c:v>2738.1834933099349</c:v>
                </c:pt>
                <c:pt idx="9">
                  <c:v>9562.7275538044887</c:v>
                </c:pt>
                <c:pt idx="10">
                  <c:v>14208.290179370471</c:v>
                </c:pt>
                <c:pt idx="11">
                  <c:v>17093.449198496561</c:v>
                </c:pt>
              </c:numCache>
            </c:numRef>
          </c:val>
          <c:extLst>
            <c:ext xmlns:c16="http://schemas.microsoft.com/office/drawing/2014/chart" uri="{C3380CC4-5D6E-409C-BE32-E72D297353CC}">
              <c16:uniqueId val="{00000004-D7AB-4553-8F40-24419C612C42}"/>
            </c:ext>
          </c:extLst>
        </c:ser>
        <c:dLbls>
          <c:showLegendKey val="0"/>
          <c:showVal val="0"/>
          <c:showCatName val="0"/>
          <c:showSerName val="0"/>
          <c:showPercent val="0"/>
          <c:showBubbleSize val="0"/>
        </c:dLbls>
        <c:gapWidth val="50"/>
        <c:overlap val="100"/>
        <c:axId val="173028480"/>
        <c:axId val="173030016"/>
      </c:barChart>
      <c:catAx>
        <c:axId val="173028480"/>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3030016"/>
        <c:crosses val="autoZero"/>
        <c:auto val="1"/>
        <c:lblAlgn val="ctr"/>
        <c:lblOffset val="100"/>
        <c:noMultiLvlLbl val="0"/>
      </c:catAx>
      <c:valAx>
        <c:axId val="173030016"/>
        <c:scaling>
          <c:orientation val="minMax"/>
          <c:min val="0"/>
        </c:scaling>
        <c:delete val="0"/>
        <c:axPos val="l"/>
        <c:majorGridlines/>
        <c:numFmt formatCode="#,##0" sourceLinked="0"/>
        <c:majorTickMark val="out"/>
        <c:minorTickMark val="none"/>
        <c:tickLblPos val="nextTo"/>
        <c:crossAx val="173028480"/>
        <c:crosses val="autoZero"/>
        <c:crossBetween val="between"/>
      </c:valAx>
    </c:plotArea>
    <c:legend>
      <c:legendPos val="b"/>
      <c:layout>
        <c:manualLayout>
          <c:xMode val="edge"/>
          <c:yMode val="edge"/>
          <c:x val="1.6082666459482557E-3"/>
          <c:y val="0.8774089481280245"/>
          <c:w val="0.42011498718048323"/>
          <c:h val="0.11856568343536678"/>
        </c:manualLayout>
      </c:layout>
      <c:overlay val="1"/>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82"/>
          <c:y val="3.5116279069767442E-2"/>
          <c:w val="0.85586431740875435"/>
          <c:h val="0.80316059329793077"/>
        </c:manualLayout>
      </c:layout>
      <c:lineChart>
        <c:grouping val="standard"/>
        <c:varyColors val="0"/>
        <c:ser>
          <c:idx val="0"/>
          <c:order val="0"/>
          <c:tx>
            <c:strRef>
              <c:f>'8.1'!$L$28</c:f>
              <c:strCache>
                <c:ptCount val="1"/>
                <c:pt idx="0">
                  <c:v>Number of customers at the end of the period</c:v>
                </c:pt>
              </c:strCache>
            </c:strRef>
          </c:tx>
          <c:spPr>
            <a:ln>
              <a:solidFill>
                <a:schemeClr val="tx2"/>
              </a:solidFill>
            </a:ln>
          </c:spPr>
          <c:marker>
            <c:symbol val="none"/>
          </c:marker>
          <c:cat>
            <c:numRef>
              <c:f>'8.1'!$K$29:$K$38</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'8.1'!$L$29:$L$38</c:f>
              <c:numCache>
                <c:formatCode>#,##0</c:formatCode>
                <c:ptCount val="10"/>
                <c:pt idx="0">
                  <c:v>2860344.9</c:v>
                </c:pt>
                <c:pt idx="1">
                  <c:v>2849162</c:v>
                </c:pt>
                <c:pt idx="2">
                  <c:v>2844334</c:v>
                </c:pt>
                <c:pt idx="3">
                  <c:v>2840473</c:v>
                </c:pt>
                <c:pt idx="4">
                  <c:v>2844257</c:v>
                </c:pt>
                <c:pt idx="5">
                  <c:v>2840619</c:v>
                </c:pt>
                <c:pt idx="6">
                  <c:v>2834509</c:v>
                </c:pt>
                <c:pt idx="7">
                  <c:v>2829132</c:v>
                </c:pt>
                <c:pt idx="8">
                  <c:v>2820013</c:v>
                </c:pt>
                <c:pt idx="9">
                  <c:v>2781284</c:v>
                </c:pt>
              </c:numCache>
            </c:numRef>
          </c:val>
          <c:smooth val="0"/>
          <c:extLst>
            <c:ext xmlns:c16="http://schemas.microsoft.com/office/drawing/2014/chart" uri="{C3380CC4-5D6E-409C-BE32-E72D297353CC}">
              <c16:uniqueId val="{00000000-B5BB-4975-9088-2D8DEB93C224}"/>
            </c:ext>
          </c:extLst>
        </c:ser>
        <c:dLbls>
          <c:showLegendKey val="0"/>
          <c:showVal val="0"/>
          <c:showCatName val="0"/>
          <c:showSerName val="0"/>
          <c:showPercent val="0"/>
          <c:showBubbleSize val="0"/>
        </c:dLbls>
        <c:smooth val="0"/>
        <c:axId val="173050496"/>
        <c:axId val="173052288"/>
      </c:lineChart>
      <c:catAx>
        <c:axId val="173050496"/>
        <c:scaling>
          <c:orientation val="minMax"/>
        </c:scaling>
        <c:delete val="0"/>
        <c:axPos val="b"/>
        <c:numFmt formatCode="General" sourceLinked="1"/>
        <c:majorTickMark val="out"/>
        <c:minorTickMark val="none"/>
        <c:tickLblPos val="nextTo"/>
        <c:crossAx val="173052288"/>
        <c:crosses val="autoZero"/>
        <c:auto val="1"/>
        <c:lblAlgn val="ctr"/>
        <c:lblOffset val="100"/>
        <c:noMultiLvlLbl val="0"/>
      </c:catAx>
      <c:valAx>
        <c:axId val="173052288"/>
        <c:scaling>
          <c:orientation val="minMax"/>
          <c:min val="2777000"/>
        </c:scaling>
        <c:delete val="0"/>
        <c:axPos val="l"/>
        <c:majorGridlines/>
        <c:numFmt formatCode="#,##0" sourceLinked="0"/>
        <c:majorTickMark val="out"/>
        <c:minorTickMark val="none"/>
        <c:tickLblPos val="nextTo"/>
        <c:crossAx val="173050496"/>
        <c:crosses val="autoZero"/>
        <c:crossBetween val="between"/>
        <c:majorUnit val="1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82"/>
          <c:y val="3.4220973350575376E-2"/>
          <c:w val="0.85586431740875435"/>
          <c:h val="0.84308414389377795"/>
        </c:manualLayout>
      </c:layout>
      <c:barChart>
        <c:barDir val="col"/>
        <c:grouping val="stacked"/>
        <c:varyColors val="0"/>
        <c:ser>
          <c:idx val="0"/>
          <c:order val="0"/>
          <c:tx>
            <c:strRef>
              <c:f>'8.1'!$U$22</c:f>
              <c:strCache>
                <c:ptCount val="1"/>
                <c:pt idx="0">
                  <c:v>HD_C</c:v>
                </c:pt>
              </c:strCache>
            </c:strRef>
          </c:tx>
          <c:spPr>
            <a:solidFill>
              <a:schemeClr val="tx2"/>
            </a:solidFill>
          </c:spPr>
          <c:invertIfNegative val="0"/>
          <c:cat>
            <c:numRef>
              <c:f>'8.1'!$T$23:$T$32</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'8.1'!$U$23:$U$32</c:f>
              <c:numCache>
                <c:formatCode>#,##0</c:formatCode>
                <c:ptCount val="10"/>
                <c:pt idx="0">
                  <c:v>3627323.0662095109</c:v>
                </c:pt>
                <c:pt idx="1">
                  <c:v>3410397.2052618805</c:v>
                </c:pt>
                <c:pt idx="2">
                  <c:v>3522761.6740966924</c:v>
                </c:pt>
                <c:pt idx="3">
                  <c:v>3836358.4581271773</c:v>
                </c:pt>
                <c:pt idx="4">
                  <c:v>3847746</c:v>
                </c:pt>
                <c:pt idx="5">
                  <c:v>3854919.8167295875</c:v>
                </c:pt>
                <c:pt idx="6">
                  <c:v>4200740.8816692531</c:v>
                </c:pt>
                <c:pt idx="7">
                  <c:v>4268309.7902267631</c:v>
                </c:pt>
                <c:pt idx="8">
                  <c:v>4565694.3918051599</c:v>
                </c:pt>
                <c:pt idx="9">
                  <c:v>3611238.9207220157</c:v>
                </c:pt>
              </c:numCache>
            </c:numRef>
          </c:val>
          <c:extLst>
            <c:ext xmlns:c16="http://schemas.microsoft.com/office/drawing/2014/chart" uri="{C3380CC4-5D6E-409C-BE32-E72D297353CC}">
              <c16:uniqueId val="{00000000-C4EE-4E35-AA8D-38D1257E222A}"/>
            </c:ext>
          </c:extLst>
        </c:ser>
        <c:ser>
          <c:idx val="1"/>
          <c:order val="1"/>
          <c:tx>
            <c:strRef>
              <c:f>'8.1'!$V$22</c:f>
              <c:strCache>
                <c:ptCount val="1"/>
                <c:pt idx="0">
                  <c:v>MD_C</c:v>
                </c:pt>
              </c:strCache>
            </c:strRef>
          </c:tx>
          <c:spPr>
            <a:solidFill>
              <a:schemeClr val="accent2"/>
            </a:solidFill>
          </c:spPr>
          <c:invertIfNegative val="0"/>
          <c:cat>
            <c:numRef>
              <c:f>'8.1'!$T$23:$T$32</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'8.1'!$V$23:$V$32</c:f>
              <c:numCache>
                <c:formatCode>#,##0</c:formatCode>
                <c:ptCount val="10"/>
                <c:pt idx="0">
                  <c:v>819144.45046701445</c:v>
                </c:pt>
                <c:pt idx="1">
                  <c:v>712956.65283609333</c:v>
                </c:pt>
                <c:pt idx="2">
                  <c:v>740547.16276384518</c:v>
                </c:pt>
                <c:pt idx="3">
                  <c:v>801511.80511781632</c:v>
                </c:pt>
                <c:pt idx="4">
                  <c:v>905811.00000000012</c:v>
                </c:pt>
                <c:pt idx="5">
                  <c:v>802317.10169693304</c:v>
                </c:pt>
                <c:pt idx="6">
                  <c:v>837955.48207248398</c:v>
                </c:pt>
                <c:pt idx="7">
                  <c:v>840410.28830097569</c:v>
                </c:pt>
                <c:pt idx="8">
                  <c:v>913967.04959776311</c:v>
                </c:pt>
                <c:pt idx="9">
                  <c:v>739730.0722082525</c:v>
                </c:pt>
              </c:numCache>
            </c:numRef>
          </c:val>
          <c:extLst>
            <c:ext xmlns:c16="http://schemas.microsoft.com/office/drawing/2014/chart" uri="{C3380CC4-5D6E-409C-BE32-E72D297353CC}">
              <c16:uniqueId val="{00000001-C4EE-4E35-AA8D-38D1257E222A}"/>
            </c:ext>
          </c:extLst>
        </c:ser>
        <c:ser>
          <c:idx val="2"/>
          <c:order val="2"/>
          <c:tx>
            <c:strRef>
              <c:f>'8.1'!$W$22</c:f>
              <c:strCache>
                <c:ptCount val="1"/>
                <c:pt idx="0">
                  <c:v>LD_C</c:v>
                </c:pt>
              </c:strCache>
            </c:strRef>
          </c:tx>
          <c:spPr>
            <a:solidFill>
              <a:schemeClr val="accent5"/>
            </a:solidFill>
          </c:spPr>
          <c:invertIfNegative val="0"/>
          <c:cat>
            <c:numRef>
              <c:f>'8.1'!$T$23:$T$32</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'8.1'!$W$23:$W$32</c:f>
              <c:numCache>
                <c:formatCode>#,##0</c:formatCode>
                <c:ptCount val="10"/>
                <c:pt idx="0">
                  <c:v>1204242.4930758923</c:v>
                </c:pt>
                <c:pt idx="1">
                  <c:v>980633.63749940379</c:v>
                </c:pt>
                <c:pt idx="2">
                  <c:v>1057163.4652972291</c:v>
                </c:pt>
                <c:pt idx="3">
                  <c:v>1152681.5890783148</c:v>
                </c:pt>
                <c:pt idx="4">
                  <c:v>1238757.2516670562</c:v>
                </c:pt>
                <c:pt idx="5">
                  <c:v>1117915.2635170002</c:v>
                </c:pt>
                <c:pt idx="6">
                  <c:v>1201475.0959205984</c:v>
                </c:pt>
                <c:pt idx="7">
                  <c:v>1197728.8742469333</c:v>
                </c:pt>
                <c:pt idx="8">
                  <c:v>1309687.2651824956</c:v>
                </c:pt>
                <c:pt idx="9">
                  <c:v>1077486.8795721275</c:v>
                </c:pt>
              </c:numCache>
            </c:numRef>
          </c:val>
          <c:extLst>
            <c:ext xmlns:c16="http://schemas.microsoft.com/office/drawing/2014/chart" uri="{C3380CC4-5D6E-409C-BE32-E72D297353CC}">
              <c16:uniqueId val="{00000002-C4EE-4E35-AA8D-38D1257E222A}"/>
            </c:ext>
          </c:extLst>
        </c:ser>
        <c:ser>
          <c:idx val="3"/>
          <c:order val="3"/>
          <c:tx>
            <c:strRef>
              <c:f>'8.1'!$X$22</c:f>
              <c:strCache>
                <c:ptCount val="1"/>
                <c:pt idx="0">
                  <c:v>DOM</c:v>
                </c:pt>
              </c:strCache>
            </c:strRef>
          </c:tx>
          <c:spPr>
            <a:solidFill>
              <a:schemeClr val="accent6"/>
            </a:solidFill>
          </c:spPr>
          <c:invertIfNegative val="0"/>
          <c:cat>
            <c:numRef>
              <c:f>'8.1'!$T$23:$T$32</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'8.1'!$X$23:$X$32</c:f>
              <c:numCache>
                <c:formatCode>#,##0</c:formatCode>
                <c:ptCount val="10"/>
                <c:pt idx="0">
                  <c:v>2473738.6571432869</c:v>
                </c:pt>
                <c:pt idx="1">
                  <c:v>1999119.7194391894</c:v>
                </c:pt>
                <c:pt idx="2">
                  <c:v>2171135.5106019503</c:v>
                </c:pt>
                <c:pt idx="3">
                  <c:v>2368461.0261057094</c:v>
                </c:pt>
                <c:pt idx="4">
                  <c:v>2427268.7824260001</c:v>
                </c:pt>
                <c:pt idx="5">
                  <c:v>2275641.6101114</c:v>
                </c:pt>
                <c:pt idx="6">
                  <c:v>2173234.605044093</c:v>
                </c:pt>
                <c:pt idx="7">
                  <c:v>2245541.6331866197</c:v>
                </c:pt>
                <c:pt idx="8">
                  <c:v>2518715.8153973664</c:v>
                </c:pt>
                <c:pt idx="9">
                  <c:v>1992315.4175368126</c:v>
                </c:pt>
              </c:numCache>
            </c:numRef>
          </c:val>
          <c:extLst>
            <c:ext xmlns:c16="http://schemas.microsoft.com/office/drawing/2014/chart" uri="{C3380CC4-5D6E-409C-BE32-E72D297353CC}">
              <c16:uniqueId val="{00000003-C4EE-4E35-AA8D-38D1257E222A}"/>
            </c:ext>
          </c:extLst>
        </c:ser>
        <c:ser>
          <c:idx val="4"/>
          <c:order val="4"/>
          <c:tx>
            <c:strRef>
              <c:f>'8.1'!$Y$22</c:f>
              <c:strCache>
                <c:ptCount val="1"/>
                <c:pt idx="0">
                  <c:v>OP</c:v>
                </c:pt>
              </c:strCache>
            </c:strRef>
          </c:tx>
          <c:spPr>
            <a:solidFill>
              <a:schemeClr val="bg1">
                <a:lumMod val="50000"/>
              </a:schemeClr>
            </a:solidFill>
          </c:spPr>
          <c:invertIfNegative val="0"/>
          <c:cat>
            <c:numRef>
              <c:f>'8.1'!$T$23:$T$32</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'8.1'!$Y$23:$Y$32</c:f>
              <c:numCache>
                <c:formatCode>#,##0</c:formatCode>
                <c:ptCount val="10"/>
                <c:pt idx="0">
                  <c:v>152645.74787374586</c:v>
                </c:pt>
                <c:pt idx="1">
                  <c:v>177312.53456284851</c:v>
                </c:pt>
                <c:pt idx="2">
                  <c:v>115956.82018521987</c:v>
                </c:pt>
                <c:pt idx="3">
                  <c:v>96121.355104837567</c:v>
                </c:pt>
                <c:pt idx="4">
                  <c:v>107899.71932586282</c:v>
                </c:pt>
                <c:pt idx="5">
                  <c:v>131962.334933348</c:v>
                </c:pt>
                <c:pt idx="6">
                  <c:v>151223.40892275871</c:v>
                </c:pt>
                <c:pt idx="7">
                  <c:v>142228.58725978711</c:v>
                </c:pt>
                <c:pt idx="8">
                  <c:v>125669.72381950567</c:v>
                </c:pt>
                <c:pt idx="9">
                  <c:v>122990.99353008645</c:v>
                </c:pt>
              </c:numCache>
            </c:numRef>
          </c:val>
          <c:extLst>
            <c:ext xmlns:c16="http://schemas.microsoft.com/office/drawing/2014/chart" uri="{C3380CC4-5D6E-409C-BE32-E72D297353CC}">
              <c16:uniqueId val="{00000004-C4EE-4E35-AA8D-38D1257E222A}"/>
            </c:ext>
          </c:extLst>
        </c:ser>
        <c:dLbls>
          <c:showLegendKey val="0"/>
          <c:showVal val="0"/>
          <c:showCatName val="0"/>
          <c:showSerName val="0"/>
          <c:showPercent val="0"/>
          <c:showBubbleSize val="0"/>
        </c:dLbls>
        <c:gapWidth val="50"/>
        <c:overlap val="100"/>
        <c:axId val="173757184"/>
        <c:axId val="173758720"/>
      </c:barChart>
      <c:catAx>
        <c:axId val="173757184"/>
        <c:scaling>
          <c:orientation val="minMax"/>
        </c:scaling>
        <c:delete val="0"/>
        <c:axPos val="b"/>
        <c:numFmt formatCode="0" sourceLinked="0"/>
        <c:majorTickMark val="out"/>
        <c:minorTickMark val="none"/>
        <c:tickLblPos val="nextTo"/>
        <c:crossAx val="173758720"/>
        <c:crosses val="autoZero"/>
        <c:auto val="1"/>
        <c:lblAlgn val="ctr"/>
        <c:lblOffset val="100"/>
        <c:noMultiLvlLbl val="0"/>
      </c:catAx>
      <c:valAx>
        <c:axId val="173758720"/>
        <c:scaling>
          <c:orientation val="minMax"/>
        </c:scaling>
        <c:delete val="0"/>
        <c:axPos val="l"/>
        <c:majorGridlines/>
        <c:numFmt formatCode="#,##0" sourceLinked="0"/>
        <c:majorTickMark val="out"/>
        <c:minorTickMark val="none"/>
        <c:tickLblPos val="nextTo"/>
        <c:crossAx val="173757184"/>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82"/>
          <c:y val="3.4220973350575376E-2"/>
          <c:w val="0.85586431740875435"/>
          <c:h val="0.7178891742735084"/>
        </c:manualLayout>
      </c:layout>
      <c:barChart>
        <c:barDir val="col"/>
        <c:grouping val="clustered"/>
        <c:varyColors val="0"/>
        <c:ser>
          <c:idx val="0"/>
          <c:order val="0"/>
          <c:spPr>
            <a:solidFill>
              <a:schemeClr val="tx2"/>
            </a:solidFill>
          </c:spPr>
          <c:invertIfNegative val="0"/>
          <c:cat>
            <c:strRef>
              <c:f>'8.2'!$A$7:$A$18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'8.2'!$C$7:$C$18</c:f>
              <c:numCache>
                <c:formatCode>#,##0</c:formatCode>
                <c:ptCount val="12"/>
                <c:pt idx="0">
                  <c:v>422567.01777547825</c:v>
                </c:pt>
                <c:pt idx="1">
                  <c:v>337566.60139860213</c:v>
                </c:pt>
                <c:pt idx="2">
                  <c:v>384449.33319754212</c:v>
                </c:pt>
                <c:pt idx="3">
                  <c:v>286966.76021738147</c:v>
                </c:pt>
                <c:pt idx="4">
                  <c:v>263686.46573364048</c:v>
                </c:pt>
                <c:pt idx="5">
                  <c:v>256066.47000318771</c:v>
                </c:pt>
                <c:pt idx="6">
                  <c:v>216436.62730038492</c:v>
                </c:pt>
                <c:pt idx="7">
                  <c:v>238622.32958442485</c:v>
                </c:pt>
                <c:pt idx="8">
                  <c:v>246585.19672793444</c:v>
                </c:pt>
                <c:pt idx="9">
                  <c:v>278533.84380315931</c:v>
                </c:pt>
                <c:pt idx="10">
                  <c:v>324254.63393085724</c:v>
                </c:pt>
                <c:pt idx="11">
                  <c:v>355503.64104942279</c:v>
                </c:pt>
              </c:numCache>
            </c:numRef>
          </c:val>
          <c:extLst>
            <c:ext xmlns:c16="http://schemas.microsoft.com/office/drawing/2014/chart" uri="{C3380CC4-5D6E-409C-BE32-E72D297353CC}">
              <c16:uniqueId val="{00000000-B4EF-486C-ADF7-38D37CCE72E4}"/>
            </c:ext>
          </c:extLst>
        </c:ser>
        <c:dLbls>
          <c:showLegendKey val="0"/>
          <c:showVal val="0"/>
          <c:showCatName val="0"/>
          <c:showSerName val="0"/>
          <c:showPercent val="0"/>
          <c:showBubbleSize val="0"/>
        </c:dLbls>
        <c:gapWidth val="50"/>
        <c:axId val="169434112"/>
        <c:axId val="169468672"/>
      </c:barChart>
      <c:catAx>
        <c:axId val="169434112"/>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69468672"/>
        <c:crosses val="autoZero"/>
        <c:auto val="1"/>
        <c:lblAlgn val="ctr"/>
        <c:lblOffset val="100"/>
        <c:noMultiLvlLbl val="0"/>
      </c:catAx>
      <c:valAx>
        <c:axId val="169468672"/>
        <c:scaling>
          <c:orientation val="minMax"/>
        </c:scaling>
        <c:delete val="0"/>
        <c:axPos val="l"/>
        <c:majorGridlines/>
        <c:numFmt formatCode="#,##0" sourceLinked="1"/>
        <c:majorTickMark val="out"/>
        <c:minorTickMark val="none"/>
        <c:tickLblPos val="nextTo"/>
        <c:crossAx val="169434112"/>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66210974965028"/>
          <c:y val="3.8679456877351553E-2"/>
          <c:w val="0.86933789025034969"/>
          <c:h val="0.82918510469025142"/>
        </c:manualLayout>
      </c:layout>
      <c:barChart>
        <c:barDir val="col"/>
        <c:grouping val="clustered"/>
        <c:varyColors val="0"/>
        <c:ser>
          <c:idx val="0"/>
          <c:order val="0"/>
          <c:tx>
            <c:strRef>
              <c:f>'8.2'!$L$14</c:f>
              <c:strCache>
                <c:ptCount val="1"/>
              </c:strCache>
            </c:strRef>
          </c:tx>
          <c:spPr>
            <a:solidFill>
              <a:schemeClr val="tx2"/>
            </a:solidFill>
          </c:spPr>
          <c:invertIfNegative val="0"/>
          <c:cat>
            <c:numRef>
              <c:f>'8.2'!$K$15:$K$24</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'8.2'!$L$15:$L$24</c:f>
              <c:numCache>
                <c:formatCode>#,##0</c:formatCode>
                <c:ptCount val="10"/>
                <c:pt idx="0">
                  <c:v>3627323.0662095109</c:v>
                </c:pt>
                <c:pt idx="1">
                  <c:v>3410397.2052618805</c:v>
                </c:pt>
                <c:pt idx="2">
                  <c:v>3522761.6740966924</c:v>
                </c:pt>
                <c:pt idx="3">
                  <c:v>3836358.4581271773</c:v>
                </c:pt>
                <c:pt idx="4">
                  <c:v>3847746</c:v>
                </c:pt>
                <c:pt idx="5">
                  <c:v>3854919.8167295875</c:v>
                </c:pt>
                <c:pt idx="6">
                  <c:v>4200740.8816692531</c:v>
                </c:pt>
                <c:pt idx="7">
                  <c:v>4268309.7902267631</c:v>
                </c:pt>
                <c:pt idx="8">
                  <c:v>4565694.3918051599</c:v>
                </c:pt>
                <c:pt idx="9">
                  <c:v>3611238.9207220157</c:v>
                </c:pt>
              </c:numCache>
            </c:numRef>
          </c:val>
          <c:extLst>
            <c:ext xmlns:c16="http://schemas.microsoft.com/office/drawing/2014/chart" uri="{C3380CC4-5D6E-409C-BE32-E72D297353CC}">
              <c16:uniqueId val="{00000000-B39B-4D1E-AFE6-DB40A1C19771}"/>
            </c:ext>
          </c:extLst>
        </c:ser>
        <c:dLbls>
          <c:showLegendKey val="0"/>
          <c:showVal val="0"/>
          <c:showCatName val="0"/>
          <c:showSerName val="0"/>
          <c:showPercent val="0"/>
          <c:showBubbleSize val="0"/>
        </c:dLbls>
        <c:gapWidth val="50"/>
        <c:axId val="172212608"/>
        <c:axId val="172214144"/>
      </c:barChart>
      <c:catAx>
        <c:axId val="172212608"/>
        <c:scaling>
          <c:orientation val="minMax"/>
        </c:scaling>
        <c:delete val="0"/>
        <c:axPos val="b"/>
        <c:numFmt formatCode="0" sourceLinked="1"/>
        <c:majorTickMark val="out"/>
        <c:minorTickMark val="none"/>
        <c:tickLblPos val="nextTo"/>
        <c:crossAx val="172214144"/>
        <c:crosses val="autoZero"/>
        <c:auto val="1"/>
        <c:lblAlgn val="ctr"/>
        <c:lblOffset val="100"/>
        <c:noMultiLvlLbl val="0"/>
      </c:catAx>
      <c:valAx>
        <c:axId val="172214144"/>
        <c:scaling>
          <c:orientation val="minMax"/>
        </c:scaling>
        <c:delete val="0"/>
        <c:axPos val="l"/>
        <c:majorGridlines/>
        <c:numFmt formatCode="#,##0" sourceLinked="0"/>
        <c:majorTickMark val="out"/>
        <c:minorTickMark val="none"/>
        <c:tickLblPos val="nextTo"/>
        <c:crossAx val="172212608"/>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70795665107738"/>
          <c:y val="8.1143258255508763E-2"/>
          <c:w val="0.87340779952242709"/>
          <c:h val="0.8005493499359092"/>
        </c:manualLayout>
      </c:layout>
      <c:lineChart>
        <c:grouping val="standard"/>
        <c:varyColors val="0"/>
        <c:ser>
          <c:idx val="0"/>
          <c:order val="0"/>
          <c:tx>
            <c:strRef>
              <c:f>'8.2'!$L$26</c:f>
              <c:strCache>
                <c:ptCount val="1"/>
                <c:pt idx="0">
                  <c:v>Number of customers at the end of the period</c:v>
                </c:pt>
              </c:strCache>
            </c:strRef>
          </c:tx>
          <c:spPr>
            <a:ln>
              <a:solidFill>
                <a:schemeClr val="accent1"/>
              </a:solidFill>
            </a:ln>
          </c:spPr>
          <c:marker>
            <c:symbol val="none"/>
          </c:marker>
          <c:cat>
            <c:numRef>
              <c:f>'8.2'!$K$27:$K$36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'8.2'!$L$27:$L$36</c:f>
              <c:numCache>
                <c:formatCode>#,##0</c:formatCode>
                <c:ptCount val="10"/>
                <c:pt idx="0">
                  <c:v>1637</c:v>
                </c:pt>
                <c:pt idx="1">
                  <c:v>1599</c:v>
                </c:pt>
                <c:pt idx="2">
                  <c:v>1606</c:v>
                </c:pt>
                <c:pt idx="3">
                  <c:v>1618</c:v>
                </c:pt>
                <c:pt idx="4">
                  <c:v>1703</c:v>
                </c:pt>
                <c:pt idx="5">
                  <c:v>1692</c:v>
                </c:pt>
                <c:pt idx="6">
                  <c:v>1690</c:v>
                </c:pt>
                <c:pt idx="7">
                  <c:v>1605</c:v>
                </c:pt>
                <c:pt idx="8">
                  <c:v>1602</c:v>
                </c:pt>
                <c:pt idx="9">
                  <c:v>1638</c:v>
                </c:pt>
              </c:numCache>
            </c:numRef>
          </c:val>
          <c:smooth val="0"/>
          <c:extLst>
            <c:ext xmlns:c16="http://schemas.microsoft.com/office/drawing/2014/chart" uri="{C3380CC4-5D6E-409C-BE32-E72D297353CC}">
              <c16:uniqueId val="{00000000-C485-4D24-B59D-715BDBC7A503}"/>
            </c:ext>
          </c:extLst>
        </c:ser>
        <c:dLbls>
          <c:showLegendKey val="0"/>
          <c:showVal val="0"/>
          <c:showCatName val="0"/>
          <c:showSerName val="0"/>
          <c:showPercent val="0"/>
          <c:showBubbleSize val="0"/>
        </c:dLbls>
        <c:smooth val="0"/>
        <c:axId val="173782528"/>
        <c:axId val="173784064"/>
      </c:lineChart>
      <c:catAx>
        <c:axId val="173782528"/>
        <c:scaling>
          <c:orientation val="minMax"/>
        </c:scaling>
        <c:delete val="0"/>
        <c:axPos val="b"/>
        <c:numFmt formatCode="General" sourceLinked="1"/>
        <c:majorTickMark val="out"/>
        <c:minorTickMark val="none"/>
        <c:tickLblPos val="nextTo"/>
        <c:crossAx val="173784064"/>
        <c:crosses val="autoZero"/>
        <c:auto val="1"/>
        <c:lblAlgn val="ctr"/>
        <c:lblOffset val="100"/>
        <c:noMultiLvlLbl val="0"/>
      </c:catAx>
      <c:valAx>
        <c:axId val="173784064"/>
        <c:scaling>
          <c:orientation val="minMax"/>
          <c:max val="1750"/>
          <c:min val="1550"/>
        </c:scaling>
        <c:delete val="0"/>
        <c:axPos val="l"/>
        <c:majorGridlines/>
        <c:numFmt formatCode="#,##0" sourceLinked="0"/>
        <c:majorTickMark val="out"/>
        <c:minorTickMark val="none"/>
        <c:tickLblPos val="nextTo"/>
        <c:crossAx val="173782528"/>
        <c:crosses val="autoZero"/>
        <c:crossBetween val="between"/>
        <c:majorUnit val="50"/>
        <c:minorUnit val="5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82"/>
          <c:y val="3.4220973350575376E-2"/>
          <c:w val="0.85586431740875435"/>
          <c:h val="0.66174886033982594"/>
        </c:manualLayout>
      </c:layout>
      <c:barChart>
        <c:barDir val="col"/>
        <c:grouping val="clustered"/>
        <c:varyColors val="0"/>
        <c:ser>
          <c:idx val="0"/>
          <c:order val="0"/>
          <c:spPr>
            <a:solidFill>
              <a:schemeClr val="accent1"/>
            </a:solidFill>
          </c:spPr>
          <c:invertIfNegative val="0"/>
          <c:cat>
            <c:strRef>
              <c:f>'8.3'!$A$7:$A$18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'8.3'!$C$7:$C$18</c:f>
              <c:numCache>
                <c:formatCode>#,##0</c:formatCode>
                <c:ptCount val="12"/>
                <c:pt idx="0">
                  <c:v>117363.47238051679</c:v>
                </c:pt>
                <c:pt idx="1">
                  <c:v>92040.852883801344</c:v>
                </c:pt>
                <c:pt idx="2">
                  <c:v>92501.585211881771</c:v>
                </c:pt>
                <c:pt idx="3">
                  <c:v>68867.30316274245</c:v>
                </c:pt>
                <c:pt idx="4">
                  <c:v>34863.431795962148</c:v>
                </c:pt>
                <c:pt idx="5">
                  <c:v>27426.712348382865</c:v>
                </c:pt>
                <c:pt idx="6">
                  <c:v>24814.020299326337</c:v>
                </c:pt>
                <c:pt idx="7">
                  <c:v>26653.902392056792</c:v>
                </c:pt>
                <c:pt idx="8">
                  <c:v>35468.333460704111</c:v>
                </c:pt>
                <c:pt idx="9">
                  <c:v>48867.551990717926</c:v>
                </c:pt>
                <c:pt idx="10">
                  <c:v>74896.373001424261</c:v>
                </c:pt>
                <c:pt idx="11">
                  <c:v>95966.533280735763</c:v>
                </c:pt>
              </c:numCache>
            </c:numRef>
          </c:val>
          <c:extLst>
            <c:ext xmlns:c16="http://schemas.microsoft.com/office/drawing/2014/chart" uri="{C3380CC4-5D6E-409C-BE32-E72D297353CC}">
              <c16:uniqueId val="{00000000-ED96-4887-A6CD-4D7B12F76F31}"/>
            </c:ext>
          </c:extLst>
        </c:ser>
        <c:dLbls>
          <c:showLegendKey val="0"/>
          <c:showVal val="0"/>
          <c:showCatName val="0"/>
          <c:showSerName val="0"/>
          <c:showPercent val="0"/>
          <c:showBubbleSize val="0"/>
        </c:dLbls>
        <c:gapWidth val="50"/>
        <c:axId val="170904960"/>
        <c:axId val="172061824"/>
      </c:barChart>
      <c:catAx>
        <c:axId val="170904960"/>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2061824"/>
        <c:crosses val="autoZero"/>
        <c:auto val="1"/>
        <c:lblAlgn val="ctr"/>
        <c:lblOffset val="100"/>
        <c:noMultiLvlLbl val="0"/>
      </c:catAx>
      <c:valAx>
        <c:axId val="172061824"/>
        <c:scaling>
          <c:orientation val="minMax"/>
        </c:scaling>
        <c:delete val="0"/>
        <c:axPos val="l"/>
        <c:majorGridlines/>
        <c:numFmt formatCode="#,##0" sourceLinked="1"/>
        <c:majorTickMark val="out"/>
        <c:minorTickMark val="none"/>
        <c:tickLblPos val="nextTo"/>
        <c:crossAx val="170904960"/>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82"/>
          <c:y val="3.4220973350575376E-2"/>
          <c:w val="0.85586431740875435"/>
          <c:h val="0.76440090337545019"/>
        </c:manualLayout>
      </c:layout>
      <c:barChart>
        <c:barDir val="col"/>
        <c:grouping val="clustered"/>
        <c:varyColors val="0"/>
        <c:ser>
          <c:idx val="0"/>
          <c:order val="0"/>
          <c:tx>
            <c:strRef>
              <c:f>'8.3'!$L$14</c:f>
              <c:strCache>
                <c:ptCount val="1"/>
              </c:strCache>
            </c:strRef>
          </c:tx>
          <c:spPr>
            <a:solidFill>
              <a:schemeClr val="accent1"/>
            </a:solidFill>
          </c:spPr>
          <c:invertIfNegative val="0"/>
          <c:cat>
            <c:numRef>
              <c:f>'8.3'!$K$15:$K$24</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'8.3'!$L$15:$L$24</c:f>
              <c:numCache>
                <c:formatCode>0</c:formatCode>
                <c:ptCount val="10"/>
                <c:pt idx="0">
                  <c:v>819144.45046701445</c:v>
                </c:pt>
                <c:pt idx="1">
                  <c:v>712956.65283609333</c:v>
                </c:pt>
                <c:pt idx="2">
                  <c:v>740547.16276384518</c:v>
                </c:pt>
                <c:pt idx="3">
                  <c:v>801511.80511781632</c:v>
                </c:pt>
                <c:pt idx="4">
                  <c:v>905811.00000000012</c:v>
                </c:pt>
                <c:pt idx="5">
                  <c:v>802317.10169693304</c:v>
                </c:pt>
                <c:pt idx="6">
                  <c:v>837955.48207248398</c:v>
                </c:pt>
                <c:pt idx="7">
                  <c:v>840410.28830097569</c:v>
                </c:pt>
                <c:pt idx="8">
                  <c:v>913967.04959776311</c:v>
                </c:pt>
                <c:pt idx="9">
                  <c:v>739730.0722082525</c:v>
                </c:pt>
              </c:numCache>
            </c:numRef>
          </c:val>
          <c:extLst>
            <c:ext xmlns:c16="http://schemas.microsoft.com/office/drawing/2014/chart" uri="{C3380CC4-5D6E-409C-BE32-E72D297353CC}">
              <c16:uniqueId val="{00000000-1DBA-4B0F-9C2F-F8A62700EB5D}"/>
            </c:ext>
          </c:extLst>
        </c:ser>
        <c:dLbls>
          <c:showLegendKey val="0"/>
          <c:showVal val="0"/>
          <c:showCatName val="0"/>
          <c:showSerName val="0"/>
          <c:showPercent val="0"/>
          <c:showBubbleSize val="0"/>
        </c:dLbls>
        <c:gapWidth val="50"/>
        <c:axId val="172077824"/>
        <c:axId val="172079360"/>
      </c:barChart>
      <c:catAx>
        <c:axId val="172077824"/>
        <c:scaling>
          <c:orientation val="minMax"/>
        </c:scaling>
        <c:delete val="0"/>
        <c:axPos val="b"/>
        <c:numFmt formatCode="0" sourceLinked="1"/>
        <c:majorTickMark val="out"/>
        <c:minorTickMark val="none"/>
        <c:tickLblPos val="nextTo"/>
        <c:crossAx val="172079360"/>
        <c:crosses val="autoZero"/>
        <c:auto val="1"/>
        <c:lblAlgn val="ctr"/>
        <c:lblOffset val="100"/>
        <c:noMultiLvlLbl val="0"/>
      </c:catAx>
      <c:valAx>
        <c:axId val="172079360"/>
        <c:scaling>
          <c:orientation val="minMax"/>
        </c:scaling>
        <c:delete val="0"/>
        <c:axPos val="l"/>
        <c:majorGridlines/>
        <c:numFmt formatCode="#,##0" sourceLinked="0"/>
        <c:majorTickMark val="out"/>
        <c:minorTickMark val="none"/>
        <c:tickLblPos val="nextTo"/>
        <c:crossAx val="172077824"/>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82"/>
          <c:y val="3.5116279069767442E-2"/>
          <c:w val="0.85586431740875435"/>
          <c:h val="0.80316059329793077"/>
        </c:manualLayout>
      </c:layout>
      <c:lineChart>
        <c:grouping val="standard"/>
        <c:varyColors val="0"/>
        <c:ser>
          <c:idx val="0"/>
          <c:order val="0"/>
          <c:tx>
            <c:strRef>
              <c:f>'8.3'!$L$26</c:f>
              <c:strCache>
                <c:ptCount val="1"/>
                <c:pt idx="0">
                  <c:v>Number of customers at the end of the period</c:v>
                </c:pt>
              </c:strCache>
            </c:strRef>
          </c:tx>
          <c:spPr>
            <a:ln>
              <a:solidFill>
                <a:schemeClr val="tx2"/>
              </a:solidFill>
            </a:ln>
          </c:spPr>
          <c:marker>
            <c:symbol val="none"/>
          </c:marker>
          <c:cat>
            <c:numRef>
              <c:f>'8.3'!$K$27:$K$36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'8.3'!$L$27:$L$36</c:f>
              <c:numCache>
                <c:formatCode>#,##0</c:formatCode>
                <c:ptCount val="10"/>
                <c:pt idx="0">
                  <c:v>6946</c:v>
                </c:pt>
                <c:pt idx="1">
                  <c:v>6841</c:v>
                </c:pt>
                <c:pt idx="2">
                  <c:v>6814</c:v>
                </c:pt>
                <c:pt idx="3">
                  <c:v>6823</c:v>
                </c:pt>
                <c:pt idx="4">
                  <c:v>6817</c:v>
                </c:pt>
                <c:pt idx="5">
                  <c:v>6817</c:v>
                </c:pt>
                <c:pt idx="6">
                  <c:v>6759</c:v>
                </c:pt>
                <c:pt idx="7">
                  <c:v>6748</c:v>
                </c:pt>
                <c:pt idx="8">
                  <c:v>6487</c:v>
                </c:pt>
                <c:pt idx="9">
                  <c:v>6526</c:v>
                </c:pt>
              </c:numCache>
            </c:numRef>
          </c:val>
          <c:smooth val="0"/>
          <c:extLst>
            <c:ext xmlns:c16="http://schemas.microsoft.com/office/drawing/2014/chart" uri="{C3380CC4-5D6E-409C-BE32-E72D297353CC}">
              <c16:uniqueId val="{00000000-C9FC-48B5-9111-0BFADFCF53CF}"/>
            </c:ext>
          </c:extLst>
        </c:ser>
        <c:dLbls>
          <c:showLegendKey val="0"/>
          <c:showVal val="0"/>
          <c:showCatName val="0"/>
          <c:showSerName val="0"/>
          <c:showPercent val="0"/>
          <c:showBubbleSize val="0"/>
        </c:dLbls>
        <c:smooth val="0"/>
        <c:axId val="172095360"/>
        <c:axId val="172096896"/>
      </c:lineChart>
      <c:catAx>
        <c:axId val="172095360"/>
        <c:scaling>
          <c:orientation val="minMax"/>
        </c:scaling>
        <c:delete val="0"/>
        <c:axPos val="b"/>
        <c:numFmt formatCode="General" sourceLinked="1"/>
        <c:majorTickMark val="out"/>
        <c:minorTickMark val="none"/>
        <c:tickLblPos val="nextTo"/>
        <c:crossAx val="172096896"/>
        <c:crosses val="autoZero"/>
        <c:auto val="1"/>
        <c:lblAlgn val="ctr"/>
        <c:lblOffset val="100"/>
        <c:noMultiLvlLbl val="0"/>
      </c:catAx>
      <c:valAx>
        <c:axId val="172096896"/>
        <c:scaling>
          <c:orientation val="minMax"/>
          <c:max val="7000"/>
          <c:min val="6400"/>
        </c:scaling>
        <c:delete val="0"/>
        <c:axPos val="l"/>
        <c:majorGridlines/>
        <c:numFmt formatCode="#,##0" sourceLinked="0"/>
        <c:majorTickMark val="out"/>
        <c:minorTickMark val="none"/>
        <c:tickLblPos val="nextTo"/>
        <c:crossAx val="172095360"/>
        <c:crosses val="autoZero"/>
        <c:crossBetween val="between"/>
        <c:majorUnit val="1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82"/>
          <c:y val="3.4220973350575376E-2"/>
          <c:w val="0.88459140983247164"/>
          <c:h val="0.60796168496674408"/>
        </c:manualLayout>
      </c:layout>
      <c:barChart>
        <c:barDir val="col"/>
        <c:grouping val="clustered"/>
        <c:varyColors val="0"/>
        <c:ser>
          <c:idx val="0"/>
          <c:order val="0"/>
          <c:spPr>
            <a:solidFill>
              <a:schemeClr val="accent1"/>
            </a:solidFill>
          </c:spPr>
          <c:invertIfNegative val="0"/>
          <c:cat>
            <c:strRef>
              <c:f>'8.4'!$A$7:$A$18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'8.4'!$C$7:$C$18</c:f>
              <c:numCache>
                <c:formatCode>#,##0</c:formatCode>
                <c:ptCount val="12"/>
                <c:pt idx="0">
                  <c:v>194288.79399325585</c:v>
                </c:pt>
                <c:pt idx="1">
                  <c:v>149401.35565260661</c:v>
                </c:pt>
                <c:pt idx="2">
                  <c:v>148349.9397766192</c:v>
                </c:pt>
                <c:pt idx="3">
                  <c:v>106471.38189712558</c:v>
                </c:pt>
                <c:pt idx="4">
                  <c:v>32437.044643485853</c:v>
                </c:pt>
                <c:pt idx="5">
                  <c:v>19778.287829824556</c:v>
                </c:pt>
                <c:pt idx="6">
                  <c:v>18045.797209322616</c:v>
                </c:pt>
                <c:pt idx="7">
                  <c:v>17662.327414524847</c:v>
                </c:pt>
                <c:pt idx="8">
                  <c:v>37563.142106256579</c:v>
                </c:pt>
                <c:pt idx="9">
                  <c:v>61711.443694393995</c:v>
                </c:pt>
                <c:pt idx="10">
                  <c:v>118317.76431787062</c:v>
                </c:pt>
                <c:pt idx="11">
                  <c:v>173459.60103684122</c:v>
                </c:pt>
              </c:numCache>
            </c:numRef>
          </c:val>
          <c:extLst>
            <c:ext xmlns:c16="http://schemas.microsoft.com/office/drawing/2014/chart" uri="{C3380CC4-5D6E-409C-BE32-E72D297353CC}">
              <c16:uniqueId val="{00000000-D958-4688-900E-808E04260AD2}"/>
            </c:ext>
          </c:extLst>
        </c:ser>
        <c:dLbls>
          <c:showLegendKey val="0"/>
          <c:showVal val="0"/>
          <c:showCatName val="0"/>
          <c:showSerName val="0"/>
          <c:showPercent val="0"/>
          <c:showBubbleSize val="0"/>
        </c:dLbls>
        <c:gapWidth val="50"/>
        <c:axId val="174424064"/>
        <c:axId val="174425600"/>
      </c:barChart>
      <c:catAx>
        <c:axId val="174424064"/>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4425600"/>
        <c:crosses val="autoZero"/>
        <c:auto val="1"/>
        <c:lblAlgn val="ctr"/>
        <c:lblOffset val="100"/>
        <c:noMultiLvlLbl val="0"/>
      </c:catAx>
      <c:valAx>
        <c:axId val="174425600"/>
        <c:scaling>
          <c:orientation val="minMax"/>
        </c:scaling>
        <c:delete val="0"/>
        <c:axPos val="l"/>
        <c:majorGridlines/>
        <c:numFmt formatCode="#,##0" sourceLinked="1"/>
        <c:majorTickMark val="out"/>
        <c:minorTickMark val="none"/>
        <c:tickLblPos val="nextTo"/>
        <c:crossAx val="174424064"/>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3070704624119979E-2"/>
          <c:y val="4.1025641025641026E-2"/>
          <c:w val="0.95532999757893922"/>
          <c:h val="0.66129722993258933"/>
        </c:manualLayout>
      </c:layout>
      <c:barChart>
        <c:barDir val="bar"/>
        <c:grouping val="stacked"/>
        <c:varyColors val="0"/>
        <c:ser>
          <c:idx val="0"/>
          <c:order val="0"/>
          <c:spPr>
            <a:solidFill>
              <a:srgbClr val="F0948F"/>
            </a:solidFill>
          </c:spPr>
          <c:invertIfNegative val="0"/>
          <c:dPt>
            <c:idx val="0"/>
            <c:invertIfNegative val="0"/>
            <c:bubble3D val="0"/>
            <c:extLst>
              <c:ext xmlns:c16="http://schemas.microsoft.com/office/drawing/2014/chart" uri="{C3380CC4-5D6E-409C-BE32-E72D297353CC}">
                <c16:uniqueId val="{00000001-1C16-431E-91BE-62A1044ECF5C}"/>
              </c:ext>
            </c:extLst>
          </c:dPt>
          <c:dPt>
            <c:idx val="1"/>
            <c:invertIfNegative val="0"/>
            <c:bubble3D val="0"/>
            <c:spPr>
              <a:solidFill>
                <a:srgbClr val="E86159"/>
              </a:solidFill>
            </c:spPr>
            <c:extLst>
              <c:ext xmlns:c16="http://schemas.microsoft.com/office/drawing/2014/chart" uri="{C3380CC4-5D6E-409C-BE32-E72D297353CC}">
                <c16:uniqueId val="{00000003-1C16-431E-91BE-62A1044ECF5C}"/>
              </c:ext>
            </c:extLst>
          </c:dPt>
          <c:dPt>
            <c:idx val="2"/>
            <c:invertIfNegative val="0"/>
            <c:bubble3D val="0"/>
            <c:spPr>
              <a:solidFill>
                <a:srgbClr val="E53A2E"/>
              </a:solidFill>
            </c:spPr>
            <c:extLst>
              <c:ext xmlns:c16="http://schemas.microsoft.com/office/drawing/2014/chart" uri="{C3380CC4-5D6E-409C-BE32-E72D297353CC}">
                <c16:uniqueId val="{00000004-1C16-431E-91BE-62A1044ECF5C}"/>
              </c:ext>
            </c:extLst>
          </c:dPt>
          <c:dLbls>
            <c:dLbl>
              <c:idx val="0"/>
              <c:spPr>
                <a:noFill/>
                <a:ln>
                  <a:noFill/>
                </a:ln>
                <a:effectLst/>
              </c:spPr>
              <c:txPr>
                <a:bodyPr wrap="square" lIns="38100" tIns="19050" rIns="38100" bIns="19050" anchor="ctr">
                  <a:spAutoFit/>
                </a:bodyPr>
                <a:lstStyle/>
                <a:p>
                  <a:pPr>
                    <a:defRPr/>
                  </a:pPr>
                  <a:endParaRPr lang="cs-CZ"/>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16-431E-91BE-62A1044ECF5C}"/>
                </c:ext>
              </c:extLst>
            </c:dLbl>
            <c:dLbl>
              <c:idx val="1"/>
              <c:layout>
                <c:manualLayout>
                  <c:x val="5.55428645873694E-2"/>
                  <c:y val="0"/>
                </c:manualLayout>
              </c:layout>
              <c:spPr>
                <a:solidFill>
                  <a:schemeClr val="bg1"/>
                </a:solidFill>
                <a:ln>
                  <a:noFill/>
                </a:ln>
                <a:effectLst/>
              </c:spPr>
              <c:txPr>
                <a:bodyPr/>
                <a:lstStyle/>
                <a:p>
                  <a:pPr>
                    <a:defRPr/>
                  </a:pPr>
                  <a:endParaRPr lang="cs-C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C16-431E-91BE-62A1044ECF5C}"/>
                </c:ext>
              </c:extLst>
            </c:dLbl>
            <c:dLbl>
              <c:idx val="2"/>
              <c:layout>
                <c:manualLayout>
                  <c:x val="2.9995271772029781E-2"/>
                  <c:y val="-1.61420602988569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C16-431E-91BE-62A1044ECF5C}"/>
                </c:ext>
              </c:extLst>
            </c:dLbl>
            <c:spPr>
              <a:solidFill>
                <a:schemeClr val="bg1"/>
              </a:solidFill>
              <a:ln>
                <a:noFill/>
              </a:ln>
              <a:effectLst/>
            </c:spPr>
            <c:dLblPos val="inBase"/>
            <c:showLegendKey val="0"/>
            <c:showVal val="0"/>
            <c:showCatName val="0"/>
            <c:showSerName val="0"/>
            <c:showPercent val="0"/>
            <c:showBubbleSize val="0"/>
            <c:extLst>
              <c:ext xmlns:c15="http://schemas.microsoft.com/office/drawing/2012/chart" uri="{CE6537A1-D6FC-4f65-9D91-7224C49458BB}">
                <c15:showLeaderLines val="0"/>
              </c:ext>
            </c:extLst>
          </c:dLbls>
          <c:cat>
            <c:strRef>
              <c:f>'3.3'!$B$28:$D$28</c:f>
              <c:strCache>
                <c:ptCount val="3"/>
                <c:pt idx="0">
                  <c:v>Into CR</c:v>
                </c:pt>
                <c:pt idx="1">
                  <c:v>From 
UGS</c:v>
                </c:pt>
                <c:pt idx="2">
                  <c:v>Gas production in the CR (total including VS)</c:v>
                </c:pt>
              </c:strCache>
            </c:strRef>
          </c:cat>
          <c:val>
            <c:numRef>
              <c:f>'3.3'!$B$29:$D$29</c:f>
              <c:numCache>
                <c:formatCode>#,##0.0</c:formatCode>
                <c:ptCount val="3"/>
                <c:pt idx="0">
                  <c:v>27084.570277629347</c:v>
                </c:pt>
                <c:pt idx="1">
                  <c:v>1963.353881</c:v>
                </c:pt>
                <c:pt idx="2">
                  <c:v>148.17810399999996</c:v>
                </c:pt>
              </c:numCache>
            </c:numRef>
          </c:val>
          <c:extLst>
            <c:ext xmlns:c16="http://schemas.microsoft.com/office/drawing/2014/chart" uri="{C3380CC4-5D6E-409C-BE32-E72D297353CC}">
              <c16:uniqueId val="{00000005-1C16-431E-91BE-62A1044ECF5C}"/>
            </c:ext>
          </c:extLst>
        </c:ser>
        <c:ser>
          <c:idx val="1"/>
          <c:order val="1"/>
          <c:spPr>
            <a:solidFill>
              <a:schemeClr val="accent1"/>
            </a:solidFill>
          </c:spPr>
          <c:invertIfNegative val="0"/>
          <c:dPt>
            <c:idx val="0"/>
            <c:invertIfNegative val="0"/>
            <c:bubble3D val="0"/>
            <c:spPr>
              <a:solidFill>
                <a:srgbClr val="9196B0"/>
              </a:solidFill>
            </c:spPr>
            <c:extLst>
              <c:ext xmlns:c16="http://schemas.microsoft.com/office/drawing/2014/chart" uri="{C3380CC4-5D6E-409C-BE32-E72D297353CC}">
                <c16:uniqueId val="{00000006-1C16-431E-91BE-62A1044ECF5C}"/>
              </c:ext>
            </c:extLst>
          </c:dPt>
          <c:dPt>
            <c:idx val="1"/>
            <c:invertIfNegative val="0"/>
            <c:bubble3D val="0"/>
            <c:spPr>
              <a:solidFill>
                <a:schemeClr val="accent2"/>
              </a:solidFill>
            </c:spPr>
            <c:extLst>
              <c:ext xmlns:c16="http://schemas.microsoft.com/office/drawing/2014/chart" uri="{C3380CC4-5D6E-409C-BE32-E72D297353CC}">
                <c16:uniqueId val="{00000008-1C16-431E-91BE-62A1044ECF5C}"/>
              </c:ext>
            </c:extLst>
          </c:dPt>
          <c:dPt>
            <c:idx val="2"/>
            <c:invertIfNegative val="0"/>
            <c:bubble3D val="0"/>
            <c:extLst>
              <c:ext xmlns:c16="http://schemas.microsoft.com/office/drawing/2014/chart" uri="{C3380CC4-5D6E-409C-BE32-E72D297353CC}">
                <c16:uniqueId val="{0000000A-1C16-431E-91BE-62A1044ECF5C}"/>
              </c:ext>
            </c:extLst>
          </c:dPt>
          <c:dLbls>
            <c:dLbl>
              <c:idx val="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C16-431E-91BE-62A1044ECF5C}"/>
                </c:ext>
              </c:extLst>
            </c:dLbl>
            <c:dLbl>
              <c:idx val="1"/>
              <c:layout>
                <c:manualLayout>
                  <c:x val="-6.6428795245267055E-2"/>
                  <c:y val="6.9760392086831574E-3"/>
                </c:manualLayout>
              </c:layout>
              <c:spPr>
                <a:solidFill>
                  <a:schemeClr val="bg1"/>
                </a:solidFill>
                <a:ln>
                  <a:noFill/>
                </a:ln>
                <a:effectLst/>
              </c:spPr>
              <c:txPr>
                <a:bodyPr/>
                <a:lstStyle/>
                <a:p>
                  <a:pPr>
                    <a:defRPr>
                      <a:solidFill>
                        <a:sysClr val="windowText" lastClr="000000"/>
                      </a:solidFill>
                    </a:defRPr>
                  </a:pPr>
                  <a:endParaRPr lang="cs-CZ"/>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C16-431E-91BE-62A1044ECF5C}"/>
                </c:ext>
              </c:extLst>
            </c:dLbl>
            <c:dLbl>
              <c:idx val="2"/>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C16-431E-91BE-62A1044ECF5C}"/>
                </c:ext>
              </c:extLst>
            </c:dLbl>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'3.3'!$B$28:$D$28</c:f>
              <c:strCache>
                <c:ptCount val="3"/>
                <c:pt idx="0">
                  <c:v>Into CR</c:v>
                </c:pt>
                <c:pt idx="1">
                  <c:v>From 
UGS</c:v>
                </c:pt>
                <c:pt idx="2">
                  <c:v>Gas production in the CR (total including VS)</c:v>
                </c:pt>
              </c:strCache>
            </c:strRef>
          </c:cat>
          <c:val>
            <c:numRef>
              <c:f>'3.3'!$B$30:$D$30</c:f>
              <c:numCache>
                <c:formatCode>#,##0.0</c:formatCode>
                <c:ptCount val="3"/>
                <c:pt idx="0">
                  <c:v>-18472.560859217843</c:v>
                </c:pt>
                <c:pt idx="1">
                  <c:v>-3217.7731969999995</c:v>
                </c:pt>
                <c:pt idx="2">
                  <c:v>-7543.7622835692955</c:v>
                </c:pt>
              </c:numCache>
            </c:numRef>
          </c:val>
          <c:extLst>
            <c:ext xmlns:c16="http://schemas.microsoft.com/office/drawing/2014/chart" uri="{C3380CC4-5D6E-409C-BE32-E72D297353CC}">
              <c16:uniqueId val="{0000000B-1C16-431E-91BE-62A1044ECF5C}"/>
            </c:ext>
          </c:extLst>
        </c:ser>
        <c:dLbls>
          <c:showLegendKey val="0"/>
          <c:showVal val="0"/>
          <c:showCatName val="0"/>
          <c:showSerName val="0"/>
          <c:showPercent val="0"/>
          <c:showBubbleSize val="0"/>
        </c:dLbls>
        <c:gapWidth val="0"/>
        <c:overlap val="100"/>
        <c:axId val="152085632"/>
        <c:axId val="152087168"/>
      </c:barChart>
      <c:catAx>
        <c:axId val="152085632"/>
        <c:scaling>
          <c:orientation val="minMax"/>
        </c:scaling>
        <c:delete val="1"/>
        <c:axPos val="l"/>
        <c:minorGridlines/>
        <c:numFmt formatCode="General" sourceLinked="0"/>
        <c:majorTickMark val="out"/>
        <c:minorTickMark val="none"/>
        <c:tickLblPos val="nextTo"/>
        <c:crossAx val="152087168"/>
        <c:crosses val="autoZero"/>
        <c:auto val="1"/>
        <c:lblAlgn val="ctr"/>
        <c:lblOffset val="100"/>
        <c:noMultiLvlLbl val="0"/>
      </c:catAx>
      <c:valAx>
        <c:axId val="152087168"/>
        <c:scaling>
          <c:orientation val="minMax"/>
          <c:max val="30000"/>
          <c:min val="-20000"/>
        </c:scaling>
        <c:delete val="0"/>
        <c:axPos val="b"/>
        <c:numFmt formatCode="#,##0" sourceLinked="0"/>
        <c:majorTickMark val="out"/>
        <c:minorTickMark val="none"/>
        <c:tickLblPos val="nextTo"/>
        <c:crossAx val="152085632"/>
        <c:crosses val="autoZero"/>
        <c:crossBetween val="between"/>
        <c:majorUnit val="5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82"/>
          <c:y val="6.2724625948604396E-2"/>
          <c:w val="0.85586431740875435"/>
          <c:h val="0.73920175031317004"/>
        </c:manualLayout>
      </c:layout>
      <c:barChart>
        <c:barDir val="col"/>
        <c:grouping val="clustered"/>
        <c:varyColors val="0"/>
        <c:ser>
          <c:idx val="0"/>
          <c:order val="0"/>
          <c:tx>
            <c:strRef>
              <c:f>'8.4'!$L$14</c:f>
              <c:strCache>
                <c:ptCount val="1"/>
              </c:strCache>
            </c:strRef>
          </c:tx>
          <c:spPr>
            <a:solidFill>
              <a:schemeClr val="accent1"/>
            </a:solidFill>
          </c:spPr>
          <c:invertIfNegative val="0"/>
          <c:cat>
            <c:numRef>
              <c:f>'8.4'!$K$15:$K$24</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'8.4'!$L$15:$L$24</c:f>
              <c:numCache>
                <c:formatCode>0</c:formatCode>
                <c:ptCount val="10"/>
                <c:pt idx="0">
                  <c:v>1204242.4930758923</c:v>
                </c:pt>
                <c:pt idx="1">
                  <c:v>980633.63749940379</c:v>
                </c:pt>
                <c:pt idx="2">
                  <c:v>1057163.4652972291</c:v>
                </c:pt>
                <c:pt idx="3">
                  <c:v>1152681.5890783148</c:v>
                </c:pt>
                <c:pt idx="4">
                  <c:v>1238757.2516670562</c:v>
                </c:pt>
                <c:pt idx="5">
                  <c:v>1117915.2635170002</c:v>
                </c:pt>
                <c:pt idx="6">
                  <c:v>1201475.0959205984</c:v>
                </c:pt>
                <c:pt idx="7">
                  <c:v>1197728.8742469333</c:v>
                </c:pt>
                <c:pt idx="8">
                  <c:v>1309687.2651824956</c:v>
                </c:pt>
                <c:pt idx="9">
                  <c:v>1077486.8795721275</c:v>
                </c:pt>
              </c:numCache>
            </c:numRef>
          </c:val>
          <c:extLst>
            <c:ext xmlns:c16="http://schemas.microsoft.com/office/drawing/2014/chart" uri="{C3380CC4-5D6E-409C-BE32-E72D297353CC}">
              <c16:uniqueId val="{00000000-A780-4C1A-827D-C39B8E4F2298}"/>
            </c:ext>
          </c:extLst>
        </c:ser>
        <c:dLbls>
          <c:showLegendKey val="0"/>
          <c:showVal val="0"/>
          <c:showCatName val="0"/>
          <c:showSerName val="0"/>
          <c:showPercent val="0"/>
          <c:showBubbleSize val="0"/>
        </c:dLbls>
        <c:gapWidth val="50"/>
        <c:axId val="174445696"/>
        <c:axId val="174447232"/>
      </c:barChart>
      <c:catAx>
        <c:axId val="174445696"/>
        <c:scaling>
          <c:orientation val="minMax"/>
        </c:scaling>
        <c:delete val="0"/>
        <c:axPos val="b"/>
        <c:numFmt formatCode="0" sourceLinked="1"/>
        <c:majorTickMark val="out"/>
        <c:minorTickMark val="none"/>
        <c:tickLblPos val="nextTo"/>
        <c:crossAx val="174447232"/>
        <c:crosses val="autoZero"/>
        <c:auto val="1"/>
        <c:lblAlgn val="ctr"/>
        <c:lblOffset val="100"/>
        <c:noMultiLvlLbl val="0"/>
      </c:catAx>
      <c:valAx>
        <c:axId val="174447232"/>
        <c:scaling>
          <c:orientation val="minMax"/>
        </c:scaling>
        <c:delete val="0"/>
        <c:axPos val="l"/>
        <c:majorGridlines/>
        <c:numFmt formatCode="#,##0" sourceLinked="0"/>
        <c:majorTickMark val="out"/>
        <c:minorTickMark val="none"/>
        <c:tickLblPos val="nextTo"/>
        <c:crossAx val="174445696"/>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82"/>
          <c:y val="3.5116279069767442E-2"/>
          <c:w val="0.88555942028985513"/>
          <c:h val="0.80316059329793077"/>
        </c:manualLayout>
      </c:layout>
      <c:lineChart>
        <c:grouping val="standard"/>
        <c:varyColors val="0"/>
        <c:ser>
          <c:idx val="0"/>
          <c:order val="0"/>
          <c:tx>
            <c:strRef>
              <c:f>'8.4'!$L$26</c:f>
              <c:strCache>
                <c:ptCount val="1"/>
                <c:pt idx="0">
                  <c:v>Number of customers at the end of the period</c:v>
                </c:pt>
              </c:strCache>
            </c:strRef>
          </c:tx>
          <c:spPr>
            <a:ln>
              <a:solidFill>
                <a:schemeClr val="accent1"/>
              </a:solidFill>
            </a:ln>
          </c:spPr>
          <c:marker>
            <c:symbol val="none"/>
          </c:marker>
          <c:cat>
            <c:numRef>
              <c:f>'8.4'!$K$27:$K$36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'8.4'!$L$27:$L$36</c:f>
              <c:numCache>
                <c:formatCode>#,##0</c:formatCode>
                <c:ptCount val="10"/>
                <c:pt idx="0">
                  <c:v>201273.9</c:v>
                </c:pt>
                <c:pt idx="1">
                  <c:v>197824</c:v>
                </c:pt>
                <c:pt idx="2">
                  <c:v>199725</c:v>
                </c:pt>
                <c:pt idx="3">
                  <c:v>199995</c:v>
                </c:pt>
                <c:pt idx="4">
                  <c:v>203138</c:v>
                </c:pt>
                <c:pt idx="5">
                  <c:v>205693</c:v>
                </c:pt>
                <c:pt idx="6">
                  <c:v>206267</c:v>
                </c:pt>
                <c:pt idx="7">
                  <c:v>206659</c:v>
                </c:pt>
                <c:pt idx="8">
                  <c:v>207199</c:v>
                </c:pt>
                <c:pt idx="9">
                  <c:v>203698</c:v>
                </c:pt>
              </c:numCache>
            </c:numRef>
          </c:val>
          <c:smooth val="0"/>
          <c:extLst>
            <c:ext xmlns:c16="http://schemas.microsoft.com/office/drawing/2014/chart" uri="{C3380CC4-5D6E-409C-BE32-E72D297353CC}">
              <c16:uniqueId val="{00000000-7E13-4EC7-8D47-8C19659640CE}"/>
            </c:ext>
          </c:extLst>
        </c:ser>
        <c:dLbls>
          <c:showLegendKey val="0"/>
          <c:showVal val="0"/>
          <c:showCatName val="0"/>
          <c:showSerName val="0"/>
          <c:showPercent val="0"/>
          <c:showBubbleSize val="0"/>
        </c:dLbls>
        <c:smooth val="0"/>
        <c:axId val="174545152"/>
        <c:axId val="174555136"/>
      </c:lineChart>
      <c:catAx>
        <c:axId val="174545152"/>
        <c:scaling>
          <c:orientation val="minMax"/>
        </c:scaling>
        <c:delete val="0"/>
        <c:axPos val="b"/>
        <c:numFmt formatCode="General" sourceLinked="1"/>
        <c:majorTickMark val="out"/>
        <c:minorTickMark val="none"/>
        <c:tickLblPos val="nextTo"/>
        <c:crossAx val="174555136"/>
        <c:crosses val="autoZero"/>
        <c:auto val="1"/>
        <c:lblAlgn val="ctr"/>
        <c:lblOffset val="100"/>
        <c:noMultiLvlLbl val="0"/>
      </c:catAx>
      <c:valAx>
        <c:axId val="174555136"/>
        <c:scaling>
          <c:orientation val="minMax"/>
          <c:max val="208000"/>
          <c:min val="196000"/>
        </c:scaling>
        <c:delete val="0"/>
        <c:axPos val="l"/>
        <c:majorGridlines/>
        <c:numFmt formatCode="#,##0" sourceLinked="0"/>
        <c:majorTickMark val="out"/>
        <c:minorTickMark val="none"/>
        <c:tickLblPos val="nextTo"/>
        <c:crossAx val="174545152"/>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82"/>
          <c:y val="3.4220973350575376E-2"/>
          <c:w val="0.88459140983247164"/>
          <c:h val="0.60636496753695257"/>
        </c:manualLayout>
      </c:layout>
      <c:barChart>
        <c:barDir val="col"/>
        <c:grouping val="clustered"/>
        <c:varyColors val="0"/>
        <c:ser>
          <c:idx val="0"/>
          <c:order val="0"/>
          <c:spPr>
            <a:solidFill>
              <a:schemeClr val="accent1"/>
            </a:solidFill>
          </c:spPr>
          <c:invertIfNegative val="0"/>
          <c:cat>
            <c:strRef>
              <c:f>'8.5'!$A$7:$A$18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'8.5'!$C$7:$C$18</c:f>
              <c:numCache>
                <c:formatCode>#,##0</c:formatCode>
                <c:ptCount val="12"/>
                <c:pt idx="0">
                  <c:v>376532.21831080108</c:v>
                </c:pt>
                <c:pt idx="1">
                  <c:v>289387.12779337092</c:v>
                </c:pt>
                <c:pt idx="2">
                  <c:v>278024.40635042061</c:v>
                </c:pt>
                <c:pt idx="3">
                  <c:v>202247.02449695268</c:v>
                </c:pt>
                <c:pt idx="4">
                  <c:v>53285.019582516521</c:v>
                </c:pt>
                <c:pt idx="5">
                  <c:v>31423.549696765516</c:v>
                </c:pt>
                <c:pt idx="6">
                  <c:v>28601.476542582161</c:v>
                </c:pt>
                <c:pt idx="7">
                  <c:v>27449.349982155331</c:v>
                </c:pt>
                <c:pt idx="8">
                  <c:v>61003.104854331694</c:v>
                </c:pt>
                <c:pt idx="9">
                  <c:v>108933.76689193462</c:v>
                </c:pt>
                <c:pt idx="10">
                  <c:v>211293.60310219196</c:v>
                </c:pt>
                <c:pt idx="11">
                  <c:v>324134.76993278932</c:v>
                </c:pt>
              </c:numCache>
            </c:numRef>
          </c:val>
          <c:extLst>
            <c:ext xmlns:c16="http://schemas.microsoft.com/office/drawing/2014/chart" uri="{C3380CC4-5D6E-409C-BE32-E72D297353CC}">
              <c16:uniqueId val="{00000000-650B-47C6-BC8C-10612B0D9E57}"/>
            </c:ext>
          </c:extLst>
        </c:ser>
        <c:dLbls>
          <c:showLegendKey val="0"/>
          <c:showVal val="0"/>
          <c:showCatName val="0"/>
          <c:showSerName val="0"/>
          <c:showPercent val="0"/>
          <c:showBubbleSize val="0"/>
        </c:dLbls>
        <c:gapWidth val="50"/>
        <c:axId val="174866816"/>
        <c:axId val="174868352"/>
      </c:barChart>
      <c:catAx>
        <c:axId val="174866816"/>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4868352"/>
        <c:crosses val="autoZero"/>
        <c:auto val="1"/>
        <c:lblAlgn val="ctr"/>
        <c:lblOffset val="100"/>
        <c:noMultiLvlLbl val="0"/>
      </c:catAx>
      <c:valAx>
        <c:axId val="174868352"/>
        <c:scaling>
          <c:orientation val="minMax"/>
        </c:scaling>
        <c:delete val="0"/>
        <c:axPos val="l"/>
        <c:majorGridlines/>
        <c:numFmt formatCode="#,##0" sourceLinked="1"/>
        <c:majorTickMark val="out"/>
        <c:minorTickMark val="none"/>
        <c:tickLblPos val="nextTo"/>
        <c:crossAx val="174866816"/>
        <c:crosses val="autoZero"/>
        <c:crossBetween val="between"/>
        <c:majorUnit val="10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1543025786627"/>
          <c:y val="8.1143258255508763E-2"/>
          <c:w val="0.85586431740875435"/>
          <c:h val="0.76440090337545019"/>
        </c:manualLayout>
      </c:layout>
      <c:barChart>
        <c:barDir val="col"/>
        <c:grouping val="clustered"/>
        <c:varyColors val="0"/>
        <c:ser>
          <c:idx val="0"/>
          <c:order val="0"/>
          <c:tx>
            <c:strRef>
              <c:f>'8.5'!$L$14</c:f>
              <c:strCache>
                <c:ptCount val="1"/>
              </c:strCache>
            </c:strRef>
          </c:tx>
          <c:spPr>
            <a:solidFill>
              <a:schemeClr val="tx2"/>
            </a:solidFill>
          </c:spPr>
          <c:invertIfNegative val="0"/>
          <c:cat>
            <c:numRef>
              <c:f>'8.5'!$K$15:$K$24</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'8.5'!$L$15:$L$24</c:f>
              <c:numCache>
                <c:formatCode>0</c:formatCode>
                <c:ptCount val="10"/>
                <c:pt idx="0">
                  <c:v>2473738.6571432869</c:v>
                </c:pt>
                <c:pt idx="1">
                  <c:v>1999119.7194391894</c:v>
                </c:pt>
                <c:pt idx="2">
                  <c:v>2171135.5106019503</c:v>
                </c:pt>
                <c:pt idx="3">
                  <c:v>2368461.0261057094</c:v>
                </c:pt>
                <c:pt idx="4">
                  <c:v>2427268.7824260001</c:v>
                </c:pt>
                <c:pt idx="5">
                  <c:v>2275641.6101114</c:v>
                </c:pt>
                <c:pt idx="6">
                  <c:v>2173234.605044093</c:v>
                </c:pt>
                <c:pt idx="7">
                  <c:v>2245541.6331866197</c:v>
                </c:pt>
                <c:pt idx="8">
                  <c:v>2518715.8153973664</c:v>
                </c:pt>
                <c:pt idx="9">
                  <c:v>1992315.4175368126</c:v>
                </c:pt>
              </c:numCache>
            </c:numRef>
          </c:val>
          <c:extLst>
            <c:ext xmlns:c16="http://schemas.microsoft.com/office/drawing/2014/chart" uri="{C3380CC4-5D6E-409C-BE32-E72D297353CC}">
              <c16:uniqueId val="{00000000-1584-445E-8065-D67778397F5C}"/>
            </c:ext>
          </c:extLst>
        </c:ser>
        <c:dLbls>
          <c:showLegendKey val="0"/>
          <c:showVal val="0"/>
          <c:showCatName val="0"/>
          <c:showSerName val="0"/>
          <c:showPercent val="0"/>
          <c:showBubbleSize val="0"/>
        </c:dLbls>
        <c:gapWidth val="50"/>
        <c:axId val="174880256"/>
        <c:axId val="174881792"/>
      </c:barChart>
      <c:catAx>
        <c:axId val="174880256"/>
        <c:scaling>
          <c:orientation val="minMax"/>
        </c:scaling>
        <c:delete val="0"/>
        <c:axPos val="b"/>
        <c:numFmt formatCode="0" sourceLinked="1"/>
        <c:majorTickMark val="out"/>
        <c:minorTickMark val="none"/>
        <c:tickLblPos val="nextTo"/>
        <c:crossAx val="174881792"/>
        <c:crosses val="autoZero"/>
        <c:auto val="1"/>
        <c:lblAlgn val="ctr"/>
        <c:lblOffset val="100"/>
        <c:noMultiLvlLbl val="0"/>
      </c:catAx>
      <c:valAx>
        <c:axId val="174881792"/>
        <c:scaling>
          <c:orientation val="minMax"/>
        </c:scaling>
        <c:delete val="0"/>
        <c:axPos val="l"/>
        <c:majorGridlines/>
        <c:numFmt formatCode="#,##0" sourceLinked="0"/>
        <c:majorTickMark val="out"/>
        <c:minorTickMark val="none"/>
        <c:tickLblPos val="nextTo"/>
        <c:crossAx val="174880256"/>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82"/>
          <c:y val="3.5116279069767442E-2"/>
          <c:w val="0.85586431740875435"/>
          <c:h val="0.80316059329793077"/>
        </c:manualLayout>
      </c:layout>
      <c:lineChart>
        <c:grouping val="standard"/>
        <c:varyColors val="0"/>
        <c:ser>
          <c:idx val="0"/>
          <c:order val="0"/>
          <c:tx>
            <c:strRef>
              <c:f>'8.5'!$L$26</c:f>
              <c:strCache>
                <c:ptCount val="1"/>
                <c:pt idx="0">
                  <c:v>Number of customers at the end of the period</c:v>
                </c:pt>
              </c:strCache>
            </c:strRef>
          </c:tx>
          <c:spPr>
            <a:ln>
              <a:solidFill>
                <a:schemeClr val="accent2">
                  <a:lumMod val="75000"/>
                </a:schemeClr>
              </a:solidFill>
            </a:ln>
          </c:spPr>
          <c:marker>
            <c:symbol val="none"/>
          </c:marker>
          <c:cat>
            <c:numRef>
              <c:f>'8.5'!$K$27:$K$36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'8.5'!$L$27:$L$36</c:f>
              <c:numCache>
                <c:formatCode>#,##0</c:formatCode>
                <c:ptCount val="10"/>
                <c:pt idx="0">
                  <c:v>2650488</c:v>
                </c:pt>
                <c:pt idx="1">
                  <c:v>2642898</c:v>
                </c:pt>
                <c:pt idx="2">
                  <c:v>2636189</c:v>
                </c:pt>
                <c:pt idx="3">
                  <c:v>2632037</c:v>
                </c:pt>
                <c:pt idx="4">
                  <c:v>2632599</c:v>
                </c:pt>
                <c:pt idx="5">
                  <c:v>2626417</c:v>
                </c:pt>
                <c:pt idx="6">
                  <c:v>2619793</c:v>
                </c:pt>
                <c:pt idx="7">
                  <c:v>2614120</c:v>
                </c:pt>
                <c:pt idx="8">
                  <c:v>2604725</c:v>
                </c:pt>
                <c:pt idx="9">
                  <c:v>2569422</c:v>
                </c:pt>
              </c:numCache>
            </c:numRef>
          </c:val>
          <c:smooth val="0"/>
          <c:extLst>
            <c:ext xmlns:c16="http://schemas.microsoft.com/office/drawing/2014/chart" uri="{C3380CC4-5D6E-409C-BE32-E72D297353CC}">
              <c16:uniqueId val="{00000000-12C8-4FAA-AFAF-9204376A81DC}"/>
            </c:ext>
          </c:extLst>
        </c:ser>
        <c:dLbls>
          <c:showLegendKey val="0"/>
          <c:showVal val="0"/>
          <c:showCatName val="0"/>
          <c:showSerName val="0"/>
          <c:showPercent val="0"/>
          <c:showBubbleSize val="0"/>
        </c:dLbls>
        <c:smooth val="0"/>
        <c:axId val="174983808"/>
        <c:axId val="174985600"/>
      </c:lineChart>
      <c:catAx>
        <c:axId val="174983808"/>
        <c:scaling>
          <c:orientation val="minMax"/>
        </c:scaling>
        <c:delete val="0"/>
        <c:axPos val="b"/>
        <c:numFmt formatCode="General" sourceLinked="1"/>
        <c:majorTickMark val="out"/>
        <c:minorTickMark val="none"/>
        <c:tickLblPos val="nextTo"/>
        <c:crossAx val="174985600"/>
        <c:crosses val="autoZero"/>
        <c:auto val="1"/>
        <c:lblAlgn val="ctr"/>
        <c:lblOffset val="100"/>
        <c:noMultiLvlLbl val="0"/>
      </c:catAx>
      <c:valAx>
        <c:axId val="174985600"/>
        <c:scaling>
          <c:orientation val="minMax"/>
        </c:scaling>
        <c:delete val="0"/>
        <c:axPos val="l"/>
        <c:majorGridlines/>
        <c:numFmt formatCode="#,##0" sourceLinked="0"/>
        <c:majorTickMark val="out"/>
        <c:minorTickMark val="none"/>
        <c:tickLblPos val="nextTo"/>
        <c:crossAx val="174983808"/>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9570308931801E-2"/>
          <c:y val="6.1525795326334967E-2"/>
          <c:w val="0.91040429691068203"/>
          <c:h val="0.58252624671916009"/>
        </c:manualLayout>
      </c:layout>
      <c:barChart>
        <c:barDir val="col"/>
        <c:grouping val="clustered"/>
        <c:varyColors val="0"/>
        <c:ser>
          <c:idx val="0"/>
          <c:order val="0"/>
          <c:spPr>
            <a:solidFill>
              <a:schemeClr val="tx2"/>
            </a:solidFill>
          </c:spPr>
          <c:invertIfNegative val="0"/>
          <c:cat>
            <c:strRef>
              <c:f>'8.6'!$A$7:$A$18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'8.6'!$C$7:$C$18</c:f>
              <c:numCache>
                <c:formatCode>#,##0</c:formatCode>
                <c:ptCount val="12"/>
                <c:pt idx="0">
                  <c:v>8191.1284262710924</c:v>
                </c:pt>
                <c:pt idx="1">
                  <c:v>7908.8505263358829</c:v>
                </c:pt>
                <c:pt idx="2">
                  <c:v>8454.2786574713155</c:v>
                </c:pt>
                <c:pt idx="3">
                  <c:v>7534.4390691538383</c:v>
                </c:pt>
                <c:pt idx="4">
                  <c:v>8027.709922027424</c:v>
                </c:pt>
                <c:pt idx="5">
                  <c:v>7976.745523743929</c:v>
                </c:pt>
                <c:pt idx="6">
                  <c:v>7185.3922112521532</c:v>
                </c:pt>
                <c:pt idx="7">
                  <c:v>7183.4483326315631</c:v>
                </c:pt>
                <c:pt idx="8">
                  <c:v>6618.6550827523097</c:v>
                </c:pt>
                <c:pt idx="9">
                  <c:v>6920.9271181287195</c:v>
                </c:pt>
                <c:pt idx="10">
                  <c:v>7538.3844910813623</c:v>
                </c:pt>
                <c:pt idx="11">
                  <c:v>7552.9250982953372</c:v>
                </c:pt>
              </c:numCache>
            </c:numRef>
          </c:val>
          <c:extLst>
            <c:ext xmlns:c16="http://schemas.microsoft.com/office/drawing/2014/chart" uri="{C3380CC4-5D6E-409C-BE32-E72D297353CC}">
              <c16:uniqueId val="{00000000-752A-4284-AF8D-A836BADAE406}"/>
            </c:ext>
          </c:extLst>
        </c:ser>
        <c:dLbls>
          <c:showLegendKey val="0"/>
          <c:showVal val="0"/>
          <c:showCatName val="0"/>
          <c:showSerName val="0"/>
          <c:showPercent val="0"/>
          <c:showBubbleSize val="0"/>
        </c:dLbls>
        <c:gapWidth val="50"/>
        <c:axId val="175059712"/>
        <c:axId val="175061248"/>
      </c:barChart>
      <c:catAx>
        <c:axId val="175059712"/>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5061248"/>
        <c:crosses val="autoZero"/>
        <c:auto val="1"/>
        <c:lblAlgn val="ctr"/>
        <c:lblOffset val="100"/>
        <c:noMultiLvlLbl val="0"/>
      </c:catAx>
      <c:valAx>
        <c:axId val="175061248"/>
        <c:scaling>
          <c:orientation val="minMax"/>
          <c:min val="6500"/>
        </c:scaling>
        <c:delete val="0"/>
        <c:axPos val="l"/>
        <c:majorGridlines/>
        <c:numFmt formatCode="#,##0" sourceLinked="1"/>
        <c:majorTickMark val="out"/>
        <c:minorTickMark val="none"/>
        <c:tickLblPos val="nextTo"/>
        <c:crossAx val="175059712"/>
        <c:crosses val="autoZero"/>
        <c:crossBetween val="between"/>
        <c:majorUnit val="500"/>
        <c:minorUnit val="1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07225753407332"/>
          <c:y val="3.4220973350575376E-2"/>
          <c:w val="0.89492774246592666"/>
          <c:h val="0.76440090337545019"/>
        </c:manualLayout>
      </c:layout>
      <c:barChart>
        <c:barDir val="col"/>
        <c:grouping val="clustered"/>
        <c:varyColors val="0"/>
        <c:ser>
          <c:idx val="0"/>
          <c:order val="0"/>
          <c:tx>
            <c:strRef>
              <c:f>'8.6'!$L$14</c:f>
              <c:strCache>
                <c:ptCount val="1"/>
              </c:strCache>
            </c:strRef>
          </c:tx>
          <c:spPr>
            <a:solidFill>
              <a:schemeClr val="tx2"/>
            </a:solidFill>
          </c:spPr>
          <c:invertIfNegative val="0"/>
          <c:cat>
            <c:numRef>
              <c:f>'8.6'!$K$15:$K$24</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'8.6'!$L$15:$L$24</c:f>
              <c:numCache>
                <c:formatCode>0</c:formatCode>
                <c:ptCount val="10"/>
                <c:pt idx="0">
                  <c:v>21952</c:v>
                </c:pt>
                <c:pt idx="1">
                  <c:v>29912</c:v>
                </c:pt>
                <c:pt idx="2">
                  <c:v>43589</c:v>
                </c:pt>
                <c:pt idx="3">
                  <c:v>59346</c:v>
                </c:pt>
                <c:pt idx="4">
                  <c:v>62917.251701243251</c:v>
                </c:pt>
                <c:pt idx="5">
                  <c:v>72655.081130820108</c:v>
                </c:pt>
                <c:pt idx="6">
                  <c:v>84282.357647964105</c:v>
                </c:pt>
                <c:pt idx="7">
                  <c:v>87655.479339502286</c:v>
                </c:pt>
                <c:pt idx="8">
                  <c:v>99015.99779107004</c:v>
                </c:pt>
                <c:pt idx="9">
                  <c:v>91092.884459144931</c:v>
                </c:pt>
              </c:numCache>
            </c:numRef>
          </c:val>
          <c:extLst>
            <c:ext xmlns:c16="http://schemas.microsoft.com/office/drawing/2014/chart" uri="{C3380CC4-5D6E-409C-BE32-E72D297353CC}">
              <c16:uniqueId val="{00000000-C0F0-4C9E-AB52-D00E47317C20}"/>
            </c:ext>
          </c:extLst>
        </c:ser>
        <c:dLbls>
          <c:showLegendKey val="0"/>
          <c:showVal val="0"/>
          <c:showCatName val="0"/>
          <c:showSerName val="0"/>
          <c:showPercent val="0"/>
          <c:showBubbleSize val="0"/>
        </c:dLbls>
        <c:gapWidth val="50"/>
        <c:axId val="175105920"/>
        <c:axId val="175107456"/>
      </c:barChart>
      <c:catAx>
        <c:axId val="175105920"/>
        <c:scaling>
          <c:orientation val="minMax"/>
        </c:scaling>
        <c:delete val="0"/>
        <c:axPos val="b"/>
        <c:numFmt formatCode="0" sourceLinked="1"/>
        <c:majorTickMark val="out"/>
        <c:minorTickMark val="none"/>
        <c:tickLblPos val="nextTo"/>
        <c:crossAx val="175107456"/>
        <c:crosses val="autoZero"/>
        <c:auto val="1"/>
        <c:lblAlgn val="ctr"/>
        <c:lblOffset val="100"/>
        <c:noMultiLvlLbl val="0"/>
      </c:catAx>
      <c:valAx>
        <c:axId val="175107456"/>
        <c:scaling>
          <c:orientation val="minMax"/>
        </c:scaling>
        <c:delete val="0"/>
        <c:axPos val="l"/>
        <c:majorGridlines/>
        <c:numFmt formatCode="#,##0" sourceLinked="0"/>
        <c:majorTickMark val="out"/>
        <c:minorTickMark val="none"/>
        <c:tickLblPos val="nextTo"/>
        <c:crossAx val="175105920"/>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77826086956521"/>
          <c:y val="3.5116279069767442E-2"/>
          <c:w val="0.89339975845410635"/>
          <c:h val="0.80316059329793077"/>
        </c:manualLayout>
      </c:layout>
      <c:lineChart>
        <c:grouping val="standard"/>
        <c:varyColors val="0"/>
        <c:ser>
          <c:idx val="0"/>
          <c:order val="0"/>
          <c:tx>
            <c:strRef>
              <c:f>'8.6'!$L$26</c:f>
              <c:strCache>
                <c:ptCount val="1"/>
                <c:pt idx="0">
                  <c:v>Number of CNG stations</c:v>
                </c:pt>
              </c:strCache>
            </c:strRef>
          </c:tx>
          <c:spPr>
            <a:ln>
              <a:solidFill>
                <a:schemeClr val="tx2"/>
              </a:solidFill>
            </a:ln>
          </c:spPr>
          <c:marker>
            <c:symbol val="none"/>
          </c:marker>
          <c:cat>
            <c:numRef>
              <c:f>'8.6'!$K$27:$K$36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'8.6'!$L$27:$L$36</c:f>
              <c:numCache>
                <c:formatCode>#,##0</c:formatCode>
                <c:ptCount val="10"/>
                <c:pt idx="0">
                  <c:v>50</c:v>
                </c:pt>
                <c:pt idx="1">
                  <c:v>75</c:v>
                </c:pt>
                <c:pt idx="2">
                  <c:v>108</c:v>
                </c:pt>
                <c:pt idx="3">
                  <c:v>143</c:v>
                </c:pt>
                <c:pt idx="4">
                  <c:v>196</c:v>
                </c:pt>
                <c:pt idx="5">
                  <c:v>222</c:v>
                </c:pt>
                <c:pt idx="6">
                  <c:v>238</c:v>
                </c:pt>
                <c:pt idx="7">
                  <c:v>255</c:v>
                </c:pt>
                <c:pt idx="8">
                  <c:v>270</c:v>
                </c:pt>
                <c:pt idx="9">
                  <c:v>271</c:v>
                </c:pt>
              </c:numCache>
            </c:numRef>
          </c:val>
          <c:smooth val="0"/>
          <c:extLst>
            <c:ext xmlns:c16="http://schemas.microsoft.com/office/drawing/2014/chart" uri="{C3380CC4-5D6E-409C-BE32-E72D297353CC}">
              <c16:uniqueId val="{00000000-A2F8-4C46-BDF5-28CF021F8B2B}"/>
            </c:ext>
          </c:extLst>
        </c:ser>
        <c:dLbls>
          <c:showLegendKey val="0"/>
          <c:showVal val="0"/>
          <c:showCatName val="0"/>
          <c:showSerName val="0"/>
          <c:showPercent val="0"/>
          <c:showBubbleSize val="0"/>
        </c:dLbls>
        <c:smooth val="0"/>
        <c:axId val="175389696"/>
        <c:axId val="175399680"/>
      </c:lineChart>
      <c:catAx>
        <c:axId val="175389696"/>
        <c:scaling>
          <c:orientation val="minMax"/>
        </c:scaling>
        <c:delete val="0"/>
        <c:axPos val="b"/>
        <c:numFmt formatCode="General" sourceLinked="1"/>
        <c:majorTickMark val="out"/>
        <c:minorTickMark val="none"/>
        <c:tickLblPos val="nextTo"/>
        <c:crossAx val="175399680"/>
        <c:crosses val="autoZero"/>
        <c:auto val="1"/>
        <c:lblAlgn val="ctr"/>
        <c:lblOffset val="100"/>
        <c:noMultiLvlLbl val="0"/>
      </c:catAx>
      <c:valAx>
        <c:axId val="175399680"/>
        <c:scaling>
          <c:orientation val="minMax"/>
          <c:max val="300"/>
          <c:min val="0"/>
        </c:scaling>
        <c:delete val="0"/>
        <c:axPos val="l"/>
        <c:majorGridlines/>
        <c:numFmt formatCode="#,##0" sourceLinked="0"/>
        <c:majorTickMark val="out"/>
        <c:minorTickMark val="none"/>
        <c:tickLblPos val="nextTo"/>
        <c:crossAx val="175389696"/>
        <c:crosses val="autoZero"/>
        <c:crossBetween val="between"/>
        <c:majorUnit val="50"/>
        <c:minorUnit val="5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82"/>
          <c:y val="3.4220973350575376E-2"/>
          <c:w val="0.85586431740875435"/>
          <c:h val="0.61964359718193118"/>
        </c:manualLayout>
      </c:layout>
      <c:barChart>
        <c:barDir val="col"/>
        <c:grouping val="clustered"/>
        <c:varyColors val="0"/>
        <c:ser>
          <c:idx val="0"/>
          <c:order val="0"/>
          <c:spPr>
            <a:solidFill>
              <a:schemeClr val="tx2"/>
            </a:solidFill>
          </c:spPr>
          <c:invertIfNegative val="0"/>
          <c:cat>
            <c:strRef>
              <c:f>'8.7'!$A$7:$A$18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'8.7'!$G$7:$G$18</c:f>
              <c:numCache>
                <c:formatCode>#,##0</c:formatCode>
                <c:ptCount val="12"/>
                <c:pt idx="0">
                  <c:v>74624.27593285717</c:v>
                </c:pt>
                <c:pt idx="1">
                  <c:v>41797.281820219396</c:v>
                </c:pt>
                <c:pt idx="2">
                  <c:v>71652.965030747771</c:v>
                </c:pt>
                <c:pt idx="3">
                  <c:v>20144.951337921826</c:v>
                </c:pt>
                <c:pt idx="4">
                  <c:v>41189.720334021818</c:v>
                </c:pt>
                <c:pt idx="5">
                  <c:v>54094.859195698191</c:v>
                </c:pt>
                <c:pt idx="6">
                  <c:v>31227.70593666127</c:v>
                </c:pt>
                <c:pt idx="7">
                  <c:v>53527.350068528744</c:v>
                </c:pt>
                <c:pt idx="8">
                  <c:v>46027.365517677885</c:v>
                </c:pt>
                <c:pt idx="9">
                  <c:v>53016.686603357419</c:v>
                </c:pt>
                <c:pt idx="10">
                  <c:v>53000.555959238387</c:v>
                </c:pt>
                <c:pt idx="11">
                  <c:v>69828.990535897537</c:v>
                </c:pt>
              </c:numCache>
            </c:numRef>
          </c:val>
          <c:extLst>
            <c:ext xmlns:c16="http://schemas.microsoft.com/office/drawing/2014/chart" uri="{C3380CC4-5D6E-409C-BE32-E72D297353CC}">
              <c16:uniqueId val="{00000000-D8DF-4989-8BF2-427FD76FB36E}"/>
            </c:ext>
          </c:extLst>
        </c:ser>
        <c:dLbls>
          <c:showLegendKey val="0"/>
          <c:showVal val="0"/>
          <c:showCatName val="0"/>
          <c:showSerName val="0"/>
          <c:showPercent val="0"/>
          <c:showBubbleSize val="0"/>
        </c:dLbls>
        <c:gapWidth val="50"/>
        <c:axId val="170787584"/>
        <c:axId val="170789120"/>
      </c:barChart>
      <c:catAx>
        <c:axId val="170787584"/>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0789120"/>
        <c:crosses val="autoZero"/>
        <c:auto val="1"/>
        <c:lblAlgn val="ctr"/>
        <c:lblOffset val="100"/>
        <c:noMultiLvlLbl val="0"/>
      </c:catAx>
      <c:valAx>
        <c:axId val="170789120"/>
        <c:scaling>
          <c:orientation val="minMax"/>
        </c:scaling>
        <c:delete val="0"/>
        <c:axPos val="l"/>
        <c:majorGridlines/>
        <c:numFmt formatCode="#,##0" sourceLinked="1"/>
        <c:majorTickMark val="out"/>
        <c:minorTickMark val="none"/>
        <c:tickLblPos val="nextTo"/>
        <c:crossAx val="170787584"/>
        <c:crosses val="autoZero"/>
        <c:crossBetween val="between"/>
        <c:minorUnit val="1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82"/>
          <c:y val="3.4220973350575376E-2"/>
          <c:w val="0.85586431740875435"/>
          <c:h val="0.76440090337545019"/>
        </c:manualLayout>
      </c:layout>
      <c:barChart>
        <c:barDir val="col"/>
        <c:grouping val="clustered"/>
        <c:varyColors val="0"/>
        <c:ser>
          <c:idx val="0"/>
          <c:order val="0"/>
          <c:tx>
            <c:strRef>
              <c:f>'8.7'!$N$14</c:f>
              <c:strCache>
                <c:ptCount val="1"/>
              </c:strCache>
            </c:strRef>
          </c:tx>
          <c:spPr>
            <a:solidFill>
              <a:schemeClr val="tx2"/>
            </a:solidFill>
          </c:spPr>
          <c:invertIfNegative val="0"/>
          <c:cat>
            <c:numRef>
              <c:f>'8.7'!$M$15:$M$24</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'8.7'!$N$15:$N$24</c:f>
              <c:numCache>
                <c:formatCode>0</c:formatCode>
                <c:ptCount val="10"/>
                <c:pt idx="0">
                  <c:v>274600</c:v>
                </c:pt>
                <c:pt idx="1">
                  <c:v>204448</c:v>
                </c:pt>
                <c:pt idx="2">
                  <c:v>305150.24811913917</c:v>
                </c:pt>
                <c:pt idx="3">
                  <c:v>561179.23963635962</c:v>
                </c:pt>
                <c:pt idx="4">
                  <c:v>533902.91369931761</c:v>
                </c:pt>
                <c:pt idx="5">
                  <c:v>543760.89742198202</c:v>
                </c:pt>
                <c:pt idx="6">
                  <c:v>897735.19673649466</c:v>
                </c:pt>
                <c:pt idx="7">
                  <c:v>1116799.5023423922</c:v>
                </c:pt>
                <c:pt idx="8">
                  <c:v>1223833.3135601592</c:v>
                </c:pt>
                <c:pt idx="9">
                  <c:v>610132.70827282756</c:v>
                </c:pt>
              </c:numCache>
            </c:numRef>
          </c:val>
          <c:extLst>
            <c:ext xmlns:c16="http://schemas.microsoft.com/office/drawing/2014/chart" uri="{C3380CC4-5D6E-409C-BE32-E72D297353CC}">
              <c16:uniqueId val="{00000000-DB70-4B33-8C05-7172225E10C6}"/>
            </c:ext>
          </c:extLst>
        </c:ser>
        <c:dLbls>
          <c:showLegendKey val="0"/>
          <c:showVal val="0"/>
          <c:showCatName val="0"/>
          <c:showSerName val="0"/>
          <c:showPercent val="0"/>
          <c:showBubbleSize val="0"/>
        </c:dLbls>
        <c:gapWidth val="50"/>
        <c:axId val="170813312"/>
        <c:axId val="170814848"/>
      </c:barChart>
      <c:catAx>
        <c:axId val="170813312"/>
        <c:scaling>
          <c:orientation val="minMax"/>
        </c:scaling>
        <c:delete val="0"/>
        <c:axPos val="b"/>
        <c:numFmt formatCode="0" sourceLinked="1"/>
        <c:majorTickMark val="out"/>
        <c:minorTickMark val="none"/>
        <c:tickLblPos val="nextTo"/>
        <c:crossAx val="170814848"/>
        <c:crosses val="autoZero"/>
        <c:auto val="1"/>
        <c:lblAlgn val="ctr"/>
        <c:lblOffset val="100"/>
        <c:noMultiLvlLbl val="0"/>
      </c:catAx>
      <c:valAx>
        <c:axId val="170814848"/>
        <c:scaling>
          <c:orientation val="minMax"/>
        </c:scaling>
        <c:delete val="0"/>
        <c:axPos val="l"/>
        <c:majorGridlines/>
        <c:numFmt formatCode="#,##0" sourceLinked="0"/>
        <c:majorTickMark val="out"/>
        <c:minorTickMark val="none"/>
        <c:tickLblPos val="nextTo"/>
        <c:crossAx val="170813312"/>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2154753383099839"/>
          <c:y val="2.164476896783251E-2"/>
          <c:w val="0.87845246616900163"/>
          <c:h val="0.78835530733076975"/>
        </c:manualLayout>
      </c:layout>
      <c:barChart>
        <c:barDir val="col"/>
        <c:grouping val="stacked"/>
        <c:varyColors val="0"/>
        <c:ser>
          <c:idx val="1"/>
          <c:order val="1"/>
          <c:tx>
            <c:strRef>
              <c:f>'3.4'!$D$18</c:f>
              <c:strCache>
                <c:ptCount val="1"/>
                <c:pt idx="0">
                  <c:v>Into CR</c:v>
                </c:pt>
              </c:strCache>
            </c:strRef>
          </c:tx>
          <c:spPr>
            <a:solidFill>
              <a:schemeClr val="tx2"/>
            </a:solidFill>
          </c:spPr>
          <c:invertIfNegative val="0"/>
          <c:dPt>
            <c:idx val="3"/>
            <c:invertIfNegative val="0"/>
            <c:bubble3D val="0"/>
            <c:extLst>
              <c:ext xmlns:c16="http://schemas.microsoft.com/office/drawing/2014/chart" uri="{C3380CC4-5D6E-409C-BE32-E72D297353CC}">
                <c16:uniqueId val="{00000000-A216-4DD1-BEC1-9E487B037BCE}"/>
              </c:ext>
            </c:extLst>
          </c:dPt>
          <c:dPt>
            <c:idx val="4"/>
            <c:invertIfNegative val="0"/>
            <c:bubble3D val="0"/>
            <c:extLst>
              <c:ext xmlns:c16="http://schemas.microsoft.com/office/drawing/2014/chart" uri="{C3380CC4-5D6E-409C-BE32-E72D297353CC}">
                <c16:uniqueId val="{00000001-A216-4DD1-BEC1-9E487B037BCE}"/>
              </c:ext>
            </c:extLst>
          </c:dPt>
          <c:dLbls>
            <c:numFmt formatCode="#,##0" sourceLinked="0"/>
            <c:spPr>
              <a:noFill/>
              <a:ln>
                <a:noFill/>
              </a:ln>
              <a:effectLst/>
            </c:spPr>
            <c:txPr>
              <a:bodyPr rot="-5400000" vert="horz"/>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'3.4'!$B$19:$B$28</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'3.4'!$D$19:$D$28</c:f>
              <c:numCache>
                <c:formatCode>#,##0.0</c:formatCode>
                <c:ptCount val="10"/>
                <c:pt idx="0">
                  <c:v>43548.725329086417</c:v>
                </c:pt>
                <c:pt idx="1">
                  <c:v>36540.743128613038</c:v>
                </c:pt>
                <c:pt idx="2">
                  <c:v>35681.669776242663</c:v>
                </c:pt>
                <c:pt idx="3">
                  <c:v>33974.656483077597</c:v>
                </c:pt>
                <c:pt idx="4">
                  <c:v>35009.191902951701</c:v>
                </c:pt>
                <c:pt idx="5">
                  <c:v>39769.765428846957</c:v>
                </c:pt>
                <c:pt idx="6">
                  <c:v>36127.13677866853</c:v>
                </c:pt>
                <c:pt idx="7">
                  <c:v>43481.570748310362</c:v>
                </c:pt>
                <c:pt idx="8">
                  <c:v>45652.259324474602</c:v>
                </c:pt>
                <c:pt idx="9">
                  <c:v>27084.570277629347</c:v>
                </c:pt>
              </c:numCache>
            </c:numRef>
          </c:val>
          <c:extLst>
            <c:ext xmlns:c16="http://schemas.microsoft.com/office/drawing/2014/chart" uri="{C3380CC4-5D6E-409C-BE32-E72D297353CC}">
              <c16:uniqueId val="{00000002-A216-4DD1-BEC1-9E487B037BCE}"/>
            </c:ext>
          </c:extLst>
        </c:ser>
        <c:ser>
          <c:idx val="2"/>
          <c:order val="2"/>
          <c:tx>
            <c:strRef>
              <c:f>'3.4'!$E$18</c:f>
              <c:strCache>
                <c:ptCount val="1"/>
                <c:pt idx="0">
                  <c:v>From CR</c:v>
                </c:pt>
              </c:strCache>
            </c:strRef>
          </c:tx>
          <c:spPr>
            <a:solidFill>
              <a:srgbClr val="9196B0"/>
            </a:solidFill>
          </c:spPr>
          <c:invertIfNegative val="0"/>
          <c:dPt>
            <c:idx val="3"/>
            <c:invertIfNegative val="0"/>
            <c:bubble3D val="0"/>
            <c:extLst>
              <c:ext xmlns:c16="http://schemas.microsoft.com/office/drawing/2014/chart" uri="{C3380CC4-5D6E-409C-BE32-E72D297353CC}">
                <c16:uniqueId val="{00000003-A216-4DD1-BEC1-9E487B037BCE}"/>
              </c:ext>
            </c:extLst>
          </c:dPt>
          <c:dLbls>
            <c:numFmt formatCode="#,##0" sourceLinked="0"/>
            <c:spPr>
              <a:noFill/>
              <a:ln>
                <a:noFill/>
              </a:ln>
              <a:effectLst/>
            </c:spPr>
            <c:txPr>
              <a:bodyPr rot="-5400000" vert="horz"/>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'3.4'!$B$19:$B$28</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'3.4'!$E$19:$E$28</c:f>
              <c:numCache>
                <c:formatCode>General</c:formatCode>
                <c:ptCount val="10"/>
                <c:pt idx="0">
                  <c:v>-35077.457964368274</c:v>
                </c:pt>
                <c:pt idx="1">
                  <c:v>-29291.406111090015</c:v>
                </c:pt>
                <c:pt idx="2">
                  <c:v>-28207.871117914867</c:v>
                </c:pt>
                <c:pt idx="3">
                  <c:v>-25851.579346631457</c:v>
                </c:pt>
                <c:pt idx="4">
                  <c:v>-26120.117308684228</c:v>
                </c:pt>
                <c:pt idx="5">
                  <c:v>-31761.774558777062</c:v>
                </c:pt>
                <c:pt idx="6">
                  <c:v>-26593.943319249553</c:v>
                </c:pt>
                <c:pt idx="7">
                  <c:v>-35891.603370085293</c:v>
                </c:pt>
                <c:pt idx="8">
                  <c:v>-36933.36233226367</c:v>
                </c:pt>
                <c:pt idx="9">
                  <c:v>-18472.560859217843</c:v>
                </c:pt>
              </c:numCache>
            </c:numRef>
          </c:val>
          <c:extLst>
            <c:ext xmlns:c16="http://schemas.microsoft.com/office/drawing/2014/chart" uri="{C3380CC4-5D6E-409C-BE32-E72D297353CC}">
              <c16:uniqueId val="{00000004-A216-4DD1-BEC1-9E487B037BCE}"/>
            </c:ext>
          </c:extLst>
        </c:ser>
        <c:dLbls>
          <c:showLegendKey val="0"/>
          <c:showVal val="0"/>
          <c:showCatName val="0"/>
          <c:showSerName val="0"/>
          <c:showPercent val="0"/>
          <c:showBubbleSize val="0"/>
        </c:dLbls>
        <c:gapWidth val="50"/>
        <c:overlap val="100"/>
        <c:axId val="161539200"/>
        <c:axId val="161540736"/>
      </c:barChart>
      <c:lineChart>
        <c:grouping val="standard"/>
        <c:varyColors val="0"/>
        <c:ser>
          <c:idx val="0"/>
          <c:order val="0"/>
          <c:tx>
            <c:strRef>
              <c:f>'3.4'!$C$18</c:f>
              <c:strCache>
                <c:ptCount val="1"/>
                <c:pt idx="0">
                  <c:v>Net balance 
into/from CR</c:v>
                </c:pt>
              </c:strCache>
            </c:strRef>
          </c:tx>
          <c:spPr>
            <a:ln>
              <a:solidFill>
                <a:schemeClr val="accent5"/>
              </a:solidFill>
            </a:ln>
          </c:spPr>
          <c:marker>
            <c:symbol val="none"/>
          </c:marker>
          <c:cat>
            <c:numRef>
              <c:f>'3.4'!$B$19:$B$28</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'3.4'!$C$19:$C$28</c:f>
              <c:numCache>
                <c:formatCode>#,##0.0</c:formatCode>
                <c:ptCount val="10"/>
                <c:pt idx="0">
                  <c:v>8471.2673647181437</c:v>
                </c:pt>
                <c:pt idx="1">
                  <c:v>7249.337017523023</c:v>
                </c:pt>
                <c:pt idx="2">
                  <c:v>7473.7986583277998</c:v>
                </c:pt>
                <c:pt idx="3">
                  <c:v>8123.0771364461389</c:v>
                </c:pt>
                <c:pt idx="4">
                  <c:v>8889.0745942674657</c:v>
                </c:pt>
                <c:pt idx="5">
                  <c:v>8007.990870069887</c:v>
                </c:pt>
                <c:pt idx="6">
                  <c:v>9533.1934594189806</c:v>
                </c:pt>
                <c:pt idx="7">
                  <c:v>7589.967378225062</c:v>
                </c:pt>
                <c:pt idx="8">
                  <c:v>8718.89699221093</c:v>
                </c:pt>
                <c:pt idx="9">
                  <c:v>8612.0094184115096</c:v>
                </c:pt>
              </c:numCache>
            </c:numRef>
          </c:val>
          <c:smooth val="0"/>
          <c:extLst>
            <c:ext xmlns:c16="http://schemas.microsoft.com/office/drawing/2014/chart" uri="{C3380CC4-5D6E-409C-BE32-E72D297353CC}">
              <c16:uniqueId val="{00000005-A216-4DD1-BEC1-9E487B037BCE}"/>
            </c:ext>
          </c:extLst>
        </c:ser>
        <c:dLbls>
          <c:showLegendKey val="0"/>
          <c:showVal val="0"/>
          <c:showCatName val="0"/>
          <c:showSerName val="0"/>
          <c:showPercent val="0"/>
          <c:showBubbleSize val="0"/>
        </c:dLbls>
        <c:marker val="1"/>
        <c:smooth val="0"/>
        <c:axId val="161539200"/>
        <c:axId val="161540736"/>
      </c:lineChart>
      <c:catAx>
        <c:axId val="161539200"/>
        <c:scaling>
          <c:orientation val="minMax"/>
        </c:scaling>
        <c:delete val="0"/>
        <c:axPos val="b"/>
        <c:numFmt formatCode="General" sourceLinked="1"/>
        <c:majorTickMark val="out"/>
        <c:minorTickMark val="none"/>
        <c:tickLblPos val="nextTo"/>
        <c:crossAx val="161540736"/>
        <c:crossesAt val="-40000"/>
        <c:auto val="1"/>
        <c:lblAlgn val="ctr"/>
        <c:lblOffset val="100"/>
        <c:noMultiLvlLbl val="0"/>
      </c:catAx>
      <c:valAx>
        <c:axId val="161540736"/>
        <c:scaling>
          <c:orientation val="minMax"/>
          <c:max val="50000"/>
          <c:min val="-40000"/>
        </c:scaling>
        <c:delete val="0"/>
        <c:axPos val="l"/>
        <c:majorGridlines/>
        <c:numFmt formatCode="#,##0" sourceLinked="0"/>
        <c:majorTickMark val="out"/>
        <c:minorTickMark val="none"/>
        <c:tickLblPos val="nextTo"/>
        <c:crossAx val="161539200"/>
        <c:crosses val="autoZero"/>
        <c:crossBetween val="between"/>
      </c:valAx>
    </c:plotArea>
    <c:legend>
      <c:legendPos val="b"/>
      <c:layout>
        <c:manualLayout>
          <c:xMode val="edge"/>
          <c:yMode val="edge"/>
          <c:x val="1.2691595368760546E-3"/>
          <c:y val="0.8852171458218886"/>
          <c:w val="0.48952517298973991"/>
          <c:h val="0.11478285417811146"/>
        </c:manualLayout>
      </c:layout>
      <c:overlay val="0"/>
    </c:legend>
    <c:plotVisOnly val="1"/>
    <c:dispBlanksAs val="gap"/>
    <c:showDLblsOverMax val="0"/>
  </c:chart>
  <c:spPr>
    <a:ln>
      <a:noFill/>
    </a:ln>
  </c:spPr>
  <c:txPr>
    <a:bodyPr/>
    <a:lstStyle/>
    <a:p>
      <a:pPr>
        <a:defRPr sz="800"/>
      </a:pPr>
      <a:endParaRPr lang="cs-CZ"/>
    </a:p>
  </c:txPr>
  <c:printSettings>
    <c:headerFooter/>
    <c:pageMargins b="0.78740157499999996" l="0.7" r="0.7" t="0.78740157499999996"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23178220764632"/>
          <c:y val="3.5116279069767442E-2"/>
          <c:w val="0.85379292799532502"/>
          <c:h val="0.80316059329793077"/>
        </c:manualLayout>
      </c:layout>
      <c:lineChart>
        <c:grouping val="standard"/>
        <c:varyColors val="0"/>
        <c:ser>
          <c:idx val="0"/>
          <c:order val="0"/>
          <c:tx>
            <c:strRef>
              <c:f>'8.7'!$N$26</c:f>
              <c:strCache>
                <c:ptCount val="1"/>
                <c:pt idx="0">
                  <c:v>#ODKAZ!</c:v>
                </c:pt>
              </c:strCache>
            </c:strRef>
          </c:tx>
          <c:spPr>
            <a:ln>
              <a:solidFill>
                <a:schemeClr val="accent1"/>
              </a:solidFill>
            </a:ln>
          </c:spPr>
          <c:marker>
            <c:symbol val="none"/>
          </c:marker>
          <c:cat>
            <c:numRef>
              <c:f>'8.7'!$M$27:$M$36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'8.7'!$N$27:$N$36</c:f>
              <c:numCache>
                <c:formatCode>#,##0</c:formatCode>
                <c:ptCount val="10"/>
                <c:pt idx="0">
                  <c:v>496</c:v>
                </c:pt>
                <c:pt idx="1">
                  <c:v>533</c:v>
                </c:pt>
                <c:pt idx="2">
                  <c:v>597</c:v>
                </c:pt>
                <c:pt idx="3">
                  <c:v>625</c:v>
                </c:pt>
                <c:pt idx="4">
                  <c:v>681</c:v>
                </c:pt>
                <c:pt idx="5">
                  <c:v>688</c:v>
                </c:pt>
                <c:pt idx="6">
                  <c:v>727</c:v>
                </c:pt>
                <c:pt idx="7">
                  <c:v>792</c:v>
                </c:pt>
                <c:pt idx="8">
                  <c:v>846</c:v>
                </c:pt>
                <c:pt idx="9">
                  <c:v>874</c:v>
                </c:pt>
              </c:numCache>
            </c:numRef>
          </c:val>
          <c:smooth val="0"/>
          <c:extLst>
            <c:ext xmlns:c16="http://schemas.microsoft.com/office/drawing/2014/chart" uri="{C3380CC4-5D6E-409C-BE32-E72D297353CC}">
              <c16:uniqueId val="{00000000-4F89-4BDF-81EF-0E5B0DC5FA83}"/>
            </c:ext>
          </c:extLst>
        </c:ser>
        <c:dLbls>
          <c:showLegendKey val="0"/>
          <c:showVal val="0"/>
          <c:showCatName val="0"/>
          <c:showSerName val="0"/>
          <c:showPercent val="0"/>
          <c:showBubbleSize val="0"/>
        </c:dLbls>
        <c:smooth val="0"/>
        <c:axId val="170822656"/>
        <c:axId val="174994176"/>
      </c:lineChart>
      <c:catAx>
        <c:axId val="170822656"/>
        <c:scaling>
          <c:orientation val="minMax"/>
        </c:scaling>
        <c:delete val="0"/>
        <c:axPos val="b"/>
        <c:numFmt formatCode="General" sourceLinked="1"/>
        <c:majorTickMark val="out"/>
        <c:minorTickMark val="none"/>
        <c:tickLblPos val="nextTo"/>
        <c:crossAx val="174994176"/>
        <c:crosses val="autoZero"/>
        <c:auto val="1"/>
        <c:lblAlgn val="ctr"/>
        <c:lblOffset val="100"/>
        <c:noMultiLvlLbl val="0"/>
      </c:catAx>
      <c:valAx>
        <c:axId val="174994176"/>
        <c:scaling>
          <c:orientation val="minMax"/>
          <c:max val="900"/>
          <c:min val="400"/>
        </c:scaling>
        <c:delete val="0"/>
        <c:axPos val="l"/>
        <c:majorGridlines/>
        <c:numFmt formatCode="#,##0" sourceLinked="0"/>
        <c:majorTickMark val="out"/>
        <c:minorTickMark val="none"/>
        <c:tickLblPos val="nextTo"/>
        <c:crossAx val="170822656"/>
        <c:crosses val="autoZero"/>
        <c:crossBetween val="between"/>
        <c:majorUnit val="1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8886646389418"/>
          <c:y val="0.12648544728087333"/>
          <c:w val="0.79557766470526925"/>
          <c:h val="0.73967133089255566"/>
        </c:manualLayout>
      </c:layout>
      <c:doughnut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8-1068-4785-9EAB-58B2916C008D}"/>
              </c:ext>
            </c:extLst>
          </c:dPt>
          <c:dPt>
            <c:idx val="1"/>
            <c:bubble3D val="0"/>
            <c:spPr>
              <a:solidFill>
                <a:srgbClr val="E02C1F"/>
              </a:solidFill>
              <a:ln w="19050">
                <a:noFill/>
              </a:ln>
              <a:effectLst/>
            </c:spPr>
            <c:extLst>
              <c:ext xmlns:c16="http://schemas.microsoft.com/office/drawing/2014/chart" uri="{C3380CC4-5D6E-409C-BE32-E72D297353CC}">
                <c16:uniqueId val="{00000001-1068-4785-9EAB-58B2916C008D}"/>
              </c:ext>
            </c:extLst>
          </c:dPt>
          <c:dPt>
            <c:idx val="2"/>
            <c:bubble3D val="0"/>
            <c:spPr>
              <a:solidFill>
                <a:schemeClr val="accent2"/>
              </a:solidFill>
              <a:ln w="19050">
                <a:noFill/>
              </a:ln>
              <a:effectLst/>
            </c:spPr>
            <c:extLst>
              <c:ext xmlns:c16="http://schemas.microsoft.com/office/drawing/2014/chart" uri="{C3380CC4-5D6E-409C-BE32-E72D297353CC}">
                <c16:uniqueId val="{00000003-1068-4785-9EAB-58B2916C008D}"/>
              </c:ext>
            </c:extLst>
          </c:dPt>
          <c:dPt>
            <c:idx val="3"/>
            <c:bubble3D val="0"/>
            <c:spPr>
              <a:solidFill>
                <a:schemeClr val="accent6"/>
              </a:solidFill>
              <a:ln w="19050">
                <a:noFill/>
              </a:ln>
              <a:effectLst/>
            </c:spPr>
            <c:extLst>
              <c:ext xmlns:c16="http://schemas.microsoft.com/office/drawing/2014/chart" uri="{C3380CC4-5D6E-409C-BE32-E72D297353CC}">
                <c16:uniqueId val="{00000005-1068-4785-9EAB-58B2916C008D}"/>
              </c:ext>
            </c:extLst>
          </c:dPt>
          <c:dPt>
            <c:idx val="4"/>
            <c:bubble3D val="0"/>
            <c:spPr>
              <a:solidFill>
                <a:schemeClr val="accent3"/>
              </a:solidFill>
              <a:ln w="19050">
                <a:noFill/>
              </a:ln>
              <a:effectLst/>
            </c:spPr>
            <c:extLst>
              <c:ext xmlns:c16="http://schemas.microsoft.com/office/drawing/2014/chart" uri="{C3380CC4-5D6E-409C-BE32-E72D297353CC}">
                <c16:uniqueId val="{00000007-1068-4785-9EAB-58B2916C008D}"/>
              </c:ext>
            </c:extLst>
          </c:dPt>
          <c:dLbls>
            <c:dLbl>
              <c:idx val="0"/>
              <c:layout>
                <c:manualLayout>
                  <c:x val="0.14631030742608278"/>
                  <c:y val="-5.5201698513800426E-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068-4785-9EAB-58B2916C008D}"/>
                </c:ext>
              </c:extLst>
            </c:dLbl>
            <c:dLbl>
              <c:idx val="1"/>
              <c:layout>
                <c:manualLayout>
                  <c:x val="-0.101181681942754"/>
                  <c:y val="0.17750071050035943"/>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068-4785-9EAB-58B2916C008D}"/>
                </c:ext>
              </c:extLst>
            </c:dLbl>
            <c:dLbl>
              <c:idx val="2"/>
              <c:layout>
                <c:manualLayout>
                  <c:x val="-0.13880126182965299"/>
                  <c:y val="0.16985138004246284"/>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068-4785-9EAB-58B2916C008D}"/>
                </c:ext>
              </c:extLst>
            </c:dLbl>
            <c:dLbl>
              <c:idx val="3"/>
              <c:layout>
                <c:manualLayout>
                  <c:x val="-0.1583587934788909"/>
                  <c:y val="-0.12738853503184716"/>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068-4785-9EAB-58B2916C008D}"/>
                </c:ext>
              </c:extLst>
            </c:dLbl>
            <c:dLbl>
              <c:idx val="4"/>
              <c:layout>
                <c:manualLayout>
                  <c:x val="5.5165890641378806E-2"/>
                  <c:y val="-0.16560509554140126"/>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068-4785-9EAB-58B2916C008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cs-CZ"/>
              </a:p>
            </c:txPr>
            <c:showLegendKey val="1"/>
            <c:showVal val="0"/>
            <c:showCatName val="1"/>
            <c:showSerName val="0"/>
            <c:showPercent val="1"/>
            <c:showBubbleSize val="0"/>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'8.9'!$D$4:$H$4</c:f>
              <c:strCache>
                <c:ptCount val="5"/>
                <c:pt idx="0">
                  <c:v>HD_C</c:v>
                </c:pt>
                <c:pt idx="1">
                  <c:v>MD_C</c:v>
                </c:pt>
                <c:pt idx="2">
                  <c:v>LD_C</c:v>
                </c:pt>
                <c:pt idx="3">
                  <c:v>DOM</c:v>
                </c:pt>
                <c:pt idx="4">
                  <c:v>OG</c:v>
                </c:pt>
              </c:strCache>
            </c:strRef>
          </c:cat>
          <c:val>
            <c:numRef>
              <c:f>'8.9'!$D$5:$H$5</c:f>
              <c:numCache>
                <c:formatCode>#,##0</c:formatCode>
                <c:ptCount val="5"/>
                <c:pt idx="0">
                  <c:v>3611238.9207220157</c:v>
                </c:pt>
                <c:pt idx="1">
                  <c:v>739730.0722082525</c:v>
                </c:pt>
                <c:pt idx="2">
                  <c:v>1077486.8795721275</c:v>
                </c:pt>
                <c:pt idx="3">
                  <c:v>1992315.4175368126</c:v>
                </c:pt>
                <c:pt idx="4">
                  <c:v>122990.99353008645</c:v>
                </c:pt>
              </c:numCache>
            </c:numRef>
          </c:val>
          <c:extLst>
            <c:ext xmlns:c16="http://schemas.microsoft.com/office/drawing/2014/chart" uri="{C3380CC4-5D6E-409C-BE32-E72D297353CC}">
              <c16:uniqueId val="{00000009-1068-4785-9EAB-58B2916C008D}"/>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557357310534205E-2"/>
          <c:y val="0.14685825099887995"/>
          <c:w val="0.83889896434425837"/>
          <c:h val="0.7804476988147182"/>
        </c:manualLayout>
      </c:layout>
      <c:doughnutChart>
        <c:varyColors val="1"/>
        <c:ser>
          <c:idx val="0"/>
          <c:order val="0"/>
          <c:spPr>
            <a:ln>
              <a:noFill/>
            </a:ln>
          </c:spPr>
          <c:dPt>
            <c:idx val="0"/>
            <c:bubble3D val="0"/>
            <c:spPr>
              <a:solidFill>
                <a:schemeClr val="accent2"/>
              </a:solidFill>
              <a:ln w="19050">
                <a:noFill/>
              </a:ln>
              <a:effectLst/>
            </c:spPr>
            <c:extLst>
              <c:ext xmlns:c16="http://schemas.microsoft.com/office/drawing/2014/chart" uri="{C3380CC4-5D6E-409C-BE32-E72D297353CC}">
                <c16:uniqueId val="{00000001-9536-486C-894F-E618C9049FA6}"/>
              </c:ext>
            </c:extLst>
          </c:dPt>
          <c:dPt>
            <c:idx val="1"/>
            <c:bubble3D val="0"/>
            <c:spPr>
              <a:solidFill>
                <a:srgbClr val="F0948F"/>
              </a:solidFill>
              <a:ln w="19050">
                <a:noFill/>
              </a:ln>
              <a:effectLst/>
            </c:spPr>
            <c:extLst>
              <c:ext xmlns:c16="http://schemas.microsoft.com/office/drawing/2014/chart" uri="{C3380CC4-5D6E-409C-BE32-E72D297353CC}">
                <c16:uniqueId val="{00000003-9536-486C-894F-E618C9049FA6}"/>
              </c:ext>
            </c:extLst>
          </c:dPt>
          <c:dPt>
            <c:idx val="2"/>
            <c:bubble3D val="0"/>
            <c:spPr>
              <a:solidFill>
                <a:srgbClr val="E02C1F"/>
              </a:solidFill>
              <a:ln w="19050">
                <a:noFill/>
              </a:ln>
              <a:effectLst/>
            </c:spPr>
            <c:extLst>
              <c:ext xmlns:c16="http://schemas.microsoft.com/office/drawing/2014/chart" uri="{C3380CC4-5D6E-409C-BE32-E72D297353CC}">
                <c16:uniqueId val="{00000005-9536-486C-894F-E618C9049FA6}"/>
              </c:ext>
            </c:extLst>
          </c:dPt>
          <c:dPt>
            <c:idx val="3"/>
            <c:bubble3D val="0"/>
            <c:spPr>
              <a:solidFill>
                <a:srgbClr val="9196B0"/>
              </a:solidFill>
              <a:ln w="19050">
                <a:noFill/>
              </a:ln>
              <a:effectLst/>
            </c:spPr>
            <c:extLst>
              <c:ext xmlns:c16="http://schemas.microsoft.com/office/drawing/2014/chart" uri="{C3380CC4-5D6E-409C-BE32-E72D297353CC}">
                <c16:uniqueId val="{00000007-9536-486C-894F-E618C9049FA6}"/>
              </c:ext>
            </c:extLst>
          </c:dPt>
          <c:dPt>
            <c:idx val="4"/>
            <c:bubble3D val="0"/>
            <c:spPr>
              <a:solidFill>
                <a:schemeClr val="accent3">
                  <a:lumMod val="60000"/>
                </a:schemeClr>
              </a:solidFill>
              <a:ln w="19050">
                <a:noFill/>
              </a:ln>
              <a:effectLst/>
            </c:spPr>
            <c:extLst>
              <c:ext xmlns:c16="http://schemas.microsoft.com/office/drawing/2014/chart" uri="{C3380CC4-5D6E-409C-BE32-E72D297353CC}">
                <c16:uniqueId val="{00000009-9536-486C-894F-E618C9049FA6}"/>
              </c:ext>
            </c:extLst>
          </c:dPt>
          <c:dPt>
            <c:idx val="5"/>
            <c:bubble3D val="0"/>
            <c:spPr>
              <a:solidFill>
                <a:schemeClr val="accent6"/>
              </a:solidFill>
              <a:ln w="19050">
                <a:noFill/>
              </a:ln>
              <a:effectLst/>
            </c:spPr>
            <c:extLst>
              <c:ext xmlns:c16="http://schemas.microsoft.com/office/drawing/2014/chart" uri="{C3380CC4-5D6E-409C-BE32-E72D297353CC}">
                <c16:uniqueId val="{0000000B-9536-486C-894F-E618C9049FA6}"/>
              </c:ext>
            </c:extLst>
          </c:dPt>
          <c:dPt>
            <c:idx val="6"/>
            <c:bubble3D val="0"/>
            <c:spPr>
              <a:solidFill>
                <a:schemeClr val="accent1">
                  <a:lumMod val="80000"/>
                  <a:lumOff val="20000"/>
                </a:schemeClr>
              </a:solidFill>
              <a:ln w="19050">
                <a:noFill/>
              </a:ln>
              <a:effectLst/>
            </c:spPr>
            <c:extLst>
              <c:ext xmlns:c16="http://schemas.microsoft.com/office/drawing/2014/chart" uri="{C3380CC4-5D6E-409C-BE32-E72D297353CC}">
                <c16:uniqueId val="{0000000C-A80C-4903-BDC7-E573DBF06B45}"/>
              </c:ext>
            </c:extLst>
          </c:dPt>
          <c:dLbls>
            <c:dLbl>
              <c:idx val="0"/>
              <c:layout>
                <c:manualLayout>
                  <c:x val="-0.2074483029261398"/>
                  <c:y val="9.6600858086893476E-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536-486C-894F-E618C9049FA6}"/>
                </c:ext>
              </c:extLst>
            </c:dLbl>
            <c:dLbl>
              <c:idx val="1"/>
              <c:layout>
                <c:manualLayout>
                  <c:x val="-0.21868365180467092"/>
                  <c:y val="-0.1316348195329087"/>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536-486C-894F-E618C9049FA6}"/>
                </c:ext>
              </c:extLst>
            </c:dLbl>
            <c:dLbl>
              <c:idx val="2"/>
              <c:layout>
                <c:manualLayout>
                  <c:x val="0.13163481953290854"/>
                  <c:y val="-0.23354564755838644"/>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536-486C-894F-E618C9049FA6}"/>
                </c:ext>
              </c:extLst>
            </c:dLbl>
            <c:dLbl>
              <c:idx val="3"/>
              <c:layout>
                <c:manualLayout>
                  <c:x val="0.20169777885049003"/>
                  <c:y val="-0.24341634282328664"/>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536-486C-894F-E618C9049FA6}"/>
                </c:ext>
              </c:extLst>
            </c:dLbl>
            <c:dLbl>
              <c:idx val="4"/>
              <c:layout>
                <c:manualLayout>
                  <c:x val="0.23630796957948322"/>
                  <c:y val="-4.9341968997090396E-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536-486C-894F-E618C9049FA6}"/>
                </c:ext>
              </c:extLst>
            </c:dLbl>
            <c:dLbl>
              <c:idx val="5"/>
              <c:layout>
                <c:manualLayout>
                  <c:x val="0.2471020933181691"/>
                  <c:y val="9.036970065589400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cs-CZ"/>
                </a:p>
              </c:txPr>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536-486C-894F-E618C9049FA6}"/>
                </c:ext>
              </c:extLst>
            </c:dLbl>
            <c:dLbl>
              <c:idx val="6"/>
              <c:layout>
                <c:manualLayout>
                  <c:x val="0.1975080756806645"/>
                  <c:y val="0.21711899791231734"/>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A80C-4903-BDC7-E573DBF06B45}"/>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cs-CZ"/>
              </a:p>
            </c:txPr>
            <c:showLegendKey val="1"/>
            <c:showVal val="0"/>
            <c:showCatName val="1"/>
            <c:showSerName val="0"/>
            <c:showPercent val="1"/>
            <c:showBubbleSize val="0"/>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'8.9'!$B$30:$H$30</c:f>
              <c:strCache>
                <c:ptCount val="7"/>
                <c:pt idx="0">
                  <c:v>Businesses</c:v>
                </c:pt>
                <c:pt idx="1">
                  <c:v>DOM</c:v>
                </c:pt>
                <c:pt idx="2">
                  <c:v>EG</c:v>
                </c:pt>
                <c:pt idx="3">
                  <c:v>HP</c:v>
                </c:pt>
                <c:pt idx="4">
                  <c:v>CNG</c:v>
                </c:pt>
                <c:pt idx="5">
                  <c:v>LNG</c:v>
                </c:pt>
                <c:pt idx="6">
                  <c:v>OG</c:v>
                </c:pt>
              </c:strCache>
            </c:strRef>
          </c:cat>
          <c:val>
            <c:numRef>
              <c:f>'8.9'!$B$31:$H$31</c:f>
              <c:numCache>
                <c:formatCode>#,##0</c:formatCode>
                <c:ptCount val="7"/>
                <c:pt idx="0">
                  <c:v>3716049.5717704231</c:v>
                </c:pt>
                <c:pt idx="1">
                  <c:v>1992315.4175368126</c:v>
                </c:pt>
                <c:pt idx="2">
                  <c:v>610132.70827282756</c:v>
                </c:pt>
                <c:pt idx="3">
                  <c:v>1010494</c:v>
                </c:pt>
                <c:pt idx="4">
                  <c:v>91092.884459144931</c:v>
                </c:pt>
                <c:pt idx="5">
                  <c:v>686.70799999999997</c:v>
                </c:pt>
                <c:pt idx="6">
                  <c:v>122990.99353008645</c:v>
                </c:pt>
              </c:numCache>
            </c:numRef>
          </c:val>
          <c:extLst>
            <c:ext xmlns:c16="http://schemas.microsoft.com/office/drawing/2014/chart" uri="{C3380CC4-5D6E-409C-BE32-E72D297353CC}">
              <c16:uniqueId val="{0000000C-9536-486C-894F-E618C9049FA6}"/>
            </c:ext>
          </c:extLst>
        </c:ser>
        <c:dLbls>
          <c:showLegendKey val="0"/>
          <c:showVal val="0"/>
          <c:showCatName val="0"/>
          <c:showSerName val="0"/>
          <c:showPercent val="1"/>
          <c:showBubbleSize val="0"/>
          <c:showLeaderLines val="1"/>
        </c:dLbls>
        <c:firstSliceAng val="120"/>
        <c:holeSize val="5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orientation="portrait"/>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8809985200448"/>
          <c:y val="0.27150854791799672"/>
          <c:w val="0.64239376619978572"/>
          <c:h val="0.58671263389373629"/>
        </c:manualLayout>
      </c:layout>
      <c:doughnutChart>
        <c:varyColors val="1"/>
        <c:ser>
          <c:idx val="0"/>
          <c:order val="0"/>
          <c:spPr>
            <a:solidFill>
              <a:schemeClr val="tx1"/>
            </a:solidFill>
            <a:ln>
              <a:noFill/>
            </a:ln>
          </c:spPr>
          <c:dPt>
            <c:idx val="0"/>
            <c:bubble3D val="0"/>
            <c:spPr>
              <a:solidFill>
                <a:schemeClr val="accent1"/>
              </a:solidFill>
              <a:ln>
                <a:noFill/>
              </a:ln>
            </c:spPr>
            <c:extLst>
              <c:ext xmlns:c16="http://schemas.microsoft.com/office/drawing/2014/chart" uri="{C3380CC4-5D6E-409C-BE32-E72D297353CC}">
                <c16:uniqueId val="{00000001-08DB-4C31-B80A-D26EB3B89944}"/>
              </c:ext>
            </c:extLst>
          </c:dPt>
          <c:dPt>
            <c:idx val="1"/>
            <c:bubble3D val="0"/>
            <c:spPr>
              <a:solidFill>
                <a:schemeClr val="accent5"/>
              </a:solidFill>
              <a:ln>
                <a:noFill/>
              </a:ln>
            </c:spPr>
            <c:extLst>
              <c:ext xmlns:c16="http://schemas.microsoft.com/office/drawing/2014/chart" uri="{C3380CC4-5D6E-409C-BE32-E72D297353CC}">
                <c16:uniqueId val="{00000003-08DB-4C31-B80A-D26EB3B89944}"/>
              </c:ext>
            </c:extLst>
          </c:dPt>
          <c:dPt>
            <c:idx val="2"/>
            <c:bubble3D val="0"/>
            <c:extLst>
              <c:ext xmlns:c16="http://schemas.microsoft.com/office/drawing/2014/chart" uri="{C3380CC4-5D6E-409C-BE32-E72D297353CC}">
                <c16:uniqueId val="{00000005-08DB-4C31-B80A-D26EB3B89944}"/>
              </c:ext>
            </c:extLst>
          </c:dPt>
          <c:dPt>
            <c:idx val="3"/>
            <c:bubble3D val="0"/>
            <c:spPr>
              <a:solidFill>
                <a:schemeClr val="accent2"/>
              </a:solidFill>
              <a:ln>
                <a:noFill/>
              </a:ln>
            </c:spPr>
            <c:extLst>
              <c:ext xmlns:c16="http://schemas.microsoft.com/office/drawing/2014/chart" uri="{C3380CC4-5D6E-409C-BE32-E72D297353CC}">
                <c16:uniqueId val="{00000007-08DB-4C31-B80A-D26EB3B89944}"/>
              </c:ext>
            </c:extLst>
          </c:dPt>
          <c:dLbls>
            <c:dLbl>
              <c:idx val="0"/>
              <c:layout>
                <c:manualLayout>
                  <c:x val="0.2301508573110605"/>
                  <c:y val="-0.207304364732186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8DB-4C31-B80A-D26EB3B89944}"/>
                </c:ext>
              </c:extLst>
            </c:dLbl>
            <c:dLbl>
              <c:idx val="1"/>
              <c:layout>
                <c:manualLayout>
                  <c:x val="-0.27574394322205054"/>
                  <c:y val="0.1358024691358024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8DB-4C31-B80A-D26EB3B89944}"/>
                </c:ext>
              </c:extLst>
            </c:dLbl>
            <c:dLbl>
              <c:idx val="2"/>
              <c:layout>
                <c:manualLayout>
                  <c:x val="-0.18765701016344918"/>
                  <c:y val="-0.2132380674637892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8DB-4C31-B80A-D26EB3B89944}"/>
                </c:ext>
              </c:extLst>
            </c:dLbl>
            <c:dLbl>
              <c:idx val="3"/>
              <c:layout>
                <c:manualLayout>
                  <c:x val="-2.4519832217234527E-2"/>
                  <c:y val="-0.2415038397978030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8DB-4C31-B80A-D26EB3B89944}"/>
                </c:ext>
              </c:extLst>
            </c:dLbl>
            <c:numFmt formatCode="0.0%" sourceLinked="0"/>
            <c:spPr>
              <a:noFill/>
              <a:ln>
                <a:noFill/>
              </a:ln>
              <a:effectLst/>
            </c:spPr>
            <c:txPr>
              <a:bodyPr/>
              <a:lstStyle/>
              <a:p>
                <a:pPr>
                  <a:defRPr>
                    <a:solidFill>
                      <a:sysClr val="windowText" lastClr="000000"/>
                    </a:solidFill>
                    <a:latin typeface="+mn-lt"/>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'9.2'!$D$29:$D$32</c:f>
              <c:strCache>
                <c:ptCount val="4"/>
                <c:pt idx="0">
                  <c:v> PP Distribuce</c:v>
                </c:pt>
                <c:pt idx="1">
                  <c:v> GasNet</c:v>
                </c:pt>
                <c:pt idx="2">
                  <c:v> EG.D</c:v>
                </c:pt>
                <c:pt idx="3">
                  <c:v> Other companies</c:v>
                </c:pt>
              </c:strCache>
            </c:strRef>
          </c:cat>
          <c:val>
            <c:numRef>
              <c:f>'9.2'!$E$29:$E$32</c:f>
              <c:numCache>
                <c:formatCode>#,##0.0</c:formatCode>
                <c:ptCount val="4"/>
                <c:pt idx="0">
                  <c:v>768.22879644813008</c:v>
                </c:pt>
                <c:pt idx="1">
                  <c:v>6063.1566607311652</c:v>
                </c:pt>
                <c:pt idx="2">
                  <c:v>296.44848798999999</c:v>
                </c:pt>
                <c:pt idx="3">
                  <c:v>415.92833840000003</c:v>
                </c:pt>
              </c:numCache>
            </c:numRef>
          </c:val>
          <c:extLst>
            <c:ext xmlns:c16="http://schemas.microsoft.com/office/drawing/2014/chart" uri="{C3380CC4-5D6E-409C-BE32-E72D297353CC}">
              <c16:uniqueId val="{00000008-08DB-4C31-B80A-D26EB3B89944}"/>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txPr>
    <a:bodyPr/>
    <a:lstStyle/>
    <a:p>
      <a:pPr>
        <a:defRPr sz="800">
          <a:latin typeface="Arial Narrow" panose="020B0606020202030204" pitchFamily="34" charset="0"/>
        </a:defRPr>
      </a:pPr>
      <a:endParaRPr lang="cs-CZ"/>
    </a:p>
  </c:tx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46572734850011"/>
          <c:y val="2.8097360471450502E-2"/>
          <c:w val="0.8458779709677734"/>
          <c:h val="0.81808696082800969"/>
        </c:manualLayout>
      </c:layout>
      <c:barChart>
        <c:barDir val="col"/>
        <c:grouping val="clustered"/>
        <c:varyColors val="0"/>
        <c:ser>
          <c:idx val="0"/>
          <c:order val="0"/>
          <c:spPr>
            <a:solidFill>
              <a:schemeClr val="accent1"/>
            </a:solidFill>
          </c:spPr>
          <c:invertIfNegative val="0"/>
          <c:dPt>
            <c:idx val="0"/>
            <c:invertIfNegative val="0"/>
            <c:bubble3D val="0"/>
            <c:extLst>
              <c:ext xmlns:c16="http://schemas.microsoft.com/office/drawing/2014/chart" uri="{C3380CC4-5D6E-409C-BE32-E72D297353CC}">
                <c16:uniqueId val="{00000001-4117-483B-83F8-7C4C4204AFF4}"/>
              </c:ext>
            </c:extLst>
          </c:dPt>
          <c:dPt>
            <c:idx val="1"/>
            <c:invertIfNegative val="0"/>
            <c:bubble3D val="0"/>
            <c:extLst>
              <c:ext xmlns:c16="http://schemas.microsoft.com/office/drawing/2014/chart" uri="{C3380CC4-5D6E-409C-BE32-E72D297353CC}">
                <c16:uniqueId val="{00000003-4117-483B-83F8-7C4C4204AFF4}"/>
              </c:ext>
            </c:extLst>
          </c:dPt>
          <c:dPt>
            <c:idx val="2"/>
            <c:invertIfNegative val="0"/>
            <c:bubble3D val="0"/>
            <c:extLst>
              <c:ext xmlns:c16="http://schemas.microsoft.com/office/drawing/2014/chart" uri="{C3380CC4-5D6E-409C-BE32-E72D297353CC}">
                <c16:uniqueId val="{00000005-4117-483B-83F8-7C4C4204AFF4}"/>
              </c:ext>
            </c:extLst>
          </c:dPt>
          <c:dPt>
            <c:idx val="3"/>
            <c:invertIfNegative val="0"/>
            <c:bubble3D val="0"/>
            <c:extLst>
              <c:ext xmlns:c16="http://schemas.microsoft.com/office/drawing/2014/chart" uri="{C3380CC4-5D6E-409C-BE32-E72D297353CC}">
                <c16:uniqueId val="{00000007-4117-483B-83F8-7C4C4204AFF4}"/>
              </c:ext>
            </c:extLst>
          </c:dPt>
          <c:cat>
            <c:strRef>
              <c:f>'9.2'!$D$29:$D$32</c:f>
              <c:strCache>
                <c:ptCount val="4"/>
                <c:pt idx="0">
                  <c:v> PP Distribuce</c:v>
                </c:pt>
                <c:pt idx="1">
                  <c:v> GasNet</c:v>
                </c:pt>
                <c:pt idx="2">
                  <c:v> EG.D</c:v>
                </c:pt>
                <c:pt idx="3">
                  <c:v> Other companies</c:v>
                </c:pt>
              </c:strCache>
            </c:strRef>
          </c:cat>
          <c:val>
            <c:numRef>
              <c:f>'9.2'!$E$29:$E$32</c:f>
              <c:numCache>
                <c:formatCode>#,##0.0</c:formatCode>
                <c:ptCount val="4"/>
                <c:pt idx="0">
                  <c:v>768.22879644813008</c:v>
                </c:pt>
                <c:pt idx="1">
                  <c:v>6063.1566607311652</c:v>
                </c:pt>
                <c:pt idx="2">
                  <c:v>296.44848798999999</c:v>
                </c:pt>
                <c:pt idx="3">
                  <c:v>415.92833840000003</c:v>
                </c:pt>
              </c:numCache>
            </c:numRef>
          </c:val>
          <c:extLst>
            <c:ext xmlns:c16="http://schemas.microsoft.com/office/drawing/2014/chart" uri="{C3380CC4-5D6E-409C-BE32-E72D297353CC}">
              <c16:uniqueId val="{00000008-4117-483B-83F8-7C4C4204AFF4}"/>
            </c:ext>
          </c:extLst>
        </c:ser>
        <c:dLbls>
          <c:showLegendKey val="0"/>
          <c:showVal val="0"/>
          <c:showCatName val="0"/>
          <c:showSerName val="0"/>
          <c:showPercent val="0"/>
          <c:showBubbleSize val="0"/>
        </c:dLbls>
        <c:gapWidth val="50"/>
        <c:axId val="176456832"/>
        <c:axId val="176458368"/>
      </c:barChart>
      <c:catAx>
        <c:axId val="176456832"/>
        <c:scaling>
          <c:orientation val="minMax"/>
        </c:scaling>
        <c:delete val="0"/>
        <c:axPos val="b"/>
        <c:numFmt formatCode="General" sourceLinked="0"/>
        <c:majorTickMark val="out"/>
        <c:minorTickMark val="none"/>
        <c:tickLblPos val="nextTo"/>
        <c:crossAx val="176458368"/>
        <c:crosses val="autoZero"/>
        <c:auto val="1"/>
        <c:lblAlgn val="ctr"/>
        <c:lblOffset val="100"/>
        <c:noMultiLvlLbl val="0"/>
      </c:catAx>
      <c:valAx>
        <c:axId val="176458368"/>
        <c:scaling>
          <c:orientation val="minMax"/>
          <c:min val="0"/>
        </c:scaling>
        <c:delete val="0"/>
        <c:axPos val="l"/>
        <c:majorGridlines/>
        <c:numFmt formatCode="#,##0" sourceLinked="0"/>
        <c:majorTickMark val="out"/>
        <c:minorTickMark val="none"/>
        <c:tickLblPos val="nextTo"/>
        <c:crossAx val="176456832"/>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56305243936425"/>
          <c:y val="2.4804922784001298E-2"/>
          <c:w val="0.87497846078171415"/>
          <c:h val="0.79227980223402306"/>
        </c:manualLayout>
      </c:layout>
      <c:barChart>
        <c:barDir val="col"/>
        <c:grouping val="clustered"/>
        <c:varyColors val="0"/>
        <c:ser>
          <c:idx val="0"/>
          <c:order val="0"/>
          <c:tx>
            <c:strRef>
              <c:f>'9.3'!$D$49</c:f>
              <c:strCache>
                <c:ptCount val="1"/>
                <c:pt idx="0">
                  <c:v>2022</c:v>
                </c:pt>
              </c:strCache>
            </c:strRef>
          </c:tx>
          <c:spPr>
            <a:solidFill>
              <a:schemeClr val="accent1"/>
            </a:solidFill>
          </c:spPr>
          <c:invertIfNegative val="0"/>
          <c:cat>
            <c:strRef>
              <c:f>'9.3'!$C$50:$C$60</c:f>
              <c:strCache>
                <c:ptCount val="11"/>
                <c:pt idx="0">
                  <c:v>A</c:v>
                </c:pt>
                <c:pt idx="1">
                  <c:v>A1</c:v>
                </c:pt>
                <c:pt idx="2">
                  <c:v>A2</c:v>
                </c:pt>
                <c:pt idx="3">
                  <c:v>B</c:v>
                </c:pt>
                <c:pt idx="4">
                  <c:v>C</c:v>
                </c:pt>
                <c:pt idx="5">
                  <c:v>D</c:v>
                </c:pt>
                <c:pt idx="6">
                  <c:v>E</c:v>
                </c:pt>
                <c:pt idx="7">
                  <c:v>F</c:v>
                </c:pt>
                <c:pt idx="8">
                  <c:v>G</c:v>
                </c:pt>
                <c:pt idx="9">
                  <c:v>M</c:v>
                </c:pt>
                <c:pt idx="10">
                  <c:v>Z</c:v>
                </c:pt>
              </c:strCache>
            </c:strRef>
          </c:cat>
          <c:val>
            <c:numRef>
              <c:f>'9.3'!$D$50:$D$60</c:f>
              <c:numCache>
                <c:formatCode>#,##0</c:formatCode>
                <c:ptCount val="11"/>
                <c:pt idx="0">
                  <c:v>374940.15435765905</c:v>
                </c:pt>
                <c:pt idx="1">
                  <c:v>10250.199000000001</c:v>
                </c:pt>
                <c:pt idx="2">
                  <c:v>1247.422</c:v>
                </c:pt>
                <c:pt idx="3">
                  <c:v>0</c:v>
                </c:pt>
                <c:pt idx="4">
                  <c:v>412315.41</c:v>
                </c:pt>
                <c:pt idx="5">
                  <c:v>11800.003309993634</c:v>
                </c:pt>
                <c:pt idx="6">
                  <c:v>1886</c:v>
                </c:pt>
                <c:pt idx="7">
                  <c:v>0</c:v>
                </c:pt>
                <c:pt idx="8">
                  <c:v>0</c:v>
                </c:pt>
                <c:pt idx="9">
                  <c:v>1300.9480000000003</c:v>
                </c:pt>
                <c:pt idx="10">
                  <c:v>0</c:v>
                </c:pt>
              </c:numCache>
            </c:numRef>
          </c:val>
          <c:extLst>
            <c:ext xmlns:c16="http://schemas.microsoft.com/office/drawing/2014/chart" uri="{C3380CC4-5D6E-409C-BE32-E72D297353CC}">
              <c16:uniqueId val="{00000000-C363-4BF5-883F-D1301C7D6AE3}"/>
            </c:ext>
          </c:extLst>
        </c:ser>
        <c:ser>
          <c:idx val="1"/>
          <c:order val="1"/>
          <c:tx>
            <c:strRef>
              <c:f>'9.3'!$E$49</c:f>
              <c:strCache>
                <c:ptCount val="1"/>
                <c:pt idx="0">
                  <c:v>2021</c:v>
                </c:pt>
              </c:strCache>
            </c:strRef>
          </c:tx>
          <c:spPr>
            <a:solidFill>
              <a:schemeClr val="accent5"/>
            </a:solidFill>
          </c:spPr>
          <c:invertIfNegative val="0"/>
          <c:cat>
            <c:strRef>
              <c:f>'9.3'!$C$50:$C$60</c:f>
              <c:strCache>
                <c:ptCount val="11"/>
                <c:pt idx="0">
                  <c:v>A</c:v>
                </c:pt>
                <c:pt idx="1">
                  <c:v>A1</c:v>
                </c:pt>
                <c:pt idx="2">
                  <c:v>A2</c:v>
                </c:pt>
                <c:pt idx="3">
                  <c:v>B</c:v>
                </c:pt>
                <c:pt idx="4">
                  <c:v>C</c:v>
                </c:pt>
                <c:pt idx="5">
                  <c:v>D</c:v>
                </c:pt>
                <c:pt idx="6">
                  <c:v>E</c:v>
                </c:pt>
                <c:pt idx="7">
                  <c:v>F</c:v>
                </c:pt>
                <c:pt idx="8">
                  <c:v>G</c:v>
                </c:pt>
                <c:pt idx="9">
                  <c:v>M</c:v>
                </c:pt>
                <c:pt idx="10">
                  <c:v>Z</c:v>
                </c:pt>
              </c:strCache>
            </c:strRef>
          </c:cat>
          <c:val>
            <c:numRef>
              <c:f>'9.3'!$E$50:$E$60</c:f>
              <c:numCache>
                <c:formatCode>#,##0</c:formatCode>
                <c:ptCount val="11"/>
                <c:pt idx="0">
                  <c:v>786493.98462656001</c:v>
                </c:pt>
                <c:pt idx="1">
                  <c:v>12301.349</c:v>
                </c:pt>
                <c:pt idx="2">
                  <c:v>990.74999999999989</c:v>
                </c:pt>
                <c:pt idx="3">
                  <c:v>0</c:v>
                </c:pt>
                <c:pt idx="4">
                  <c:v>472884.09</c:v>
                </c:pt>
                <c:pt idx="5">
                  <c:v>77030.60312285168</c:v>
                </c:pt>
                <c:pt idx="6">
                  <c:v>10437</c:v>
                </c:pt>
                <c:pt idx="7">
                  <c:v>0</c:v>
                </c:pt>
                <c:pt idx="8">
                  <c:v>0</c:v>
                </c:pt>
                <c:pt idx="9">
                  <c:v>919.48900000000003</c:v>
                </c:pt>
                <c:pt idx="10">
                  <c:v>0</c:v>
                </c:pt>
              </c:numCache>
            </c:numRef>
          </c:val>
          <c:extLst>
            <c:ext xmlns:c16="http://schemas.microsoft.com/office/drawing/2014/chart" uri="{C3380CC4-5D6E-409C-BE32-E72D297353CC}">
              <c16:uniqueId val="{00000001-C363-4BF5-883F-D1301C7D6AE3}"/>
            </c:ext>
          </c:extLst>
        </c:ser>
        <c:dLbls>
          <c:showLegendKey val="0"/>
          <c:showVal val="0"/>
          <c:showCatName val="0"/>
          <c:showSerName val="0"/>
          <c:showPercent val="0"/>
          <c:showBubbleSize val="0"/>
        </c:dLbls>
        <c:gapWidth val="50"/>
        <c:axId val="176599808"/>
        <c:axId val="176601344"/>
      </c:barChart>
      <c:catAx>
        <c:axId val="176599808"/>
        <c:scaling>
          <c:orientation val="minMax"/>
        </c:scaling>
        <c:delete val="0"/>
        <c:axPos val="b"/>
        <c:numFmt formatCode="General" sourceLinked="0"/>
        <c:majorTickMark val="out"/>
        <c:minorTickMark val="none"/>
        <c:tickLblPos val="nextTo"/>
        <c:txPr>
          <a:bodyPr rot="0"/>
          <a:lstStyle/>
          <a:p>
            <a:pPr>
              <a:defRPr/>
            </a:pPr>
            <a:endParaRPr lang="cs-CZ"/>
          </a:p>
        </c:txPr>
        <c:crossAx val="176601344"/>
        <c:crosses val="autoZero"/>
        <c:auto val="1"/>
        <c:lblAlgn val="ctr"/>
        <c:lblOffset val="100"/>
        <c:noMultiLvlLbl val="0"/>
      </c:catAx>
      <c:valAx>
        <c:axId val="176601344"/>
        <c:scaling>
          <c:orientation val="minMax"/>
          <c:min val="0"/>
        </c:scaling>
        <c:delete val="0"/>
        <c:axPos val="l"/>
        <c:majorGridlines/>
        <c:numFmt formatCode="#,##0" sourceLinked="0"/>
        <c:majorTickMark val="out"/>
        <c:minorTickMark val="none"/>
        <c:tickLblPos val="nextTo"/>
        <c:crossAx val="176599808"/>
        <c:crosses val="autoZero"/>
        <c:crossBetween val="between"/>
      </c:valAx>
    </c:plotArea>
    <c:legend>
      <c:legendPos val="b"/>
      <c:layout>
        <c:manualLayout>
          <c:xMode val="edge"/>
          <c:yMode val="edge"/>
          <c:x val="1.6972622947678986E-3"/>
          <c:y val="0.8942938818694175"/>
          <c:w val="0.14877529359924901"/>
          <c:h val="8.9082493642668348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000" b="1">
                <a:solidFill>
                  <a:schemeClr val="tx2"/>
                </a:solidFill>
                <a:latin typeface="+mn-lt"/>
              </a:defRPr>
            </a:pPr>
            <a:r>
              <a:rPr lang="en-GB" sz="1000" b="1" i="0" baseline="0">
                <a:effectLst/>
                <a:latin typeface="+mn-lt"/>
              </a:rPr>
              <a:t>DSOs’ and TSO’s pipeline lengths</a:t>
            </a:r>
            <a:r>
              <a:rPr lang="cs-CZ" sz="1000" b="1" i="0" baseline="0">
                <a:effectLst/>
                <a:latin typeface="+mn-lt"/>
              </a:rPr>
              <a:t> (km)</a:t>
            </a:r>
            <a:endParaRPr lang="cs-CZ" sz="400">
              <a:effectLst/>
              <a:latin typeface="+mn-lt"/>
            </a:endParaRPr>
          </a:p>
        </c:rich>
      </c:tx>
      <c:layout>
        <c:manualLayout>
          <c:xMode val="edge"/>
          <c:yMode val="edge"/>
          <c:x val="3.581169522864339E-3"/>
          <c:y val="9.5358080239970004E-3"/>
        </c:manualLayout>
      </c:layout>
      <c:overlay val="0"/>
    </c:title>
    <c:autoTitleDeleted val="0"/>
    <c:plotArea>
      <c:layout>
        <c:manualLayout>
          <c:layoutTarget val="inner"/>
          <c:xMode val="edge"/>
          <c:yMode val="edge"/>
          <c:x val="0.11148464123427718"/>
          <c:y val="0.13167368364668702"/>
          <c:w val="0.88851535876572296"/>
          <c:h val="0.58806877711714611"/>
        </c:manualLayout>
      </c:layout>
      <c:barChart>
        <c:barDir val="col"/>
        <c:grouping val="stacked"/>
        <c:varyColors val="0"/>
        <c:ser>
          <c:idx val="0"/>
          <c:order val="0"/>
          <c:tx>
            <c:strRef>
              <c:f>'9.4'!$C$31</c:f>
              <c:strCache>
                <c:ptCount val="1"/>
                <c:pt idx="0">
                  <c:v>VTL </c:v>
                </c:pt>
              </c:strCache>
            </c:strRef>
          </c:tx>
          <c:spPr>
            <a:solidFill>
              <a:schemeClr val="tx2"/>
            </a:solidFill>
          </c:spPr>
          <c:invertIfNegative val="0"/>
          <c:cat>
            <c:strRef>
              <c:f>'9.4'!$B$32:$B$35</c:f>
              <c:strCache>
                <c:ptCount val="4"/>
                <c:pt idx="0">
                  <c:v>Pražská plynárenská Distribuce, a.s.</c:v>
                </c:pt>
                <c:pt idx="1">
                  <c:v>GasNet, s.r.o.</c:v>
                </c:pt>
                <c:pt idx="2">
                  <c:v>EG.D, a.s.</c:v>
                </c:pt>
                <c:pt idx="3">
                  <c:v>LDS</c:v>
                </c:pt>
              </c:strCache>
            </c:strRef>
          </c:cat>
          <c:val>
            <c:numRef>
              <c:f>'9.4'!$C$32:$C$35</c:f>
              <c:numCache>
                <c:formatCode>0.0</c:formatCode>
                <c:ptCount val="4"/>
                <c:pt idx="0">
                  <c:v>371.86099999999999</c:v>
                </c:pt>
                <c:pt idx="1">
                  <c:v>11115.26</c:v>
                </c:pt>
                <c:pt idx="2">
                  <c:v>1240.0340000000001</c:v>
                </c:pt>
                <c:pt idx="3">
                  <c:v>44.029000000000003</c:v>
                </c:pt>
              </c:numCache>
            </c:numRef>
          </c:val>
          <c:extLst>
            <c:ext xmlns:c16="http://schemas.microsoft.com/office/drawing/2014/chart" uri="{C3380CC4-5D6E-409C-BE32-E72D297353CC}">
              <c16:uniqueId val="{00000000-1A79-4715-B65C-01AEEA33B2BE}"/>
            </c:ext>
          </c:extLst>
        </c:ser>
        <c:ser>
          <c:idx val="1"/>
          <c:order val="1"/>
          <c:tx>
            <c:strRef>
              <c:f>'9.4'!$D$31</c:f>
              <c:strCache>
                <c:ptCount val="1"/>
                <c:pt idx="0">
                  <c:v>STL </c:v>
                </c:pt>
              </c:strCache>
            </c:strRef>
          </c:tx>
          <c:spPr>
            <a:solidFill>
              <a:schemeClr val="accent5"/>
            </a:solidFill>
          </c:spPr>
          <c:invertIfNegative val="0"/>
          <c:cat>
            <c:strRef>
              <c:f>'9.4'!$B$32:$B$35</c:f>
              <c:strCache>
                <c:ptCount val="4"/>
                <c:pt idx="0">
                  <c:v>Pražská plynárenská Distribuce, a.s.</c:v>
                </c:pt>
                <c:pt idx="1">
                  <c:v>GasNet, s.r.o.</c:v>
                </c:pt>
                <c:pt idx="2">
                  <c:v>EG.D, a.s.</c:v>
                </c:pt>
                <c:pt idx="3">
                  <c:v>LDS</c:v>
                </c:pt>
              </c:strCache>
            </c:strRef>
          </c:cat>
          <c:val>
            <c:numRef>
              <c:f>'9.4'!$D$32:$D$35</c:f>
              <c:numCache>
                <c:formatCode>0.0</c:formatCode>
                <c:ptCount val="4"/>
                <c:pt idx="0">
                  <c:v>3044.88</c:v>
                </c:pt>
                <c:pt idx="1">
                  <c:v>42161.129000000001</c:v>
                </c:pt>
                <c:pt idx="2">
                  <c:v>3003.8040000000001</c:v>
                </c:pt>
                <c:pt idx="3">
                  <c:v>842.96900000000005</c:v>
                </c:pt>
              </c:numCache>
            </c:numRef>
          </c:val>
          <c:extLst>
            <c:ext xmlns:c16="http://schemas.microsoft.com/office/drawing/2014/chart" uri="{C3380CC4-5D6E-409C-BE32-E72D297353CC}">
              <c16:uniqueId val="{00000001-1A79-4715-B65C-01AEEA33B2BE}"/>
            </c:ext>
          </c:extLst>
        </c:ser>
        <c:ser>
          <c:idx val="2"/>
          <c:order val="2"/>
          <c:tx>
            <c:strRef>
              <c:f>'9.4'!$E$31</c:f>
              <c:strCache>
                <c:ptCount val="1"/>
                <c:pt idx="0">
                  <c:v>NTL </c:v>
                </c:pt>
              </c:strCache>
            </c:strRef>
          </c:tx>
          <c:spPr>
            <a:solidFill>
              <a:schemeClr val="tx1"/>
            </a:solidFill>
          </c:spPr>
          <c:invertIfNegative val="0"/>
          <c:cat>
            <c:strRef>
              <c:f>'9.4'!$B$32:$B$35</c:f>
              <c:strCache>
                <c:ptCount val="4"/>
                <c:pt idx="0">
                  <c:v>Pražská plynárenská Distribuce, a.s.</c:v>
                </c:pt>
                <c:pt idx="1">
                  <c:v>GasNet, s.r.o.</c:v>
                </c:pt>
                <c:pt idx="2">
                  <c:v>EG.D, a.s.</c:v>
                </c:pt>
                <c:pt idx="3">
                  <c:v>LDS</c:v>
                </c:pt>
              </c:strCache>
            </c:strRef>
          </c:cat>
          <c:val>
            <c:numRef>
              <c:f>'9.4'!$E$32:$E$35</c:f>
              <c:numCache>
                <c:formatCode>0.0</c:formatCode>
                <c:ptCount val="4"/>
                <c:pt idx="0">
                  <c:v>1042.4960000000001</c:v>
                </c:pt>
                <c:pt idx="1">
                  <c:v>11754.022999999999</c:v>
                </c:pt>
                <c:pt idx="2">
                  <c:v>380.58100000000002</c:v>
                </c:pt>
                <c:pt idx="3">
                  <c:v>38.185000000000002</c:v>
                </c:pt>
              </c:numCache>
            </c:numRef>
          </c:val>
          <c:extLst>
            <c:ext xmlns:c16="http://schemas.microsoft.com/office/drawing/2014/chart" uri="{C3380CC4-5D6E-409C-BE32-E72D297353CC}">
              <c16:uniqueId val="{00000002-1A79-4715-B65C-01AEEA33B2BE}"/>
            </c:ext>
          </c:extLst>
        </c:ser>
        <c:dLbls>
          <c:showLegendKey val="0"/>
          <c:showVal val="0"/>
          <c:showCatName val="0"/>
          <c:showSerName val="0"/>
          <c:showPercent val="0"/>
          <c:showBubbleSize val="0"/>
        </c:dLbls>
        <c:gapWidth val="50"/>
        <c:overlap val="100"/>
        <c:axId val="176482176"/>
        <c:axId val="176483712"/>
      </c:barChart>
      <c:catAx>
        <c:axId val="176482176"/>
        <c:scaling>
          <c:orientation val="minMax"/>
        </c:scaling>
        <c:delete val="0"/>
        <c:axPos val="b"/>
        <c:numFmt formatCode="General" sourceLinked="1"/>
        <c:majorTickMark val="out"/>
        <c:minorTickMark val="none"/>
        <c:tickLblPos val="nextTo"/>
        <c:crossAx val="176483712"/>
        <c:crosses val="autoZero"/>
        <c:auto val="1"/>
        <c:lblAlgn val="ctr"/>
        <c:lblOffset val="100"/>
        <c:noMultiLvlLbl val="0"/>
      </c:catAx>
      <c:valAx>
        <c:axId val="176483712"/>
        <c:scaling>
          <c:orientation val="minMax"/>
        </c:scaling>
        <c:delete val="0"/>
        <c:axPos val="l"/>
        <c:majorGridlines/>
        <c:numFmt formatCode="#,##0" sourceLinked="0"/>
        <c:majorTickMark val="out"/>
        <c:minorTickMark val="none"/>
        <c:tickLblPos val="nextTo"/>
        <c:crossAx val="176482176"/>
        <c:crosses val="autoZero"/>
        <c:crossBetween val="between"/>
        <c:majorUnit val="10000"/>
      </c:valAx>
    </c:plotArea>
    <c:legend>
      <c:legendPos val="b"/>
      <c:layout>
        <c:manualLayout>
          <c:xMode val="edge"/>
          <c:yMode val="edge"/>
          <c:x val="0"/>
          <c:y val="0.91920767046976271"/>
          <c:w val="0.25135628110701297"/>
          <c:h val="8.0792329530237295E-2"/>
        </c:manualLayout>
      </c:layout>
      <c:overlay val="0"/>
    </c:legend>
    <c:plotVisOnly val="1"/>
    <c:dispBlanksAs val="gap"/>
    <c:showDLblsOverMax val="0"/>
  </c:chart>
  <c:spPr>
    <a:ln>
      <a:noFill/>
    </a:ln>
  </c:spPr>
  <c:txPr>
    <a:bodyPr/>
    <a:lstStyle/>
    <a:p>
      <a:pPr>
        <a:defRPr sz="800">
          <a:latin typeface="+mn-lt"/>
          <a:cs typeface="Arial" panose="020B0604020202020204" pitchFamily="34" charset="0"/>
        </a:defRPr>
      </a:pPr>
      <a:endParaRPr lang="cs-CZ"/>
    </a:p>
  </c:tx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a:solidFill>
                  <a:srgbClr val="1A3366"/>
                </a:solidFill>
                <a:latin typeface="+mn-lt"/>
              </a:defRPr>
            </a:pPr>
            <a:r>
              <a:rPr lang="en-GB" sz="1000" b="1" i="0" baseline="0">
                <a:solidFill>
                  <a:srgbClr val="1A3366"/>
                </a:solidFill>
                <a:effectLst/>
                <a:latin typeface="+mn-lt"/>
              </a:rPr>
              <a:t>Percentages of pipeline length at each of the pressure </a:t>
            </a:r>
            <a:endParaRPr lang="cs-CZ" sz="1000" b="1" i="0" baseline="0">
              <a:solidFill>
                <a:srgbClr val="1A3366"/>
              </a:solidFill>
              <a:effectLst/>
              <a:latin typeface="+mn-lt"/>
            </a:endParaRPr>
          </a:p>
          <a:p>
            <a:pPr algn="l">
              <a:defRPr sz="1000" b="1">
                <a:solidFill>
                  <a:srgbClr val="1A3366"/>
                </a:solidFill>
                <a:latin typeface="+mn-lt"/>
              </a:defRPr>
            </a:pPr>
            <a:r>
              <a:rPr lang="en-GB" sz="1000" b="1" i="0" baseline="0">
                <a:solidFill>
                  <a:srgbClr val="1A3366"/>
                </a:solidFill>
                <a:effectLst/>
                <a:latin typeface="+mn-lt"/>
              </a:rPr>
              <a:t>levels related to the total length of gas pipelines in the CR</a:t>
            </a:r>
            <a:endParaRPr lang="cs-CZ" sz="1000" b="1">
              <a:solidFill>
                <a:srgbClr val="1A3366"/>
              </a:solidFill>
              <a:effectLst/>
              <a:latin typeface="+mn-lt"/>
            </a:endParaRPr>
          </a:p>
        </c:rich>
      </c:tx>
      <c:layout>
        <c:manualLayout>
          <c:xMode val="edge"/>
          <c:yMode val="edge"/>
          <c:x val="6.7161604799400088E-2"/>
          <c:y val="2.8031483592916236E-2"/>
        </c:manualLayout>
      </c:layout>
      <c:overlay val="0"/>
    </c:title>
    <c:autoTitleDeleted val="0"/>
    <c:plotArea>
      <c:layout>
        <c:manualLayout>
          <c:layoutTarget val="inner"/>
          <c:xMode val="edge"/>
          <c:yMode val="edge"/>
          <c:x val="0.33218878014080017"/>
          <c:y val="0.25245969348435043"/>
          <c:w val="0.40051335132404248"/>
          <c:h val="0.72296021933350296"/>
        </c:manualLayout>
      </c:layout>
      <c:doughnutChart>
        <c:varyColors val="1"/>
        <c:ser>
          <c:idx val="1"/>
          <c:order val="0"/>
          <c:dPt>
            <c:idx val="0"/>
            <c:bubble3D val="0"/>
            <c:spPr>
              <a:solidFill>
                <a:schemeClr val="tx2"/>
              </a:solidFill>
            </c:spPr>
            <c:extLst>
              <c:ext xmlns:c16="http://schemas.microsoft.com/office/drawing/2014/chart" uri="{C3380CC4-5D6E-409C-BE32-E72D297353CC}">
                <c16:uniqueId val="{00000011-7649-4078-852D-381EBD57AA8B}"/>
              </c:ext>
            </c:extLst>
          </c:dPt>
          <c:dPt>
            <c:idx val="1"/>
            <c:bubble3D val="0"/>
            <c:spPr>
              <a:solidFill>
                <a:schemeClr val="accent5"/>
              </a:solidFill>
            </c:spPr>
            <c:extLst>
              <c:ext xmlns:c16="http://schemas.microsoft.com/office/drawing/2014/chart" uri="{C3380CC4-5D6E-409C-BE32-E72D297353CC}">
                <c16:uniqueId val="{00000012-7649-4078-852D-381EBD57AA8B}"/>
              </c:ext>
            </c:extLst>
          </c:dPt>
          <c:dPt>
            <c:idx val="2"/>
            <c:bubble3D val="0"/>
            <c:spPr>
              <a:solidFill>
                <a:schemeClr val="tx1"/>
              </a:solidFill>
            </c:spPr>
            <c:extLst>
              <c:ext xmlns:c16="http://schemas.microsoft.com/office/drawing/2014/chart" uri="{C3380CC4-5D6E-409C-BE32-E72D297353CC}">
                <c16:uniqueId val="{00000013-7649-4078-852D-381EBD57AA8B}"/>
              </c:ext>
            </c:extLst>
          </c:dPt>
          <c:cat>
            <c:strRef>
              <c:f>'9.4'!$H$32:$J$32</c:f>
              <c:strCache>
                <c:ptCount val="3"/>
                <c:pt idx="0">
                  <c:v>VTL </c:v>
                </c:pt>
                <c:pt idx="1">
                  <c:v>STL </c:v>
                </c:pt>
                <c:pt idx="2">
                  <c:v>NTL </c:v>
                </c:pt>
              </c:strCache>
            </c:strRef>
          </c:cat>
          <c:val>
            <c:numRef>
              <c:f>'9.4'!$H$33:$J$33</c:f>
              <c:numCache>
                <c:formatCode>#,##0</c:formatCode>
                <c:ptCount val="3"/>
                <c:pt idx="0">
                  <c:v>16829.744000000002</c:v>
                </c:pt>
                <c:pt idx="1">
                  <c:v>49052.781999999992</c:v>
                </c:pt>
                <c:pt idx="2">
                  <c:v>13215.285</c:v>
                </c:pt>
              </c:numCache>
            </c:numRef>
          </c:val>
          <c:extLst>
            <c:ext xmlns:c16="http://schemas.microsoft.com/office/drawing/2014/chart" uri="{C3380CC4-5D6E-409C-BE32-E72D297353CC}">
              <c16:uniqueId val="{00000010-7649-4078-852D-381EBD57AA8B}"/>
            </c:ext>
          </c:extLst>
        </c:ser>
        <c:ser>
          <c:idx val="0"/>
          <c:order val="1"/>
          <c:dPt>
            <c:idx val="0"/>
            <c:bubble3D val="0"/>
            <c:spPr>
              <a:solidFill>
                <a:schemeClr val="tx2"/>
              </a:solidFill>
            </c:spPr>
            <c:extLst>
              <c:ext xmlns:c16="http://schemas.microsoft.com/office/drawing/2014/chart" uri="{C3380CC4-5D6E-409C-BE32-E72D297353CC}">
                <c16:uniqueId val="{00000009-7649-4078-852D-381EBD57AA8B}"/>
              </c:ext>
            </c:extLst>
          </c:dPt>
          <c:dPt>
            <c:idx val="1"/>
            <c:bubble3D val="0"/>
            <c:spPr>
              <a:solidFill>
                <a:schemeClr val="accent5"/>
              </a:solidFill>
            </c:spPr>
            <c:extLst>
              <c:ext xmlns:c16="http://schemas.microsoft.com/office/drawing/2014/chart" uri="{C3380CC4-5D6E-409C-BE32-E72D297353CC}">
                <c16:uniqueId val="{0000000B-7649-4078-852D-381EBD57AA8B}"/>
              </c:ext>
            </c:extLst>
          </c:dPt>
          <c:dPt>
            <c:idx val="2"/>
            <c:bubble3D val="0"/>
            <c:spPr>
              <a:solidFill>
                <a:schemeClr val="tx1"/>
              </a:solidFill>
            </c:spPr>
            <c:extLst>
              <c:ext xmlns:c16="http://schemas.microsoft.com/office/drawing/2014/chart" uri="{C3380CC4-5D6E-409C-BE32-E72D297353CC}">
                <c16:uniqueId val="{0000000D-7649-4078-852D-381EBD57AA8B}"/>
              </c:ext>
            </c:extLst>
          </c:dPt>
          <c:dLbls>
            <c:dLbl>
              <c:idx val="0"/>
              <c:layout>
                <c:manualLayout>
                  <c:x val="-0.15017857580886496"/>
                  <c:y val="-0.1160949703745850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649-4078-852D-381EBD57AA8B}"/>
                </c:ext>
              </c:extLst>
            </c:dLbl>
            <c:dLbl>
              <c:idx val="1"/>
              <c:layout>
                <c:manualLayout>
                  <c:x val="0.15943802585424496"/>
                  <c:y val="1.562079468802230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7649-4078-852D-381EBD57AA8B}"/>
                </c:ext>
              </c:extLst>
            </c:dLbl>
            <c:dLbl>
              <c:idx val="2"/>
              <c:layout>
                <c:manualLayout>
                  <c:x val="-0.17572031299825835"/>
                  <c:y val="0.12406284796350026"/>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7649-4078-852D-381EBD57AA8B}"/>
                </c:ext>
              </c:extLst>
            </c:dLbl>
            <c:dLbl>
              <c:idx val="3"/>
              <c:layout>
                <c:manualLayout>
                  <c:x val="-3.9825323558693119E-3"/>
                  <c:y val="2.2760741495533334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E-7649-4078-852D-381EBD57AA8B}"/>
                </c:ext>
              </c:extLst>
            </c:dLbl>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cs-CZ"/>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'[1]9.4'!$H$32:$J$32</c:f>
              <c:strCache>
                <c:ptCount val="3"/>
                <c:pt idx="0">
                  <c:v>VTL </c:v>
                </c:pt>
                <c:pt idx="1">
                  <c:v>STL </c:v>
                </c:pt>
                <c:pt idx="2">
                  <c:v>NTL </c:v>
                </c:pt>
              </c:strCache>
            </c:strRef>
          </c:cat>
          <c:val>
            <c:numRef>
              <c:f>'[1]9.4'!$H$33:$J$33</c:f>
              <c:numCache>
                <c:formatCode>General</c:formatCode>
                <c:ptCount val="3"/>
                <c:pt idx="0">
                  <c:v>16751.314115895981</c:v>
                </c:pt>
                <c:pt idx="1">
                  <c:v>48803.312938536881</c:v>
                </c:pt>
                <c:pt idx="2">
                  <c:v>13392.393956722637</c:v>
                </c:pt>
              </c:numCache>
            </c:numRef>
          </c:val>
          <c:extLst>
            <c:ext xmlns:c16="http://schemas.microsoft.com/office/drawing/2014/chart" uri="{C3380CC4-5D6E-409C-BE32-E72D297353CC}">
              <c16:uniqueId val="{0000000F-7649-4078-852D-381EBD57AA8B}"/>
            </c:ext>
          </c:extLst>
        </c:ser>
        <c:dLbls>
          <c:showLegendKey val="0"/>
          <c:showVal val="0"/>
          <c:showCatName val="0"/>
          <c:showSerName val="0"/>
          <c:showPercent val="0"/>
          <c:showBubbleSize val="0"/>
          <c:showLeaderLines val="1"/>
        </c:dLbls>
        <c:firstSliceAng val="260"/>
        <c:holeSize val="50"/>
      </c:doughnutChart>
    </c:plotArea>
    <c:plotVisOnly val="1"/>
    <c:dispBlanksAs val="zero"/>
    <c:showDLblsOverMax val="0"/>
  </c:chart>
  <c:spPr>
    <a:ln>
      <a:noFill/>
    </a:ln>
  </c:spPr>
  <c:txPr>
    <a:bodyPr/>
    <a:lstStyle/>
    <a:p>
      <a:pPr>
        <a:defRPr sz="800"/>
      </a:pPr>
      <a:endParaRPr lang="cs-CZ"/>
    </a:p>
  </c:txPr>
  <c:printSettings>
    <c:headerFooter/>
    <c:pageMargins b="0.78740157499999996" l="0.70000000000000029" r="0.70000000000000029" t="0.78740157499999996" header="0.30000000000000016" footer="0.30000000000000016"/>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311381531853979E-2"/>
          <c:y val="2.0972222222222222E-2"/>
          <c:w val="0.92217888822291372"/>
          <c:h val="0.84819890015705801"/>
        </c:manualLayout>
      </c:layout>
      <c:barChart>
        <c:barDir val="col"/>
        <c:grouping val="stacked"/>
        <c:varyColors val="0"/>
        <c:ser>
          <c:idx val="0"/>
          <c:order val="0"/>
          <c:tx>
            <c:strRef>
              <c:f>'9.5'!$D$24</c:f>
              <c:strCache>
                <c:ptCount val="1"/>
                <c:pt idx="0">
                  <c:v>VTL </c:v>
                </c:pt>
              </c:strCache>
            </c:strRef>
          </c:tx>
          <c:spPr>
            <a:solidFill>
              <a:schemeClr val="tx2"/>
            </a:solidFill>
            <a:ln>
              <a:noFill/>
            </a:ln>
          </c:spPr>
          <c:invertIfNegative val="0"/>
          <c:dLbls>
            <c:spPr>
              <a:noFill/>
              <a:ln>
                <a:noFill/>
              </a:ln>
              <a:effectLst/>
            </c:spPr>
            <c:txPr>
              <a:bodyPr rot="0" vert="horz" wrap="square" lIns="38100" tIns="19050" rIns="38100" bIns="19050" anchor="ctr">
                <a:spAutoFit/>
              </a:bodyPr>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'9.5'!$C$25:$C$34</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'9.5'!$D$25:$D$34</c:f>
              <c:numCache>
                <c:formatCode>#,##0</c:formatCode>
                <c:ptCount val="10"/>
                <c:pt idx="0">
                  <c:v>16831714.462801352</c:v>
                </c:pt>
                <c:pt idx="1">
                  <c:v>16807523.505418755</c:v>
                </c:pt>
                <c:pt idx="2">
                  <c:v>16720049.993142527</c:v>
                </c:pt>
                <c:pt idx="3">
                  <c:v>16699993.536903655</c:v>
                </c:pt>
                <c:pt idx="4">
                  <c:v>16722405.392079284</c:v>
                </c:pt>
                <c:pt idx="5">
                  <c:v>16681332.086799998</c:v>
                </c:pt>
                <c:pt idx="6">
                  <c:v>16658361.65712033</c:v>
                </c:pt>
                <c:pt idx="7">
                  <c:v>16784981.769548327</c:v>
                </c:pt>
                <c:pt idx="8">
                  <c:v>16751217.422650522</c:v>
                </c:pt>
                <c:pt idx="9">
                  <c:v>16829648</c:v>
                </c:pt>
              </c:numCache>
            </c:numRef>
          </c:val>
          <c:extLst>
            <c:ext xmlns:c16="http://schemas.microsoft.com/office/drawing/2014/chart" uri="{C3380CC4-5D6E-409C-BE32-E72D297353CC}">
              <c16:uniqueId val="{00000000-0092-4839-B6F4-562F12408C49}"/>
            </c:ext>
          </c:extLst>
        </c:ser>
        <c:ser>
          <c:idx val="1"/>
          <c:order val="1"/>
          <c:tx>
            <c:strRef>
              <c:f>'9.5'!$E$24</c:f>
              <c:strCache>
                <c:ptCount val="1"/>
                <c:pt idx="0">
                  <c:v>STL </c:v>
                </c:pt>
              </c:strCache>
            </c:strRef>
          </c:tx>
          <c:spPr>
            <a:solidFill>
              <a:schemeClr val="accent5"/>
            </a:solidFill>
            <a:ln>
              <a:noFill/>
            </a:ln>
          </c:spPr>
          <c:invertIfNegative val="0"/>
          <c:dLbls>
            <c:spPr>
              <a:noFill/>
              <a:ln>
                <a:noFill/>
              </a:ln>
              <a:effectLst/>
            </c:spPr>
            <c:txPr>
              <a:bodyPr rot="0" vert="horz" wrap="square" lIns="38100" tIns="19050" rIns="38100" bIns="19050" anchor="ctr">
                <a:spAutoFit/>
              </a:bodyPr>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'9.5'!$C$25:$C$34</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'9.5'!$E$25:$E$34</c:f>
              <c:numCache>
                <c:formatCode>#,##0</c:formatCode>
                <c:ptCount val="10"/>
                <c:pt idx="0">
                  <c:v>37543410.810900904</c:v>
                </c:pt>
                <c:pt idx="1">
                  <c:v>37728764.811451212</c:v>
                </c:pt>
                <c:pt idx="2">
                  <c:v>37898355.593209505</c:v>
                </c:pt>
                <c:pt idx="3">
                  <c:v>38011667.967227913</c:v>
                </c:pt>
                <c:pt idx="4">
                  <c:v>38851135.656960443</c:v>
                </c:pt>
                <c:pt idx="5">
                  <c:v>39074207.551400006</c:v>
                </c:pt>
                <c:pt idx="6">
                  <c:v>39278310.544300012</c:v>
                </c:pt>
                <c:pt idx="7">
                  <c:v>39445588.62154641</c:v>
                </c:pt>
                <c:pt idx="8">
                  <c:v>39714881.446421385</c:v>
                </c:pt>
                <c:pt idx="9">
                  <c:v>39896495</c:v>
                </c:pt>
              </c:numCache>
            </c:numRef>
          </c:val>
          <c:extLst>
            <c:ext xmlns:c16="http://schemas.microsoft.com/office/drawing/2014/chart" uri="{C3380CC4-5D6E-409C-BE32-E72D297353CC}">
              <c16:uniqueId val="{00000001-0092-4839-B6F4-562F12408C49}"/>
            </c:ext>
          </c:extLst>
        </c:ser>
        <c:ser>
          <c:idx val="2"/>
          <c:order val="2"/>
          <c:tx>
            <c:strRef>
              <c:f>'9.5'!$F$24</c:f>
              <c:strCache>
                <c:ptCount val="1"/>
                <c:pt idx="0">
                  <c:v>NTL </c:v>
                </c:pt>
              </c:strCache>
            </c:strRef>
          </c:tx>
          <c:spPr>
            <a:solidFill>
              <a:schemeClr val="tx1"/>
            </a:solidFill>
            <a:ln>
              <a:noFill/>
            </a:ln>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'9.5'!$C$25:$C$34</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'9.5'!$F$25:$F$34</c:f>
              <c:numCache>
                <c:formatCode>#,##0</c:formatCode>
                <c:ptCount val="10"/>
                <c:pt idx="0">
                  <c:v>10790539.684099348</c:v>
                </c:pt>
                <c:pt idx="1">
                  <c:v>10698842.068891717</c:v>
                </c:pt>
                <c:pt idx="2">
                  <c:v>10576570.557888553</c:v>
                </c:pt>
                <c:pt idx="3">
                  <c:v>10453714.422499027</c:v>
                </c:pt>
                <c:pt idx="4">
                  <c:v>10364267.257608434</c:v>
                </c:pt>
                <c:pt idx="5">
                  <c:v>10221258.061199998</c:v>
                </c:pt>
                <c:pt idx="6">
                  <c:v>10056071.100411482</c:v>
                </c:pt>
                <c:pt idx="7">
                  <c:v>9900703.1254069638</c:v>
                </c:pt>
                <c:pt idx="8">
                  <c:v>9765740.6929589808</c:v>
                </c:pt>
                <c:pt idx="9">
                  <c:v>9638901</c:v>
                </c:pt>
              </c:numCache>
            </c:numRef>
          </c:val>
          <c:extLst>
            <c:ext xmlns:c16="http://schemas.microsoft.com/office/drawing/2014/chart" uri="{C3380CC4-5D6E-409C-BE32-E72D297353CC}">
              <c16:uniqueId val="{00000002-0092-4839-B6F4-562F12408C49}"/>
            </c:ext>
          </c:extLst>
        </c:ser>
        <c:dLbls>
          <c:dLblPos val="inBase"/>
          <c:showLegendKey val="0"/>
          <c:showVal val="1"/>
          <c:showCatName val="0"/>
          <c:showSerName val="0"/>
          <c:showPercent val="0"/>
          <c:showBubbleSize val="0"/>
        </c:dLbls>
        <c:gapWidth val="50"/>
        <c:overlap val="100"/>
        <c:axId val="177514752"/>
        <c:axId val="177520640"/>
      </c:barChart>
      <c:catAx>
        <c:axId val="177514752"/>
        <c:scaling>
          <c:orientation val="minMax"/>
        </c:scaling>
        <c:delete val="0"/>
        <c:axPos val="b"/>
        <c:numFmt formatCode="General" sourceLinked="1"/>
        <c:majorTickMark val="out"/>
        <c:minorTickMark val="none"/>
        <c:tickLblPos val="nextTo"/>
        <c:crossAx val="177520640"/>
        <c:crosses val="autoZero"/>
        <c:auto val="1"/>
        <c:lblAlgn val="ctr"/>
        <c:lblOffset val="100"/>
        <c:noMultiLvlLbl val="0"/>
      </c:catAx>
      <c:valAx>
        <c:axId val="177520640"/>
        <c:scaling>
          <c:orientation val="minMax"/>
        </c:scaling>
        <c:delete val="0"/>
        <c:axPos val="l"/>
        <c:majorGridlines/>
        <c:numFmt formatCode="#,##0" sourceLinked="1"/>
        <c:majorTickMark val="out"/>
        <c:minorTickMark val="none"/>
        <c:tickLblPos val="nextTo"/>
        <c:crossAx val="177514752"/>
        <c:crosses val="autoZero"/>
        <c:crossBetween val="between"/>
      </c:valAx>
    </c:plotArea>
    <c:legend>
      <c:legendPos val="b"/>
      <c:layout>
        <c:manualLayout>
          <c:xMode val="edge"/>
          <c:yMode val="edge"/>
          <c:x val="0"/>
          <c:y val="0.94509259957661607"/>
          <c:w val="0.12863214213607915"/>
          <c:h val="5.4907400423383906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04470589227772"/>
          <c:y val="4.4691425066119617E-2"/>
          <c:w val="0.83533250335494524"/>
          <c:h val="0.67828410572293707"/>
        </c:manualLayout>
      </c:layout>
      <c:barChart>
        <c:barDir val="col"/>
        <c:grouping val="stacked"/>
        <c:varyColors val="0"/>
        <c:ser>
          <c:idx val="0"/>
          <c:order val="0"/>
          <c:tx>
            <c:strRef>
              <c:f>'10'!$W$38</c:f>
              <c:strCache>
                <c:ptCount val="1"/>
                <c:pt idx="0">
                  <c:v>Customers connected directly to TS</c:v>
                </c:pt>
              </c:strCache>
            </c:strRef>
          </c:tx>
          <c:spPr>
            <a:solidFill>
              <a:schemeClr val="tx2"/>
            </a:solidFill>
          </c:spPr>
          <c:invertIfNegative val="0"/>
          <c:cat>
            <c:numRef>
              <c:f>'10'!$X$37:$AG$37</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'10'!$X$38:$AG$38</c:f>
              <c:numCache>
                <c:formatCode>#,##0</c:formatCode>
                <c:ptCount val="10"/>
                <c:pt idx="0">
                  <c:v>1235892.3050000002</c:v>
                </c:pt>
                <c:pt idx="1">
                  <c:v>614378.23499999999</c:v>
                </c:pt>
                <c:pt idx="2">
                  <c:v>1412171.2330000002</c:v>
                </c:pt>
                <c:pt idx="3">
                  <c:v>3829947.8149450007</c:v>
                </c:pt>
                <c:pt idx="4">
                  <c:v>3649007.6605450003</c:v>
                </c:pt>
                <c:pt idx="5">
                  <c:v>3710170.4104180005</c:v>
                </c:pt>
                <c:pt idx="6">
                  <c:v>7367738.2851669993</c:v>
                </c:pt>
                <c:pt idx="7">
                  <c:v>7260378.3049999969</c:v>
                </c:pt>
                <c:pt idx="8">
                  <c:v>5577049.3539999947</c:v>
                </c:pt>
                <c:pt idx="9">
                  <c:v>4269053.641396001</c:v>
                </c:pt>
              </c:numCache>
            </c:numRef>
          </c:val>
          <c:extLst>
            <c:ext xmlns:c16="http://schemas.microsoft.com/office/drawing/2014/chart" uri="{C3380CC4-5D6E-409C-BE32-E72D297353CC}">
              <c16:uniqueId val="{00000000-B2F4-4DBC-88D1-CB986870CCCD}"/>
            </c:ext>
          </c:extLst>
        </c:ser>
        <c:ser>
          <c:idx val="1"/>
          <c:order val="1"/>
          <c:tx>
            <c:strRef>
              <c:f>'10'!$W$39</c:f>
              <c:strCache>
                <c:ptCount val="1"/>
                <c:pt idx="0">
                  <c:v>Off-take from a long-distance pipeline</c:v>
                </c:pt>
              </c:strCache>
            </c:strRef>
          </c:tx>
          <c:spPr>
            <a:solidFill>
              <a:schemeClr val="accent5"/>
            </a:solidFill>
          </c:spPr>
          <c:invertIfNegative val="0"/>
          <c:cat>
            <c:numRef>
              <c:f>'10'!$X$37:$AG$37</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'10'!$X$39:$AG$39</c:f>
              <c:numCache>
                <c:formatCode>#,##0</c:formatCode>
                <c:ptCount val="10"/>
                <c:pt idx="0">
                  <c:v>23981279.542849999</c:v>
                </c:pt>
                <c:pt idx="1">
                  <c:v>23351837.419780001</c:v>
                </c:pt>
                <c:pt idx="2">
                  <c:v>23514168.522999998</c:v>
                </c:pt>
                <c:pt idx="3">
                  <c:v>24135731.601999998</c:v>
                </c:pt>
                <c:pt idx="4">
                  <c:v>24867154.788480002</c:v>
                </c:pt>
                <c:pt idx="5">
                  <c:v>24322451.99884</c:v>
                </c:pt>
                <c:pt idx="6">
                  <c:v>24313819.895509999</c:v>
                </c:pt>
                <c:pt idx="7">
                  <c:v>27042808.068560001</c:v>
                </c:pt>
                <c:pt idx="8">
                  <c:v>30939068.92382</c:v>
                </c:pt>
                <c:pt idx="9">
                  <c:v>22945796.208549999</c:v>
                </c:pt>
              </c:numCache>
            </c:numRef>
          </c:val>
          <c:extLst>
            <c:ext xmlns:c16="http://schemas.microsoft.com/office/drawing/2014/chart" uri="{C3380CC4-5D6E-409C-BE32-E72D297353CC}">
              <c16:uniqueId val="{00000001-B2F4-4DBC-88D1-CB986870CCCD}"/>
            </c:ext>
          </c:extLst>
        </c:ser>
        <c:ser>
          <c:idx val="2"/>
          <c:order val="2"/>
          <c:tx>
            <c:strRef>
              <c:f>'10'!$W$40</c:f>
              <c:strCache>
                <c:ptCount val="1"/>
                <c:pt idx="0">
                  <c:v>Off-take from a local network</c:v>
                </c:pt>
              </c:strCache>
            </c:strRef>
          </c:tx>
          <c:spPr>
            <a:solidFill>
              <a:schemeClr val="tx1"/>
            </a:solidFill>
          </c:spPr>
          <c:invertIfNegative val="0"/>
          <c:cat>
            <c:numRef>
              <c:f>'10'!$X$37:$AG$37</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'10'!$X$40:$AG$40</c:f>
              <c:numCache>
                <c:formatCode>#,##0</c:formatCode>
                <c:ptCount val="10"/>
                <c:pt idx="0">
                  <c:v>22116954.04852299</c:v>
                </c:pt>
                <c:pt idx="1">
                  <c:v>20001095.84657</c:v>
                </c:pt>
                <c:pt idx="2">
                  <c:v>20545342.838999998</c:v>
                </c:pt>
                <c:pt idx="3">
                  <c:v>21717847.68</c:v>
                </c:pt>
                <c:pt idx="4">
                  <c:v>22319576.266190004</c:v>
                </c:pt>
                <c:pt idx="5">
                  <c:v>21797112.833300002</c:v>
                </c:pt>
                <c:pt idx="6">
                  <c:v>21697908.925349999</c:v>
                </c:pt>
                <c:pt idx="7">
                  <c:v>20836310.185280003</c:v>
                </c:pt>
                <c:pt idx="8">
                  <c:v>22679424.412060004</c:v>
                </c:pt>
                <c:pt idx="9">
                  <c:v>19968513.25922</c:v>
                </c:pt>
              </c:numCache>
            </c:numRef>
          </c:val>
          <c:extLst>
            <c:ext xmlns:c16="http://schemas.microsoft.com/office/drawing/2014/chart" uri="{C3380CC4-5D6E-409C-BE32-E72D297353CC}">
              <c16:uniqueId val="{00000002-B2F4-4DBC-88D1-CB986870CCCD}"/>
            </c:ext>
          </c:extLst>
        </c:ser>
        <c:dLbls>
          <c:showLegendKey val="0"/>
          <c:showVal val="0"/>
          <c:showCatName val="0"/>
          <c:showSerName val="0"/>
          <c:showPercent val="0"/>
          <c:showBubbleSize val="0"/>
        </c:dLbls>
        <c:gapWidth val="50"/>
        <c:overlap val="100"/>
        <c:axId val="177585152"/>
        <c:axId val="177586944"/>
      </c:barChart>
      <c:catAx>
        <c:axId val="177585152"/>
        <c:scaling>
          <c:orientation val="minMax"/>
        </c:scaling>
        <c:delete val="0"/>
        <c:axPos val="b"/>
        <c:numFmt formatCode="0" sourceLinked="0"/>
        <c:majorTickMark val="out"/>
        <c:minorTickMark val="none"/>
        <c:tickLblPos val="nextTo"/>
        <c:crossAx val="177586944"/>
        <c:crosses val="autoZero"/>
        <c:auto val="1"/>
        <c:lblAlgn val="ctr"/>
        <c:lblOffset val="100"/>
        <c:noMultiLvlLbl val="0"/>
      </c:catAx>
      <c:valAx>
        <c:axId val="177586944"/>
        <c:scaling>
          <c:orientation val="minMax"/>
        </c:scaling>
        <c:delete val="0"/>
        <c:axPos val="l"/>
        <c:majorGridlines/>
        <c:numFmt formatCode="#,##0" sourceLinked="1"/>
        <c:majorTickMark val="out"/>
        <c:minorTickMark val="none"/>
        <c:tickLblPos val="nextTo"/>
        <c:crossAx val="177585152"/>
        <c:crosses val="autoZero"/>
        <c:crossBetween val="between"/>
      </c:valAx>
      <c:spPr>
        <a:ln>
          <a:solidFill>
            <a:schemeClr val="bg1">
              <a:lumMod val="65000"/>
            </a:schemeClr>
          </a:solidFill>
        </a:ln>
      </c:spPr>
    </c:plotArea>
    <c:legend>
      <c:legendPos val="b"/>
      <c:layout>
        <c:manualLayout>
          <c:xMode val="edge"/>
          <c:yMode val="edge"/>
          <c:x val="0"/>
          <c:y val="0.81094787232700694"/>
          <c:w val="0.43715091055096544"/>
          <c:h val="0.17773060580047143"/>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6235655520638402E-2"/>
          <c:y val="2.1883314189885011E-2"/>
          <c:w val="0.91103256711745118"/>
          <c:h val="0.90335965589619494"/>
        </c:manualLayout>
      </c:layout>
      <c:barChart>
        <c:barDir val="col"/>
        <c:grouping val="percentStacked"/>
        <c:varyColors val="0"/>
        <c:ser>
          <c:idx val="1"/>
          <c:order val="0"/>
          <c:tx>
            <c:strRef>
              <c:f>'3.4'!$N$18</c:f>
              <c:strCache>
                <c:ptCount val="1"/>
              </c:strCache>
            </c:strRef>
          </c:tx>
          <c:spPr>
            <a:solidFill>
              <a:schemeClr val="tx2"/>
            </a:solidFill>
          </c:spPr>
          <c:invertIfNegative val="0"/>
          <c:dPt>
            <c:idx val="3"/>
            <c:invertIfNegative val="0"/>
            <c:bubble3D val="0"/>
            <c:spPr>
              <a:solidFill>
                <a:schemeClr val="tx2"/>
              </a:solidFill>
            </c:spPr>
            <c:extLst>
              <c:ext xmlns:c16="http://schemas.microsoft.com/office/drawing/2014/chart" uri="{C3380CC4-5D6E-409C-BE32-E72D297353CC}">
                <c16:uniqueId val="{00000001-EA4B-416B-920A-DEAAF5F3CBAE}"/>
              </c:ext>
            </c:extLst>
          </c:dPt>
          <c:dPt>
            <c:idx val="4"/>
            <c:invertIfNegative val="0"/>
            <c:bubble3D val="0"/>
            <c:spPr>
              <a:solidFill>
                <a:schemeClr val="tx2"/>
              </a:solidFill>
            </c:spPr>
            <c:extLst>
              <c:ext xmlns:c16="http://schemas.microsoft.com/office/drawing/2014/chart" uri="{C3380CC4-5D6E-409C-BE32-E72D297353CC}">
                <c16:uniqueId val="{00000003-EA4B-416B-920A-DEAAF5F3CBAE}"/>
              </c:ext>
            </c:extLst>
          </c:dPt>
          <c:dLbls>
            <c:numFmt formatCode="0.0%" sourceLinked="0"/>
            <c:spPr>
              <a:noFill/>
              <a:ln>
                <a:noFill/>
              </a:ln>
              <a:effectLst/>
            </c:spPr>
            <c:txPr>
              <a:bodyPr rot="-5400000" vert="horz"/>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'3.4'!$M$19:$M$28</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'3.4'!$N$19:$N$28</c:f>
              <c:numCache>
                <c:formatCode>0.0%</c:formatCode>
                <c:ptCount val="10"/>
                <c:pt idx="0">
                  <c:v>0.95392267487930305</c:v>
                </c:pt>
                <c:pt idx="1">
                  <c:v>0.80041478054566306</c:v>
                </c:pt>
                <c:pt idx="2">
                  <c:v>0.7815970185097364</c:v>
                </c:pt>
                <c:pt idx="3">
                  <c:v>0.74420536871136778</c:v>
                </c:pt>
                <c:pt idx="4">
                  <c:v>0.76686657836850902</c:v>
                </c:pt>
                <c:pt idx="5">
                  <c:v>0.87114561288593251</c:v>
                </c:pt>
                <c:pt idx="6">
                  <c:v>0.79135484887821173</c:v>
                </c:pt>
                <c:pt idx="7">
                  <c:v>0.95245167252871288</c:v>
                </c:pt>
                <c:pt idx="8">
                  <c:v>1</c:v>
                </c:pt>
                <c:pt idx="9">
                  <c:v>0.59327995324667437</c:v>
                </c:pt>
              </c:numCache>
            </c:numRef>
          </c:val>
          <c:extLst>
            <c:ext xmlns:c16="http://schemas.microsoft.com/office/drawing/2014/chart" uri="{C3380CC4-5D6E-409C-BE32-E72D297353CC}">
              <c16:uniqueId val="{00000004-EA4B-416B-920A-DEAAF5F3CBAE}"/>
            </c:ext>
          </c:extLst>
        </c:ser>
        <c:ser>
          <c:idx val="0"/>
          <c:order val="1"/>
          <c:tx>
            <c:strRef>
              <c:f>'3.4'!$O$18</c:f>
              <c:strCache>
                <c:ptCount val="1"/>
              </c:strCache>
            </c:strRef>
          </c:tx>
          <c:spPr>
            <a:noFill/>
          </c:spPr>
          <c:invertIfNegative val="0"/>
          <c:cat>
            <c:numRef>
              <c:f>'3.4'!$M$19:$M$28</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'3.4'!$O$19:$O$28</c:f>
              <c:numCache>
                <c:formatCode>0%</c:formatCode>
                <c:ptCount val="10"/>
                <c:pt idx="0">
                  <c:v>4.6077325120696955E-2</c:v>
                </c:pt>
                <c:pt idx="1">
                  <c:v>0.19958521945433694</c:v>
                </c:pt>
                <c:pt idx="2">
                  <c:v>0.2184029814902636</c:v>
                </c:pt>
                <c:pt idx="3">
                  <c:v>0.25579463128863222</c:v>
                </c:pt>
                <c:pt idx="4">
                  <c:v>0.23313342163149098</c:v>
                </c:pt>
                <c:pt idx="5">
                  <c:v>0.12885438711406749</c:v>
                </c:pt>
                <c:pt idx="6">
                  <c:v>0.20864515112178827</c:v>
                </c:pt>
                <c:pt idx="7">
                  <c:v>4.7548327471287122E-2</c:v>
                </c:pt>
                <c:pt idx="8">
                  <c:v>0</c:v>
                </c:pt>
                <c:pt idx="9">
                  <c:v>0.40672004675332563</c:v>
                </c:pt>
              </c:numCache>
            </c:numRef>
          </c:val>
          <c:extLst>
            <c:ext xmlns:c16="http://schemas.microsoft.com/office/drawing/2014/chart" uri="{C3380CC4-5D6E-409C-BE32-E72D297353CC}">
              <c16:uniqueId val="{00000005-EA4B-416B-920A-DEAAF5F3CBAE}"/>
            </c:ext>
          </c:extLst>
        </c:ser>
        <c:dLbls>
          <c:showLegendKey val="0"/>
          <c:showVal val="0"/>
          <c:showCatName val="0"/>
          <c:showSerName val="0"/>
          <c:showPercent val="0"/>
          <c:showBubbleSize val="0"/>
        </c:dLbls>
        <c:gapWidth val="50"/>
        <c:overlap val="100"/>
        <c:axId val="163875072"/>
        <c:axId val="163885056"/>
      </c:barChart>
      <c:catAx>
        <c:axId val="163875072"/>
        <c:scaling>
          <c:orientation val="minMax"/>
        </c:scaling>
        <c:delete val="0"/>
        <c:axPos val="b"/>
        <c:numFmt formatCode="0" sourceLinked="1"/>
        <c:majorTickMark val="out"/>
        <c:minorTickMark val="none"/>
        <c:tickLblPos val="nextTo"/>
        <c:crossAx val="163885056"/>
        <c:crossesAt val="-40000"/>
        <c:auto val="1"/>
        <c:lblAlgn val="ctr"/>
        <c:lblOffset val="100"/>
        <c:noMultiLvlLbl val="0"/>
      </c:catAx>
      <c:valAx>
        <c:axId val="163885056"/>
        <c:scaling>
          <c:orientation val="minMax"/>
          <c:min val="0"/>
        </c:scaling>
        <c:delete val="0"/>
        <c:axPos val="l"/>
        <c:majorGridlines/>
        <c:numFmt formatCode="0%" sourceLinked="0"/>
        <c:majorTickMark val="out"/>
        <c:minorTickMark val="none"/>
        <c:tickLblPos val="nextTo"/>
        <c:crossAx val="163875072"/>
        <c:crosses val="autoZero"/>
        <c:crossBetween val="between"/>
      </c:valAx>
    </c:plotArea>
    <c:plotVisOnly val="1"/>
    <c:dispBlanksAs val="gap"/>
    <c:showDLblsOverMax val="0"/>
  </c:chart>
  <c:spPr>
    <a:ln>
      <a:noFill/>
    </a:ln>
  </c:spPr>
  <c:txPr>
    <a:bodyPr/>
    <a:lstStyle/>
    <a:p>
      <a:pPr>
        <a:defRPr sz="800"/>
      </a:pPr>
      <a:endParaRPr lang="cs-CZ"/>
    </a:p>
  </c:tx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307208434388743E-2"/>
          <c:y val="2.4257028112449799E-2"/>
          <c:w val="0.85897205887238781"/>
          <c:h val="0.6863504043831391"/>
        </c:manualLayout>
      </c:layout>
      <c:barChart>
        <c:barDir val="col"/>
        <c:grouping val="stacked"/>
        <c:varyColors val="0"/>
        <c:ser>
          <c:idx val="0"/>
          <c:order val="0"/>
          <c:tx>
            <c:strRef>
              <c:f>'10'!$W$42</c:f>
              <c:strCache>
                <c:ptCount val="1"/>
                <c:pt idx="0">
                  <c:v>0 - 1.89</c:v>
                </c:pt>
              </c:strCache>
            </c:strRef>
          </c:tx>
          <c:spPr>
            <a:solidFill>
              <a:schemeClr val="tx2"/>
            </a:solidFill>
          </c:spPr>
          <c:invertIfNegative val="0"/>
          <c:cat>
            <c:numRef>
              <c:f>'10'!$X$41:$AG$41</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'10'!$X$42:$AG$42</c:f>
              <c:numCache>
                <c:formatCode>#,##0</c:formatCode>
                <c:ptCount val="10"/>
                <c:pt idx="0">
                  <c:v>11946.625000999997</c:v>
                </c:pt>
                <c:pt idx="1">
                  <c:v>13103.893608337919</c:v>
                </c:pt>
                <c:pt idx="2">
                  <c:v>14143.072</c:v>
                </c:pt>
                <c:pt idx="3">
                  <c:v>12865.852051484051</c:v>
                </c:pt>
                <c:pt idx="4">
                  <c:v>14207.550281356083</c:v>
                </c:pt>
                <c:pt idx="5">
                  <c:v>12933.527387701784</c:v>
                </c:pt>
                <c:pt idx="6">
                  <c:v>13118.363922292201</c:v>
                </c:pt>
                <c:pt idx="7">
                  <c:v>11915.895196925239</c:v>
                </c:pt>
                <c:pt idx="8">
                  <c:v>12970.487262819293</c:v>
                </c:pt>
                <c:pt idx="9">
                  <c:v>12410.908534470511</c:v>
                </c:pt>
              </c:numCache>
            </c:numRef>
          </c:val>
          <c:extLst>
            <c:ext xmlns:c16="http://schemas.microsoft.com/office/drawing/2014/chart" uri="{C3380CC4-5D6E-409C-BE32-E72D297353CC}">
              <c16:uniqueId val="{00000000-01D1-4C41-A546-EB5E562C83FB}"/>
            </c:ext>
          </c:extLst>
        </c:ser>
        <c:ser>
          <c:idx val="1"/>
          <c:order val="1"/>
          <c:tx>
            <c:strRef>
              <c:f>'10'!$W$43</c:f>
              <c:strCache>
                <c:ptCount val="1"/>
                <c:pt idx="0">
                  <c:v>1.89 - 7.56</c:v>
                </c:pt>
              </c:strCache>
            </c:strRef>
          </c:tx>
          <c:spPr>
            <a:solidFill>
              <a:schemeClr val="accent2"/>
            </a:solidFill>
          </c:spPr>
          <c:invertIfNegative val="0"/>
          <c:cat>
            <c:numRef>
              <c:f>'10'!$X$41:$AG$41</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'10'!$X$43:$AG$43</c:f>
              <c:numCache>
                <c:formatCode>#,##0</c:formatCode>
                <c:ptCount val="10"/>
                <c:pt idx="0">
                  <c:v>95165.014875999856</c:v>
                </c:pt>
                <c:pt idx="1">
                  <c:v>123816.61024736104</c:v>
                </c:pt>
                <c:pt idx="2">
                  <c:v>80477.180000000008</c:v>
                </c:pt>
                <c:pt idx="3">
                  <c:v>111562.05009446271</c:v>
                </c:pt>
                <c:pt idx="4">
                  <c:v>99316.179315678324</c:v>
                </c:pt>
                <c:pt idx="5">
                  <c:v>104049.96081803164</c:v>
                </c:pt>
                <c:pt idx="6">
                  <c:v>107342.35739674408</c:v>
                </c:pt>
                <c:pt idx="7">
                  <c:v>113681.61655927241</c:v>
                </c:pt>
                <c:pt idx="8">
                  <c:v>104014.32979030014</c:v>
                </c:pt>
                <c:pt idx="9">
                  <c:v>104899.25954728655</c:v>
                </c:pt>
              </c:numCache>
            </c:numRef>
          </c:val>
          <c:extLst>
            <c:ext xmlns:c16="http://schemas.microsoft.com/office/drawing/2014/chart" uri="{C3380CC4-5D6E-409C-BE32-E72D297353CC}">
              <c16:uniqueId val="{00000001-01D1-4C41-A546-EB5E562C83FB}"/>
            </c:ext>
          </c:extLst>
        </c:ser>
        <c:ser>
          <c:idx val="2"/>
          <c:order val="2"/>
          <c:tx>
            <c:strRef>
              <c:f>'10'!$W$44</c:f>
              <c:strCache>
                <c:ptCount val="1"/>
                <c:pt idx="0">
                  <c:v>7.56 - 15</c:v>
                </c:pt>
              </c:strCache>
            </c:strRef>
          </c:tx>
          <c:spPr>
            <a:solidFill>
              <a:schemeClr val="accent3"/>
            </a:solidFill>
          </c:spPr>
          <c:invertIfNegative val="0"/>
          <c:cat>
            <c:numRef>
              <c:f>'10'!$X$41:$AG$41</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'10'!$X$44:$AG$44</c:f>
              <c:numCache>
                <c:formatCode>#,##0</c:formatCode>
                <c:ptCount val="10"/>
                <c:pt idx="0">
                  <c:v>308503.41960399982</c:v>
                </c:pt>
                <c:pt idx="1">
                  <c:v>335358.7588270597</c:v>
                </c:pt>
                <c:pt idx="2">
                  <c:v>341587.24400000001</c:v>
                </c:pt>
                <c:pt idx="3">
                  <c:v>336798.8942571283</c:v>
                </c:pt>
                <c:pt idx="4">
                  <c:v>318403.09956751292</c:v>
                </c:pt>
                <c:pt idx="5">
                  <c:v>326499.53289691149</c:v>
                </c:pt>
                <c:pt idx="6">
                  <c:v>337167.66508658585</c:v>
                </c:pt>
                <c:pt idx="7">
                  <c:v>344923.38185464387</c:v>
                </c:pt>
                <c:pt idx="8">
                  <c:v>316010.27673046879</c:v>
                </c:pt>
                <c:pt idx="9">
                  <c:v>325053.59884525306</c:v>
                </c:pt>
              </c:numCache>
            </c:numRef>
          </c:val>
          <c:extLst>
            <c:ext xmlns:c16="http://schemas.microsoft.com/office/drawing/2014/chart" uri="{C3380CC4-5D6E-409C-BE32-E72D297353CC}">
              <c16:uniqueId val="{00000002-01D1-4C41-A546-EB5E562C83FB}"/>
            </c:ext>
          </c:extLst>
        </c:ser>
        <c:ser>
          <c:idx val="3"/>
          <c:order val="3"/>
          <c:tx>
            <c:strRef>
              <c:f>'10'!$W$45</c:f>
              <c:strCache>
                <c:ptCount val="1"/>
                <c:pt idx="0">
                  <c:v>15 - 25</c:v>
                </c:pt>
              </c:strCache>
            </c:strRef>
          </c:tx>
          <c:spPr>
            <a:solidFill>
              <a:schemeClr val="accent4"/>
            </a:solidFill>
          </c:spPr>
          <c:invertIfNegative val="0"/>
          <c:cat>
            <c:numRef>
              <c:f>'10'!$X$41:$AG$41</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'10'!$X$45:$AG$45</c:f>
              <c:numCache>
                <c:formatCode>#,##0</c:formatCode>
                <c:ptCount val="10"/>
                <c:pt idx="0">
                  <c:v>524626.72059599974</c:v>
                </c:pt>
                <c:pt idx="1">
                  <c:v>523919.65455827466</c:v>
                </c:pt>
                <c:pt idx="2">
                  <c:v>516141.196</c:v>
                </c:pt>
                <c:pt idx="3">
                  <c:v>560344.60785299737</c:v>
                </c:pt>
                <c:pt idx="4">
                  <c:v>548723.0592909971</c:v>
                </c:pt>
                <c:pt idx="5">
                  <c:v>538426.08162467263</c:v>
                </c:pt>
                <c:pt idx="6">
                  <c:v>547682.7336694987</c:v>
                </c:pt>
                <c:pt idx="7">
                  <c:v>561289.47771576617</c:v>
                </c:pt>
                <c:pt idx="8">
                  <c:v>537758.21501878509</c:v>
                </c:pt>
                <c:pt idx="9">
                  <c:v>535080.31749458774</c:v>
                </c:pt>
              </c:numCache>
            </c:numRef>
          </c:val>
          <c:extLst>
            <c:ext xmlns:c16="http://schemas.microsoft.com/office/drawing/2014/chart" uri="{C3380CC4-5D6E-409C-BE32-E72D297353CC}">
              <c16:uniqueId val="{00000003-01D1-4C41-A546-EB5E562C83FB}"/>
            </c:ext>
          </c:extLst>
        </c:ser>
        <c:ser>
          <c:idx val="4"/>
          <c:order val="4"/>
          <c:tx>
            <c:strRef>
              <c:f>'10'!$W$46</c:f>
              <c:strCache>
                <c:ptCount val="1"/>
                <c:pt idx="0">
                  <c:v>25 - 45</c:v>
                </c:pt>
              </c:strCache>
            </c:strRef>
          </c:tx>
          <c:spPr>
            <a:solidFill>
              <a:schemeClr val="accent5"/>
            </a:solidFill>
          </c:spPr>
          <c:invertIfNegative val="0"/>
          <c:cat>
            <c:numRef>
              <c:f>'10'!$X$41:$AG$41</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'10'!$X$46:$AG$46</c:f>
              <c:numCache>
                <c:formatCode>#,##0</c:formatCode>
                <c:ptCount val="10"/>
                <c:pt idx="0">
                  <c:v>1116784.3136299993</c:v>
                </c:pt>
                <c:pt idx="1">
                  <c:v>1016327.2036509507</c:v>
                </c:pt>
                <c:pt idx="2">
                  <c:v>1040029.306</c:v>
                </c:pt>
                <c:pt idx="3">
                  <c:v>1155922.1782843508</c:v>
                </c:pt>
                <c:pt idx="4">
                  <c:v>1159741.5075158244</c:v>
                </c:pt>
                <c:pt idx="5">
                  <c:v>1091351.1593129947</c:v>
                </c:pt>
                <c:pt idx="6">
                  <c:v>1105620.8291812406</c:v>
                </c:pt>
                <c:pt idx="7">
                  <c:v>1128113.5650262986</c:v>
                </c:pt>
                <c:pt idx="8">
                  <c:v>1150615.1271129046</c:v>
                </c:pt>
                <c:pt idx="9">
                  <c:v>1071364.6540767909</c:v>
                </c:pt>
              </c:numCache>
            </c:numRef>
          </c:val>
          <c:extLst>
            <c:ext xmlns:c16="http://schemas.microsoft.com/office/drawing/2014/chart" uri="{C3380CC4-5D6E-409C-BE32-E72D297353CC}">
              <c16:uniqueId val="{00000004-01D1-4C41-A546-EB5E562C83FB}"/>
            </c:ext>
          </c:extLst>
        </c:ser>
        <c:ser>
          <c:idx val="5"/>
          <c:order val="5"/>
          <c:tx>
            <c:strRef>
              <c:f>'10'!$W$47</c:f>
              <c:strCache>
                <c:ptCount val="1"/>
                <c:pt idx="0">
                  <c:v>45 - 63</c:v>
                </c:pt>
              </c:strCache>
            </c:strRef>
          </c:tx>
          <c:spPr>
            <a:solidFill>
              <a:schemeClr val="accent6"/>
            </a:solidFill>
          </c:spPr>
          <c:invertIfNegative val="0"/>
          <c:cat>
            <c:numRef>
              <c:f>'10'!$X$41:$AG$41</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'10'!$X$47:$AG$47</c:f>
              <c:numCache>
                <c:formatCode>#,##0</c:formatCode>
                <c:ptCount val="10"/>
                <c:pt idx="0">
                  <c:v>822665.90019499953</c:v>
                </c:pt>
                <c:pt idx="1">
                  <c:v>732383.47698900523</c:v>
                </c:pt>
                <c:pt idx="2">
                  <c:v>783071.53300000005</c:v>
                </c:pt>
                <c:pt idx="3">
                  <c:v>840517.30001507001</c:v>
                </c:pt>
                <c:pt idx="4">
                  <c:v>856812.73201745551</c:v>
                </c:pt>
                <c:pt idx="5">
                  <c:v>798087.22221885959</c:v>
                </c:pt>
                <c:pt idx="6">
                  <c:v>806096.90801021538</c:v>
                </c:pt>
                <c:pt idx="7">
                  <c:v>854785.64938038471</c:v>
                </c:pt>
                <c:pt idx="8">
                  <c:v>869847.00594658544</c:v>
                </c:pt>
                <c:pt idx="9">
                  <c:v>821732.53689723066</c:v>
                </c:pt>
              </c:numCache>
            </c:numRef>
          </c:val>
          <c:extLst>
            <c:ext xmlns:c16="http://schemas.microsoft.com/office/drawing/2014/chart" uri="{C3380CC4-5D6E-409C-BE32-E72D297353CC}">
              <c16:uniqueId val="{00000005-01D1-4C41-A546-EB5E562C83FB}"/>
            </c:ext>
          </c:extLst>
        </c:ser>
        <c:ser>
          <c:idx val="6"/>
          <c:order val="6"/>
          <c:tx>
            <c:strRef>
              <c:f>'10'!$W$48</c:f>
              <c:strCache>
                <c:ptCount val="1"/>
                <c:pt idx="0">
                  <c:v>63 - 630</c:v>
                </c:pt>
              </c:strCache>
            </c:strRef>
          </c:tx>
          <c:spPr>
            <a:solidFill>
              <a:schemeClr val="tx1"/>
            </a:solidFill>
          </c:spPr>
          <c:invertIfNegative val="0"/>
          <c:cat>
            <c:numRef>
              <c:f>'10'!$X$41:$AG$41</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'10'!$X$48:$AG$48</c:f>
              <c:numCache>
                <c:formatCode>#,##0</c:formatCode>
                <c:ptCount val="10"/>
                <c:pt idx="0">
                  <c:v>10020160.631873984</c:v>
                </c:pt>
                <c:pt idx="1">
                  <c:v>7796080.9448002111</c:v>
                </c:pt>
                <c:pt idx="2">
                  <c:v>8648160.9139999989</c:v>
                </c:pt>
                <c:pt idx="3">
                  <c:v>9521332.8044445086</c:v>
                </c:pt>
                <c:pt idx="4">
                  <c:v>10413834.535984188</c:v>
                </c:pt>
                <c:pt idx="5">
                  <c:v>9030186.204820456</c:v>
                </c:pt>
                <c:pt idx="6">
                  <c:v>9117290.600721499</c:v>
                </c:pt>
                <c:pt idx="7">
                  <c:v>9250921.9277924299</c:v>
                </c:pt>
                <c:pt idx="8">
                  <c:v>10329217.644351978</c:v>
                </c:pt>
                <c:pt idx="9">
                  <c:v>8761868.8691424392</c:v>
                </c:pt>
              </c:numCache>
            </c:numRef>
          </c:val>
          <c:extLst>
            <c:ext xmlns:c16="http://schemas.microsoft.com/office/drawing/2014/chart" uri="{C3380CC4-5D6E-409C-BE32-E72D297353CC}">
              <c16:uniqueId val="{00000006-01D1-4C41-A546-EB5E562C83FB}"/>
            </c:ext>
          </c:extLst>
        </c:ser>
        <c:dLbls>
          <c:showLegendKey val="0"/>
          <c:showVal val="0"/>
          <c:showCatName val="0"/>
          <c:showSerName val="0"/>
          <c:showPercent val="0"/>
          <c:showBubbleSize val="0"/>
        </c:dLbls>
        <c:gapWidth val="50"/>
        <c:overlap val="100"/>
        <c:axId val="177889280"/>
        <c:axId val="177890816"/>
      </c:barChart>
      <c:catAx>
        <c:axId val="177889280"/>
        <c:scaling>
          <c:orientation val="minMax"/>
        </c:scaling>
        <c:delete val="0"/>
        <c:axPos val="b"/>
        <c:numFmt formatCode="0" sourceLinked="0"/>
        <c:majorTickMark val="out"/>
        <c:minorTickMark val="none"/>
        <c:tickLblPos val="nextTo"/>
        <c:crossAx val="177890816"/>
        <c:crosses val="autoZero"/>
        <c:auto val="1"/>
        <c:lblAlgn val="ctr"/>
        <c:lblOffset val="100"/>
        <c:noMultiLvlLbl val="0"/>
      </c:catAx>
      <c:valAx>
        <c:axId val="177890816"/>
        <c:scaling>
          <c:orientation val="minMax"/>
        </c:scaling>
        <c:delete val="0"/>
        <c:axPos val="l"/>
        <c:majorGridlines/>
        <c:numFmt formatCode="#,##0" sourceLinked="1"/>
        <c:majorTickMark val="out"/>
        <c:minorTickMark val="none"/>
        <c:tickLblPos val="nextTo"/>
        <c:crossAx val="177889280"/>
        <c:crosses val="autoZero"/>
        <c:crossBetween val="between"/>
      </c:valAx>
      <c:spPr>
        <a:ln>
          <a:solidFill>
            <a:schemeClr val="bg1">
              <a:lumMod val="65000"/>
            </a:schemeClr>
          </a:solidFill>
        </a:ln>
      </c:spPr>
    </c:plotArea>
    <c:legend>
      <c:legendPos val="b"/>
      <c:layout>
        <c:manualLayout>
          <c:xMode val="edge"/>
          <c:yMode val="edge"/>
          <c:x val="4.1971676617346527E-4"/>
          <c:y val="0.82340158464203561"/>
          <c:w val="0.87497174922100251"/>
          <c:h val="7.531758530183727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38223482934198"/>
          <c:y val="2.3501935924533666E-2"/>
          <c:w val="0.84260554387223341"/>
          <c:h val="0.72785492698717214"/>
        </c:manualLayout>
      </c:layout>
      <c:barChart>
        <c:barDir val="col"/>
        <c:grouping val="stacked"/>
        <c:varyColors val="0"/>
        <c:ser>
          <c:idx val="0"/>
          <c:order val="0"/>
          <c:tx>
            <c:strRef>
              <c:f>'10'!$W$50</c:f>
              <c:strCache>
                <c:ptCount val="1"/>
                <c:pt idx="0">
                  <c:v>0 - 1.89</c:v>
                </c:pt>
              </c:strCache>
            </c:strRef>
          </c:tx>
          <c:spPr>
            <a:solidFill>
              <a:schemeClr val="tx2"/>
            </a:solidFill>
          </c:spPr>
          <c:invertIfNegative val="0"/>
          <c:cat>
            <c:numRef>
              <c:f>'10'!$X$49:$AG$49</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'10'!$X$50:$AG$50</c:f>
              <c:numCache>
                <c:formatCode>#,##0</c:formatCode>
                <c:ptCount val="10"/>
                <c:pt idx="0">
                  <c:v>512721.76082900044</c:v>
                </c:pt>
                <c:pt idx="1">
                  <c:v>509723.57878980966</c:v>
                </c:pt>
                <c:pt idx="2">
                  <c:v>504998.58600000001</c:v>
                </c:pt>
                <c:pt idx="3">
                  <c:v>520999.24463956594</c:v>
                </c:pt>
                <c:pt idx="4">
                  <c:v>487845.00729306432</c:v>
                </c:pt>
                <c:pt idx="5">
                  <c:v>496775.04107718513</c:v>
                </c:pt>
                <c:pt idx="6">
                  <c:v>491929.4812616689</c:v>
                </c:pt>
                <c:pt idx="7">
                  <c:v>459602.27150012436</c:v>
                </c:pt>
                <c:pt idx="8">
                  <c:v>453461.18699669861</c:v>
                </c:pt>
                <c:pt idx="9">
                  <c:v>404819.45709177991</c:v>
                </c:pt>
              </c:numCache>
            </c:numRef>
          </c:val>
          <c:extLst>
            <c:ext xmlns:c16="http://schemas.microsoft.com/office/drawing/2014/chart" uri="{C3380CC4-5D6E-409C-BE32-E72D297353CC}">
              <c16:uniqueId val="{00000000-19B5-46FA-9C31-F40C157241D0}"/>
            </c:ext>
          </c:extLst>
        </c:ser>
        <c:ser>
          <c:idx val="1"/>
          <c:order val="1"/>
          <c:tx>
            <c:strRef>
              <c:f>'10'!$W$51</c:f>
              <c:strCache>
                <c:ptCount val="1"/>
                <c:pt idx="0">
                  <c:v>1.89 - 7.56</c:v>
                </c:pt>
              </c:strCache>
            </c:strRef>
          </c:tx>
          <c:spPr>
            <a:solidFill>
              <a:schemeClr val="accent2"/>
            </a:solidFill>
          </c:spPr>
          <c:invertIfNegative val="0"/>
          <c:cat>
            <c:numRef>
              <c:f>'10'!$X$49:$AG$49</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'10'!$X$51:$AG$51</c:f>
              <c:numCache>
                <c:formatCode>#,##0</c:formatCode>
                <c:ptCount val="10"/>
                <c:pt idx="0">
                  <c:v>1394545.3752979985</c:v>
                </c:pt>
                <c:pt idx="1">
                  <c:v>1881753.4639028551</c:v>
                </c:pt>
                <c:pt idx="2">
                  <c:v>1113617.6629999999</c:v>
                </c:pt>
                <c:pt idx="3">
                  <c:v>1670801.3867941953</c:v>
                </c:pt>
                <c:pt idx="4">
                  <c:v>1513725.3582766468</c:v>
                </c:pt>
                <c:pt idx="5">
                  <c:v>1693836.8791406811</c:v>
                </c:pt>
                <c:pt idx="6">
                  <c:v>1702065.4789503859</c:v>
                </c:pt>
                <c:pt idx="7">
                  <c:v>1675437.4461078423</c:v>
                </c:pt>
                <c:pt idx="8">
                  <c:v>1425154.3712792348</c:v>
                </c:pt>
                <c:pt idx="9">
                  <c:v>1740821.815916982</c:v>
                </c:pt>
              </c:numCache>
            </c:numRef>
          </c:val>
          <c:extLst>
            <c:ext xmlns:c16="http://schemas.microsoft.com/office/drawing/2014/chart" uri="{C3380CC4-5D6E-409C-BE32-E72D297353CC}">
              <c16:uniqueId val="{00000001-19B5-46FA-9C31-F40C157241D0}"/>
            </c:ext>
          </c:extLst>
        </c:ser>
        <c:ser>
          <c:idx val="2"/>
          <c:order val="2"/>
          <c:tx>
            <c:strRef>
              <c:f>'10'!$W$52</c:f>
              <c:strCache>
                <c:ptCount val="1"/>
                <c:pt idx="0">
                  <c:v>7.56 - 15</c:v>
                </c:pt>
              </c:strCache>
            </c:strRef>
          </c:tx>
          <c:spPr>
            <a:solidFill>
              <a:schemeClr val="accent3"/>
            </a:solidFill>
          </c:spPr>
          <c:invertIfNegative val="0"/>
          <c:cat>
            <c:numRef>
              <c:f>'10'!$X$49:$AG$49</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'10'!$X$52:$AG$52</c:f>
              <c:numCache>
                <c:formatCode>#,##0</c:formatCode>
                <c:ptCount val="10"/>
                <c:pt idx="0">
                  <c:v>4771266.973282</c:v>
                </c:pt>
                <c:pt idx="1">
                  <c:v>5488567.0253040111</c:v>
                </c:pt>
                <c:pt idx="2">
                  <c:v>5508407.8030000003</c:v>
                </c:pt>
                <c:pt idx="3">
                  <c:v>5475166.3686730787</c:v>
                </c:pt>
                <c:pt idx="4">
                  <c:v>5094859.2620210024</c:v>
                </c:pt>
                <c:pt idx="5">
                  <c:v>5222076.7556636911</c:v>
                </c:pt>
                <c:pt idx="6">
                  <c:v>5245992.8721880019</c:v>
                </c:pt>
                <c:pt idx="7">
                  <c:v>5396278.9594914746</c:v>
                </c:pt>
                <c:pt idx="8">
                  <c:v>4878402.9461922124</c:v>
                </c:pt>
                <c:pt idx="9">
                  <c:v>5516947.788385638</c:v>
                </c:pt>
              </c:numCache>
            </c:numRef>
          </c:val>
          <c:extLst>
            <c:ext xmlns:c16="http://schemas.microsoft.com/office/drawing/2014/chart" uri="{C3380CC4-5D6E-409C-BE32-E72D297353CC}">
              <c16:uniqueId val="{00000002-19B5-46FA-9C31-F40C157241D0}"/>
            </c:ext>
          </c:extLst>
        </c:ser>
        <c:ser>
          <c:idx val="3"/>
          <c:order val="3"/>
          <c:tx>
            <c:strRef>
              <c:f>'10'!$W$53</c:f>
              <c:strCache>
                <c:ptCount val="1"/>
                <c:pt idx="0">
                  <c:v>15 - 25</c:v>
                </c:pt>
              </c:strCache>
            </c:strRef>
          </c:tx>
          <c:spPr>
            <a:solidFill>
              <a:schemeClr val="accent4"/>
            </a:solidFill>
          </c:spPr>
          <c:invertIfNegative val="0"/>
          <c:cat>
            <c:numRef>
              <c:f>'10'!$X$49:$AG$49</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'10'!$X$53:$AG$53</c:f>
              <c:numCache>
                <c:formatCode>#,##0</c:formatCode>
                <c:ptCount val="10"/>
                <c:pt idx="0">
                  <c:v>8001272.6840059971</c:v>
                </c:pt>
                <c:pt idx="1">
                  <c:v>7473193.0862098094</c:v>
                </c:pt>
                <c:pt idx="2">
                  <c:v>7768172.5099999998</c:v>
                </c:pt>
                <c:pt idx="3">
                  <c:v>8352134.3274809718</c:v>
                </c:pt>
                <c:pt idx="4">
                  <c:v>8265932.4977369672</c:v>
                </c:pt>
                <c:pt idx="5">
                  <c:v>8018166.8469247492</c:v>
                </c:pt>
                <c:pt idx="6">
                  <c:v>8009844.5211904021</c:v>
                </c:pt>
                <c:pt idx="7">
                  <c:v>8331223.5744369095</c:v>
                </c:pt>
                <c:pt idx="8">
                  <c:v>8455316.9004409723</c:v>
                </c:pt>
                <c:pt idx="9">
                  <c:v>7747098.4187108735</c:v>
                </c:pt>
              </c:numCache>
            </c:numRef>
          </c:val>
          <c:extLst>
            <c:ext xmlns:c16="http://schemas.microsoft.com/office/drawing/2014/chart" uri="{C3380CC4-5D6E-409C-BE32-E72D297353CC}">
              <c16:uniqueId val="{00000003-19B5-46FA-9C31-F40C157241D0}"/>
            </c:ext>
          </c:extLst>
        </c:ser>
        <c:ser>
          <c:idx val="4"/>
          <c:order val="4"/>
          <c:tx>
            <c:strRef>
              <c:f>'10'!$W$54</c:f>
              <c:strCache>
                <c:ptCount val="1"/>
                <c:pt idx="0">
                  <c:v>25 - 45</c:v>
                </c:pt>
              </c:strCache>
            </c:strRef>
          </c:tx>
          <c:spPr>
            <a:solidFill>
              <a:schemeClr val="accent5"/>
            </a:solidFill>
          </c:spPr>
          <c:invertIfNegative val="0"/>
          <c:cat>
            <c:numRef>
              <c:f>'10'!$X$49:$AG$49</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'10'!$X$54:$AG$54</c:f>
              <c:numCache>
                <c:formatCode>#,##0</c:formatCode>
                <c:ptCount val="10"/>
                <c:pt idx="0">
                  <c:v>9320148.7792099956</c:v>
                </c:pt>
                <c:pt idx="1">
                  <c:v>4991073.5360998977</c:v>
                </c:pt>
                <c:pt idx="2">
                  <c:v>6785664.7669999991</c:v>
                </c:pt>
                <c:pt idx="3">
                  <c:v>7622782.8458727272</c:v>
                </c:pt>
                <c:pt idx="4">
                  <c:v>8721404.2015460376</c:v>
                </c:pt>
                <c:pt idx="5">
                  <c:v>7195290.7486268394</c:v>
                </c:pt>
                <c:pt idx="6">
                  <c:v>7112262.0376888318</c:v>
                </c:pt>
                <c:pt idx="7">
                  <c:v>6901898.8206374375</c:v>
                </c:pt>
                <c:pt idx="8">
                  <c:v>9555218.353111878</c:v>
                </c:pt>
                <c:pt idx="9">
                  <c:v>5203662.9128368162</c:v>
                </c:pt>
              </c:numCache>
            </c:numRef>
          </c:val>
          <c:extLst>
            <c:ext xmlns:c16="http://schemas.microsoft.com/office/drawing/2014/chart" uri="{C3380CC4-5D6E-409C-BE32-E72D297353CC}">
              <c16:uniqueId val="{00000004-19B5-46FA-9C31-F40C157241D0}"/>
            </c:ext>
          </c:extLst>
        </c:ser>
        <c:ser>
          <c:idx val="5"/>
          <c:order val="5"/>
          <c:tx>
            <c:strRef>
              <c:f>'10'!$W$55</c:f>
              <c:strCache>
                <c:ptCount val="1"/>
                <c:pt idx="0">
                  <c:v>45 - 63</c:v>
                </c:pt>
              </c:strCache>
            </c:strRef>
          </c:tx>
          <c:spPr>
            <a:solidFill>
              <a:schemeClr val="accent6"/>
            </a:solidFill>
          </c:spPr>
          <c:invertIfNegative val="0"/>
          <c:cat>
            <c:numRef>
              <c:f>'10'!$X$49:$AG$49</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'10'!$X$55:$AG$55</c:f>
              <c:numCache>
                <c:formatCode>#,##0</c:formatCode>
                <c:ptCount val="10"/>
                <c:pt idx="0">
                  <c:v>1436421.2979679992</c:v>
                </c:pt>
                <c:pt idx="1">
                  <c:v>446199.3853124305</c:v>
                </c:pt>
                <c:pt idx="2">
                  <c:v>832468.37699999998</c:v>
                </c:pt>
                <c:pt idx="3">
                  <c:v>916276.58158523124</c:v>
                </c:pt>
                <c:pt idx="4">
                  <c:v>1175113.939606647</c:v>
                </c:pt>
                <c:pt idx="5">
                  <c:v>966120.17449338897</c:v>
                </c:pt>
                <c:pt idx="6">
                  <c:v>930980.12654766045</c:v>
                </c:pt>
                <c:pt idx="7">
                  <c:v>830758.18090108014</c:v>
                </c:pt>
                <c:pt idx="8">
                  <c:v>1464997.7233109875</c:v>
                </c:pt>
                <c:pt idx="9">
                  <c:v>530554.79052849649</c:v>
                </c:pt>
              </c:numCache>
            </c:numRef>
          </c:val>
          <c:extLst>
            <c:ext xmlns:c16="http://schemas.microsoft.com/office/drawing/2014/chart" uri="{C3380CC4-5D6E-409C-BE32-E72D297353CC}">
              <c16:uniqueId val="{00000005-19B5-46FA-9C31-F40C157241D0}"/>
            </c:ext>
          </c:extLst>
        </c:ser>
        <c:ser>
          <c:idx val="6"/>
          <c:order val="6"/>
          <c:tx>
            <c:strRef>
              <c:f>'10'!$W$56</c:f>
              <c:strCache>
                <c:ptCount val="1"/>
                <c:pt idx="0">
                  <c:v>63 - 630</c:v>
                </c:pt>
              </c:strCache>
            </c:strRef>
          </c:tx>
          <c:spPr>
            <a:solidFill>
              <a:schemeClr val="tx1"/>
            </a:solidFill>
          </c:spPr>
          <c:invertIfNegative val="0"/>
          <c:cat>
            <c:numRef>
              <c:f>'10'!$X$49:$AG$49</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'10'!$X$56:$AG$56</c:f>
              <c:numCache>
                <c:formatCode>#,##0</c:formatCode>
                <c:ptCount val="10"/>
                <c:pt idx="0">
                  <c:v>566274.33273899986</c:v>
                </c:pt>
                <c:pt idx="1">
                  <c:v>232016.15081998546</c:v>
                </c:pt>
                <c:pt idx="2">
                  <c:v>408832.78300000005</c:v>
                </c:pt>
                <c:pt idx="3">
                  <c:v>428906.15095421666</c:v>
                </c:pt>
                <c:pt idx="4">
                  <c:v>539356.97684662067</c:v>
                </c:pt>
                <c:pt idx="5">
                  <c:v>520412.12425384083</c:v>
                </c:pt>
                <c:pt idx="6">
                  <c:v>490261.17938497674</c:v>
                </c:pt>
                <c:pt idx="7">
                  <c:v>444284.52803940669</c:v>
                </c:pt>
                <c:pt idx="8">
                  <c:v>647981.82505417708</c:v>
                </c:pt>
                <c:pt idx="9">
                  <c:v>357376.60470134486</c:v>
                </c:pt>
              </c:numCache>
            </c:numRef>
          </c:val>
          <c:extLst>
            <c:ext xmlns:c16="http://schemas.microsoft.com/office/drawing/2014/chart" uri="{C3380CC4-5D6E-409C-BE32-E72D297353CC}">
              <c16:uniqueId val="{00000006-19B5-46FA-9C31-F40C157241D0}"/>
            </c:ext>
          </c:extLst>
        </c:ser>
        <c:dLbls>
          <c:showLegendKey val="0"/>
          <c:showVal val="0"/>
          <c:showCatName val="0"/>
          <c:showSerName val="0"/>
          <c:showPercent val="0"/>
          <c:showBubbleSize val="0"/>
        </c:dLbls>
        <c:gapWidth val="50"/>
        <c:overlap val="100"/>
        <c:axId val="177959680"/>
        <c:axId val="177961216"/>
      </c:barChart>
      <c:catAx>
        <c:axId val="177959680"/>
        <c:scaling>
          <c:orientation val="minMax"/>
        </c:scaling>
        <c:delete val="0"/>
        <c:axPos val="b"/>
        <c:numFmt formatCode="0" sourceLinked="0"/>
        <c:majorTickMark val="out"/>
        <c:minorTickMark val="none"/>
        <c:tickLblPos val="nextTo"/>
        <c:crossAx val="177961216"/>
        <c:crosses val="autoZero"/>
        <c:auto val="1"/>
        <c:lblAlgn val="ctr"/>
        <c:lblOffset val="100"/>
        <c:noMultiLvlLbl val="0"/>
      </c:catAx>
      <c:valAx>
        <c:axId val="177961216"/>
        <c:scaling>
          <c:orientation val="minMax"/>
        </c:scaling>
        <c:delete val="0"/>
        <c:axPos val="l"/>
        <c:majorGridlines/>
        <c:numFmt formatCode="#,##0" sourceLinked="1"/>
        <c:majorTickMark val="out"/>
        <c:minorTickMark val="none"/>
        <c:tickLblPos val="nextTo"/>
        <c:crossAx val="177959680"/>
        <c:crosses val="autoZero"/>
        <c:crossBetween val="between"/>
      </c:valAx>
      <c:spPr>
        <a:ln>
          <a:solidFill>
            <a:schemeClr val="bg1">
              <a:lumMod val="65000"/>
            </a:schemeClr>
          </a:solidFill>
        </a:ln>
      </c:spPr>
    </c:plotArea>
    <c:legend>
      <c:legendPos val="b"/>
      <c:layout>
        <c:manualLayout>
          <c:xMode val="edge"/>
          <c:yMode val="edge"/>
          <c:x val="0"/>
          <c:y val="0.87045735792922585"/>
          <c:w val="0.78246372287164545"/>
          <c:h val="7.76620698501507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893209384069285"/>
          <c:y val="2.3501935924533666E-2"/>
          <c:w val="0.836841606252963"/>
          <c:h val="0.67666726773657115"/>
        </c:manualLayout>
      </c:layout>
      <c:barChart>
        <c:barDir val="col"/>
        <c:grouping val="stacked"/>
        <c:varyColors val="0"/>
        <c:ser>
          <c:idx val="0"/>
          <c:order val="0"/>
          <c:tx>
            <c:strRef>
              <c:f>'10'!$W$59</c:f>
              <c:strCache>
                <c:ptCount val="1"/>
                <c:pt idx="0">
                  <c:v>HD_C+MD_C</c:v>
                </c:pt>
              </c:strCache>
            </c:strRef>
          </c:tx>
          <c:spPr>
            <a:solidFill>
              <a:schemeClr val="tx2"/>
            </a:solidFill>
            <a:ln>
              <a:noFill/>
            </a:ln>
          </c:spPr>
          <c:invertIfNegative val="0"/>
          <c:cat>
            <c:numRef>
              <c:f>'10'!$X$58:$AG$58</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'10'!$X$59:$AG$59</c:f>
              <c:numCache>
                <c:formatCode>#,##0</c:formatCode>
                <c:ptCount val="10"/>
                <c:pt idx="0">
                  <c:v>47334125.896372996</c:v>
                </c:pt>
                <c:pt idx="1">
                  <c:v>43967311.501349993</c:v>
                </c:pt>
                <c:pt idx="2">
                  <c:v>45471682.594999991</c:v>
                </c:pt>
                <c:pt idx="3">
                  <c:v>49683527.096944995</c:v>
                </c:pt>
                <c:pt idx="4">
                  <c:v>50835738.715214998</c:v>
                </c:pt>
                <c:pt idx="5">
                  <c:v>49829735.242558002</c:v>
                </c:pt>
                <c:pt idx="6">
                  <c:v>53379467.106026985</c:v>
                </c:pt>
                <c:pt idx="7">
                  <c:v>55139496.558839992</c:v>
                </c:pt>
                <c:pt idx="8">
                  <c:v>59195542.689879999</c:v>
                </c:pt>
                <c:pt idx="9">
                  <c:v>47183363.109165996</c:v>
                </c:pt>
              </c:numCache>
            </c:numRef>
          </c:val>
          <c:extLst>
            <c:ext xmlns:c16="http://schemas.microsoft.com/office/drawing/2014/chart" uri="{C3380CC4-5D6E-409C-BE32-E72D297353CC}">
              <c16:uniqueId val="{00000000-3681-40CD-BE5E-19FB5609BFC2}"/>
            </c:ext>
          </c:extLst>
        </c:ser>
        <c:ser>
          <c:idx val="1"/>
          <c:order val="1"/>
          <c:tx>
            <c:strRef>
              <c:f>'10'!$W$60</c:f>
              <c:strCache>
                <c:ptCount val="1"/>
                <c:pt idx="0">
                  <c:v>LD_C+DOM</c:v>
                </c:pt>
              </c:strCache>
            </c:strRef>
          </c:tx>
          <c:spPr>
            <a:solidFill>
              <a:schemeClr val="accent5"/>
            </a:solidFill>
          </c:spPr>
          <c:invertIfNegative val="0"/>
          <c:cat>
            <c:numRef>
              <c:f>'10'!$X$58:$AG$58</c:f>
              <c:numCache>
                <c:formatCode>0</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'10'!$X$60:$AG$60</c:f>
              <c:numCache>
                <c:formatCode>#,##0</c:formatCode>
                <c:ptCount val="10"/>
                <c:pt idx="0">
                  <c:v>38902503.829107977</c:v>
                </c:pt>
                <c:pt idx="1">
                  <c:v>31563516.76912</c:v>
                </c:pt>
                <c:pt idx="2">
                  <c:v>34345772.933999993</c:v>
                </c:pt>
                <c:pt idx="3">
                  <c:v>37526410.592999987</c:v>
                </c:pt>
                <c:pt idx="4">
                  <c:v>39209275.907299995</c:v>
                </c:pt>
                <c:pt idx="5">
                  <c:v>36014212.259259999</c:v>
                </c:pt>
                <c:pt idx="6">
                  <c:v>36017655.155199997</c:v>
                </c:pt>
                <c:pt idx="7">
                  <c:v>36305115.29463999</c:v>
                </c:pt>
                <c:pt idx="8">
                  <c:v>40200966.3926</c:v>
                </c:pt>
                <c:pt idx="9">
                  <c:v>33133691.932709988</c:v>
                </c:pt>
              </c:numCache>
            </c:numRef>
          </c:val>
          <c:extLst>
            <c:ext xmlns:c16="http://schemas.microsoft.com/office/drawing/2014/chart" uri="{C3380CC4-5D6E-409C-BE32-E72D297353CC}">
              <c16:uniqueId val="{00000001-3681-40CD-BE5E-19FB5609BFC2}"/>
            </c:ext>
          </c:extLst>
        </c:ser>
        <c:dLbls>
          <c:showLegendKey val="0"/>
          <c:showVal val="0"/>
          <c:showCatName val="0"/>
          <c:showSerName val="0"/>
          <c:showPercent val="0"/>
          <c:showBubbleSize val="0"/>
        </c:dLbls>
        <c:gapWidth val="50"/>
        <c:overlap val="100"/>
        <c:axId val="177606656"/>
        <c:axId val="177608192"/>
      </c:barChart>
      <c:catAx>
        <c:axId val="177606656"/>
        <c:scaling>
          <c:orientation val="minMax"/>
        </c:scaling>
        <c:delete val="0"/>
        <c:axPos val="b"/>
        <c:numFmt formatCode="0" sourceLinked="0"/>
        <c:majorTickMark val="out"/>
        <c:minorTickMark val="none"/>
        <c:tickLblPos val="nextTo"/>
        <c:crossAx val="177608192"/>
        <c:crosses val="autoZero"/>
        <c:auto val="1"/>
        <c:lblAlgn val="ctr"/>
        <c:lblOffset val="100"/>
        <c:noMultiLvlLbl val="0"/>
      </c:catAx>
      <c:valAx>
        <c:axId val="177608192"/>
        <c:scaling>
          <c:orientation val="minMax"/>
        </c:scaling>
        <c:delete val="0"/>
        <c:axPos val="l"/>
        <c:majorGridlines/>
        <c:numFmt formatCode="#,##0" sourceLinked="1"/>
        <c:majorTickMark val="out"/>
        <c:minorTickMark val="none"/>
        <c:tickLblPos val="nextTo"/>
        <c:crossAx val="177606656"/>
        <c:crosses val="autoZero"/>
        <c:crossBetween val="between"/>
      </c:valAx>
      <c:spPr>
        <a:ln>
          <a:solidFill>
            <a:schemeClr val="bg1">
              <a:lumMod val="65000"/>
            </a:schemeClr>
          </a:solidFill>
        </a:ln>
      </c:spPr>
    </c:plotArea>
    <c:legend>
      <c:legendPos val="b"/>
      <c:layout>
        <c:manualLayout>
          <c:xMode val="edge"/>
          <c:yMode val="edge"/>
          <c:x val="0"/>
          <c:y val="0.80909138266113678"/>
          <c:w val="0.29251545543562024"/>
          <c:h val="0.16830358037306403"/>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898590143576032E-2"/>
          <c:y val="1.1226763608433372E-2"/>
          <c:w val="0.93562003588448395"/>
          <c:h val="0.97754647278313322"/>
        </c:manualLayout>
      </c:layout>
      <c:barChart>
        <c:barDir val="col"/>
        <c:grouping val="percentStacked"/>
        <c:varyColors val="0"/>
        <c:ser>
          <c:idx val="0"/>
          <c:order val="0"/>
          <c:tx>
            <c:strRef>
              <c:f>'11.2'!$I$14</c:f>
              <c:strCache>
                <c:ptCount val="1"/>
                <c:pt idx="0">
                  <c:v> Ústecký Region</c:v>
                </c:pt>
              </c:strCache>
            </c:strRef>
          </c:tx>
          <c:spPr>
            <a:solidFill>
              <a:schemeClr val="tx2"/>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Regions’ shares of the total number 
of customers in the CR</c:v>
                </c:pt>
              </c:strCache>
            </c:strRef>
          </c:cat>
          <c:val>
            <c:numRef>
              <c:f>'11.2'!$J$14:$K$14</c:f>
              <c:numCache>
                <c:formatCode>0.0%</c:formatCode>
                <c:ptCount val="2"/>
                <c:pt idx="0">
                  <c:v>0.14685439901143246</c:v>
                </c:pt>
                <c:pt idx="1">
                  <c:v>7.8881552549110417E-2</c:v>
                </c:pt>
              </c:numCache>
            </c:numRef>
          </c:val>
          <c:extLst>
            <c:ext xmlns:c16="http://schemas.microsoft.com/office/drawing/2014/chart" uri="{C3380CC4-5D6E-409C-BE32-E72D297353CC}">
              <c16:uniqueId val="{00000000-B970-4262-B25A-4DC9362482EA}"/>
            </c:ext>
          </c:extLst>
        </c:ser>
        <c:ser>
          <c:idx val="1"/>
          <c:order val="1"/>
          <c:tx>
            <c:strRef>
              <c:f>'11.2'!$I$15</c:f>
              <c:strCache>
                <c:ptCount val="1"/>
                <c:pt idx="0">
                  <c:v> Středočeský Region</c:v>
                </c:pt>
              </c:strCache>
            </c:strRef>
          </c:tx>
          <c:spPr>
            <a:solidFill>
              <a:schemeClr val="accent2"/>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Regions’ shares of the total number 
of customers in the CR</c:v>
                </c:pt>
              </c:strCache>
            </c:strRef>
          </c:cat>
          <c:val>
            <c:numRef>
              <c:f>'11.2'!$J$15:$K$15</c:f>
              <c:numCache>
                <c:formatCode>0.0%</c:formatCode>
                <c:ptCount val="2"/>
                <c:pt idx="0">
                  <c:v>0.13816926771160237</c:v>
                </c:pt>
                <c:pt idx="1">
                  <c:v>9.265612573185622E-2</c:v>
                </c:pt>
              </c:numCache>
            </c:numRef>
          </c:val>
          <c:extLst>
            <c:ext xmlns:c16="http://schemas.microsoft.com/office/drawing/2014/chart" uri="{C3380CC4-5D6E-409C-BE32-E72D297353CC}">
              <c16:uniqueId val="{00000001-B970-4262-B25A-4DC9362482EA}"/>
            </c:ext>
          </c:extLst>
        </c:ser>
        <c:ser>
          <c:idx val="2"/>
          <c:order val="2"/>
          <c:tx>
            <c:strRef>
              <c:f>'11.2'!$I$16</c:f>
              <c:strCache>
                <c:ptCount val="1"/>
                <c:pt idx="0">
                  <c:v> Jihomoravský Region</c:v>
                </c:pt>
              </c:strCache>
            </c:strRef>
          </c:tx>
          <c:spPr>
            <a:solidFill>
              <a:schemeClr val="accent3"/>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Regions’ shares of the total number 
of customers in the CR</c:v>
                </c:pt>
              </c:strCache>
            </c:strRef>
          </c:cat>
          <c:val>
            <c:numRef>
              <c:f>'11.2'!$J$16:$K$16</c:f>
              <c:numCache>
                <c:formatCode>0.0%</c:formatCode>
                <c:ptCount val="2"/>
                <c:pt idx="0">
                  <c:v>0.12687857679481526</c:v>
                </c:pt>
                <c:pt idx="1">
                  <c:v>0.13574845287284579</c:v>
                </c:pt>
              </c:numCache>
            </c:numRef>
          </c:val>
          <c:extLst>
            <c:ext xmlns:c16="http://schemas.microsoft.com/office/drawing/2014/chart" uri="{C3380CC4-5D6E-409C-BE32-E72D297353CC}">
              <c16:uniqueId val="{00000002-B970-4262-B25A-4DC9362482EA}"/>
            </c:ext>
          </c:extLst>
        </c:ser>
        <c:ser>
          <c:idx val="3"/>
          <c:order val="3"/>
          <c:tx>
            <c:strRef>
              <c:f>'11.2'!$I$17</c:f>
              <c:strCache>
                <c:ptCount val="1"/>
                <c:pt idx="0">
                  <c:v> Moravskoslezský Region</c:v>
                </c:pt>
              </c:strCache>
            </c:strRef>
          </c:tx>
          <c:spPr>
            <a:solidFill>
              <a:schemeClr val="accent4"/>
            </a:solidFill>
          </c:spPr>
          <c:invertIfNegative val="0"/>
          <c:dLbls>
            <c:spPr>
              <a:noFill/>
              <a:ln>
                <a:noFill/>
              </a:ln>
              <a:effectLst/>
            </c:spPr>
            <c:txPr>
              <a:bodyPr wrap="square" lIns="38100" tIns="19050" rIns="38100" bIns="19050" anchor="ctr">
                <a:spAutoFit/>
              </a:bodyPr>
              <a:lstStyle/>
              <a:p>
                <a:pPr>
                  <a:defRPr>
                    <a:solidFill>
                      <a:sysClr val="windowText" lastClr="000000"/>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Regions’ shares of the total number 
of customers in the CR</c:v>
                </c:pt>
              </c:strCache>
            </c:strRef>
          </c:cat>
          <c:val>
            <c:numRef>
              <c:f>'11.2'!$J$17:$K$17</c:f>
              <c:numCache>
                <c:formatCode>0.0%</c:formatCode>
                <c:ptCount val="2"/>
                <c:pt idx="0">
                  <c:v>0.106004726362594</c:v>
                </c:pt>
                <c:pt idx="1">
                  <c:v>0.13402982219722978</c:v>
                </c:pt>
              </c:numCache>
            </c:numRef>
          </c:val>
          <c:extLst>
            <c:ext xmlns:c16="http://schemas.microsoft.com/office/drawing/2014/chart" uri="{C3380CC4-5D6E-409C-BE32-E72D297353CC}">
              <c16:uniqueId val="{00000003-B970-4262-B25A-4DC9362482EA}"/>
            </c:ext>
          </c:extLst>
        </c:ser>
        <c:ser>
          <c:idx val="4"/>
          <c:order val="4"/>
          <c:tx>
            <c:strRef>
              <c:f>'11.2'!$I$18</c:f>
              <c:strCache>
                <c:ptCount val="1"/>
                <c:pt idx="0">
                  <c:v> Prague</c:v>
                </c:pt>
              </c:strCache>
            </c:strRef>
          </c:tx>
          <c:spPr>
            <a:solidFill>
              <a:schemeClr val="accent5"/>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Regions’ shares of the total number 
of customers in the CR</c:v>
                </c:pt>
              </c:strCache>
            </c:strRef>
          </c:cat>
          <c:val>
            <c:numRef>
              <c:f>'11.2'!$J$18:$K$18</c:f>
              <c:numCache>
                <c:formatCode>0.0%</c:formatCode>
                <c:ptCount val="2"/>
                <c:pt idx="0">
                  <c:v>0.10126166508565693</c:v>
                </c:pt>
                <c:pt idx="1">
                  <c:v>0.14654562425124512</c:v>
                </c:pt>
              </c:numCache>
            </c:numRef>
          </c:val>
          <c:extLst>
            <c:ext xmlns:c16="http://schemas.microsoft.com/office/drawing/2014/chart" uri="{C3380CC4-5D6E-409C-BE32-E72D297353CC}">
              <c16:uniqueId val="{00000004-B970-4262-B25A-4DC9362482EA}"/>
            </c:ext>
          </c:extLst>
        </c:ser>
        <c:ser>
          <c:idx val="5"/>
          <c:order val="5"/>
          <c:tx>
            <c:strRef>
              <c:f>'11.2'!$I$19</c:f>
              <c:strCache>
                <c:ptCount val="1"/>
                <c:pt idx="0">
                  <c:v> Olomoucký Region</c:v>
                </c:pt>
              </c:strCache>
            </c:strRef>
          </c:tx>
          <c:spPr>
            <a:solidFill>
              <a:schemeClr val="accent6"/>
            </a:solidFill>
          </c:spPr>
          <c:invertIfNegative val="0"/>
          <c:dPt>
            <c:idx val="0"/>
            <c:invertIfNegative val="0"/>
            <c:bubble3D val="0"/>
            <c:extLst>
              <c:ext xmlns:c16="http://schemas.microsoft.com/office/drawing/2014/chart" uri="{C3380CC4-5D6E-409C-BE32-E72D297353CC}">
                <c16:uniqueId val="{00000005-B970-4262-B25A-4DC9362482EA}"/>
              </c:ext>
            </c:extLst>
          </c:dPt>
          <c:dLbls>
            <c:spPr>
              <a:noFill/>
              <a:ln>
                <a:noFill/>
              </a:ln>
              <a:effectLst/>
            </c:spPr>
            <c:txPr>
              <a:bodyPr wrap="square" lIns="38100" tIns="19050" rIns="38100" bIns="19050" anchor="ctr">
                <a:spAutoFit/>
              </a:bodyPr>
              <a:lstStyle/>
              <a:p>
                <a:pPr>
                  <a:defRPr>
                    <a:solidFill>
                      <a:schemeClr val="bg1"/>
                    </a:solidFill>
                  </a:defRPr>
                </a:pPr>
                <a:endParaRPr lang="cs-CZ"/>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Regions’ shares of the total number 
of customers in the CR</c:v>
                </c:pt>
              </c:strCache>
            </c:strRef>
          </c:cat>
          <c:val>
            <c:numRef>
              <c:f>'11.2'!$J$19:$K$19</c:f>
              <c:numCache>
                <c:formatCode>0.0%</c:formatCode>
                <c:ptCount val="2"/>
                <c:pt idx="0">
                  <c:v>6.025419495143039E-2</c:v>
                </c:pt>
                <c:pt idx="1">
                  <c:v>6.6362514579597048E-2</c:v>
                </c:pt>
              </c:numCache>
            </c:numRef>
          </c:val>
          <c:extLst>
            <c:ext xmlns:c16="http://schemas.microsoft.com/office/drawing/2014/chart" uri="{C3380CC4-5D6E-409C-BE32-E72D297353CC}">
              <c16:uniqueId val="{00000006-B970-4262-B25A-4DC9362482EA}"/>
            </c:ext>
          </c:extLst>
        </c:ser>
        <c:ser>
          <c:idx val="6"/>
          <c:order val="6"/>
          <c:tx>
            <c:strRef>
              <c:f>'11.2'!$I$20</c:f>
              <c:strCache>
                <c:ptCount val="1"/>
                <c:pt idx="0">
                  <c:v> Zlínský Region</c:v>
                </c:pt>
              </c:strCache>
            </c:strRef>
          </c:tx>
          <c:spPr>
            <a:solidFill>
              <a:srgbClr val="F0948F"/>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Regions’ shares of the total number 
of customers in the CR</c:v>
                </c:pt>
              </c:strCache>
            </c:strRef>
          </c:cat>
          <c:val>
            <c:numRef>
              <c:f>'11.2'!$J$20:$K$20</c:f>
              <c:numCache>
                <c:formatCode>0.0%</c:formatCode>
                <c:ptCount val="2"/>
                <c:pt idx="0">
                  <c:v>4.950411293406929E-2</c:v>
                </c:pt>
                <c:pt idx="1">
                  <c:v>5.5534781777049735E-2</c:v>
                </c:pt>
              </c:numCache>
            </c:numRef>
          </c:val>
          <c:extLst>
            <c:ext xmlns:c16="http://schemas.microsoft.com/office/drawing/2014/chart" uri="{C3380CC4-5D6E-409C-BE32-E72D297353CC}">
              <c16:uniqueId val="{00000007-B970-4262-B25A-4DC9362482EA}"/>
            </c:ext>
          </c:extLst>
        </c:ser>
        <c:ser>
          <c:idx val="7"/>
          <c:order val="7"/>
          <c:tx>
            <c:strRef>
              <c:f>'11.2'!$I$21</c:f>
              <c:strCache>
                <c:ptCount val="1"/>
                <c:pt idx="0">
                  <c:v> Plzeňský Region</c:v>
                </c:pt>
              </c:strCache>
            </c:strRef>
          </c:tx>
          <c:spPr>
            <a:solidFill>
              <a:srgbClr val="F7C9C7"/>
            </a:solidFill>
          </c:spPr>
          <c:invertIfNegative val="0"/>
          <c:dLbls>
            <c:spPr>
              <a:noFill/>
              <a:ln>
                <a:noFill/>
              </a:ln>
              <a:effectLst/>
            </c:spPr>
            <c:txPr>
              <a:bodyPr wrap="square" lIns="38100" tIns="19050" rIns="38100" bIns="19050" anchor="ctr">
                <a:spAutoFit/>
              </a:bodyPr>
              <a:lstStyle/>
              <a:p>
                <a:pPr>
                  <a:defRPr>
                    <a:solidFill>
                      <a:sysClr val="windowText" lastClr="000000"/>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Regions’ shares of the total number 
of customers in the CR</c:v>
                </c:pt>
              </c:strCache>
            </c:strRef>
          </c:cat>
          <c:val>
            <c:numRef>
              <c:f>'11.2'!$J$21:$K$21</c:f>
              <c:numCache>
                <c:formatCode>0.0%</c:formatCode>
                <c:ptCount val="2"/>
                <c:pt idx="0">
                  <c:v>4.6916053115303682E-2</c:v>
                </c:pt>
                <c:pt idx="1">
                  <c:v>5.6814406583434125E-2</c:v>
                </c:pt>
              </c:numCache>
            </c:numRef>
          </c:val>
          <c:extLst>
            <c:ext xmlns:c16="http://schemas.microsoft.com/office/drawing/2014/chart" uri="{C3380CC4-5D6E-409C-BE32-E72D297353CC}">
              <c16:uniqueId val="{00000008-B970-4262-B25A-4DC9362482EA}"/>
            </c:ext>
          </c:extLst>
        </c:ser>
        <c:ser>
          <c:idx val="8"/>
          <c:order val="8"/>
          <c:tx>
            <c:strRef>
              <c:f>'11.2'!$I$22</c:f>
              <c:strCache>
                <c:ptCount val="1"/>
                <c:pt idx="0">
                  <c:v> Pardubický Region</c:v>
                </c:pt>
              </c:strCache>
            </c:strRef>
          </c:tx>
          <c:spPr>
            <a:solidFill>
              <a:schemeClr val="tx1"/>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Regions’ shares of the total number 
of customers in the CR</c:v>
                </c:pt>
              </c:strCache>
            </c:strRef>
          </c:cat>
          <c:val>
            <c:numRef>
              <c:f>'11.2'!$J$22:$K$22</c:f>
              <c:numCache>
                <c:formatCode>0.0%</c:formatCode>
                <c:ptCount val="2"/>
                <c:pt idx="0">
                  <c:v>4.4350282084796772E-2</c:v>
                </c:pt>
                <c:pt idx="1">
                  <c:v>4.8513204692508929E-2</c:v>
                </c:pt>
              </c:numCache>
            </c:numRef>
          </c:val>
          <c:extLst>
            <c:ext xmlns:c16="http://schemas.microsoft.com/office/drawing/2014/chart" uri="{C3380CC4-5D6E-409C-BE32-E72D297353CC}">
              <c16:uniqueId val="{00000009-B970-4262-B25A-4DC9362482EA}"/>
            </c:ext>
          </c:extLst>
        </c:ser>
        <c:ser>
          <c:idx val="9"/>
          <c:order val="9"/>
          <c:tx>
            <c:strRef>
              <c:f>'11.2'!$I$23</c:f>
              <c:strCache>
                <c:ptCount val="1"/>
                <c:pt idx="0">
                  <c:v> Královéhradecký Region</c:v>
                </c:pt>
              </c:strCache>
            </c:strRef>
          </c:tx>
          <c:spPr>
            <a:solidFill>
              <a:srgbClr val="646363"/>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Regions’ shares of the total number 
of customers in the CR</c:v>
                </c:pt>
              </c:strCache>
            </c:strRef>
          </c:cat>
          <c:val>
            <c:numRef>
              <c:f>'11.2'!$J$23:$K$23</c:f>
              <c:numCache>
                <c:formatCode>0.0%</c:formatCode>
                <c:ptCount val="2"/>
                <c:pt idx="0">
                  <c:v>4.0676607350124273E-2</c:v>
                </c:pt>
                <c:pt idx="1">
                  <c:v>4.186267925174128E-2</c:v>
                </c:pt>
              </c:numCache>
            </c:numRef>
          </c:val>
          <c:extLst>
            <c:ext xmlns:c16="http://schemas.microsoft.com/office/drawing/2014/chart" uri="{C3380CC4-5D6E-409C-BE32-E72D297353CC}">
              <c16:uniqueId val="{0000000A-B970-4262-B25A-4DC9362482EA}"/>
            </c:ext>
          </c:extLst>
        </c:ser>
        <c:ser>
          <c:idx val="10"/>
          <c:order val="10"/>
          <c:tx>
            <c:strRef>
              <c:f>'11.2'!$I$24</c:f>
              <c:strCache>
                <c:ptCount val="1"/>
                <c:pt idx="0">
                  <c:v> Vysočina Region</c:v>
                </c:pt>
              </c:strCache>
            </c:strRef>
          </c:tx>
          <c:spPr>
            <a:solidFill>
              <a:srgbClr val="9D9D9C"/>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Regions’ shares of the total number 
of customers in the CR</c:v>
                </c:pt>
              </c:strCache>
            </c:strRef>
          </c:cat>
          <c:val>
            <c:numRef>
              <c:f>'11.2'!$J$24:$K$24</c:f>
              <c:numCache>
                <c:formatCode>0.0%</c:formatCode>
                <c:ptCount val="2"/>
                <c:pt idx="0">
                  <c:v>3.9243797575448713E-2</c:v>
                </c:pt>
                <c:pt idx="1">
                  <c:v>4.2900689034273382E-2</c:v>
                </c:pt>
              </c:numCache>
            </c:numRef>
          </c:val>
          <c:extLst>
            <c:ext xmlns:c16="http://schemas.microsoft.com/office/drawing/2014/chart" uri="{C3380CC4-5D6E-409C-BE32-E72D297353CC}">
              <c16:uniqueId val="{0000000B-B970-4262-B25A-4DC9362482EA}"/>
            </c:ext>
          </c:extLst>
        </c:ser>
        <c:ser>
          <c:idx val="11"/>
          <c:order val="11"/>
          <c:tx>
            <c:strRef>
              <c:f>'11.2'!$I$25</c:f>
              <c:strCache>
                <c:ptCount val="1"/>
                <c:pt idx="0">
                  <c:v> Liberecký Region</c:v>
                </c:pt>
              </c:strCache>
            </c:strRef>
          </c:tx>
          <c:spPr>
            <a:solidFill>
              <a:srgbClr val="D0D0D0"/>
            </a:solidFill>
          </c:spPr>
          <c:invertIfNegative val="0"/>
          <c:dLbls>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Regions’ shares of the total number 
of customers in the CR</c:v>
                </c:pt>
              </c:strCache>
            </c:strRef>
          </c:cat>
          <c:val>
            <c:numRef>
              <c:f>'11.2'!$J$25:$K$25</c:f>
              <c:numCache>
                <c:formatCode>0.0%</c:formatCode>
                <c:ptCount val="2"/>
                <c:pt idx="0">
                  <c:v>3.915545819206414E-2</c:v>
                </c:pt>
                <c:pt idx="1">
                  <c:v>3.3058112727790474E-2</c:v>
                </c:pt>
              </c:numCache>
            </c:numRef>
          </c:val>
          <c:extLst>
            <c:ext xmlns:c16="http://schemas.microsoft.com/office/drawing/2014/chart" uri="{C3380CC4-5D6E-409C-BE32-E72D297353CC}">
              <c16:uniqueId val="{0000000C-B970-4262-B25A-4DC9362482EA}"/>
            </c:ext>
          </c:extLst>
        </c:ser>
        <c:ser>
          <c:idx val="12"/>
          <c:order val="12"/>
          <c:tx>
            <c:strRef>
              <c:f>'11.2'!$I$26</c:f>
              <c:strCache>
                <c:ptCount val="1"/>
                <c:pt idx="0">
                  <c:v> Jihočeský Region</c:v>
                </c:pt>
              </c:strCache>
            </c:strRef>
          </c:tx>
          <c:spPr>
            <a:pattFill prst="ltDnDiag">
              <a:fgClr>
                <a:schemeClr val="accent2"/>
              </a:fgClr>
              <a:bgClr>
                <a:schemeClr val="tx2"/>
              </a:bgClr>
            </a:pattFill>
          </c:spPr>
          <c:invertIfNegative val="0"/>
          <c:dPt>
            <c:idx val="0"/>
            <c:invertIfNegative val="0"/>
            <c:bubble3D val="0"/>
            <c:extLst>
              <c:ext xmlns:c16="http://schemas.microsoft.com/office/drawing/2014/chart" uri="{C3380CC4-5D6E-409C-BE32-E72D297353CC}">
                <c16:uniqueId val="{0000000D-B970-4262-B25A-4DC9362482EA}"/>
              </c:ext>
            </c:extLst>
          </c:dPt>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Regions’ shares of the total number 
of customers in the CR</c:v>
                </c:pt>
              </c:strCache>
            </c:strRef>
          </c:cat>
          <c:val>
            <c:numRef>
              <c:f>'11.2'!$J$26:$K$26</c:f>
              <c:numCache>
                <c:formatCode>0.0%</c:formatCode>
                <c:ptCount val="2"/>
                <c:pt idx="0">
                  <c:v>3.4665239444219675E-2</c:v>
                </c:pt>
                <c:pt idx="1">
                  <c:v>3.7244308743731309E-2</c:v>
                </c:pt>
              </c:numCache>
            </c:numRef>
          </c:val>
          <c:extLst>
            <c:ext xmlns:c16="http://schemas.microsoft.com/office/drawing/2014/chart" uri="{C3380CC4-5D6E-409C-BE32-E72D297353CC}">
              <c16:uniqueId val="{0000000E-B970-4262-B25A-4DC9362482EA}"/>
            </c:ext>
          </c:extLst>
        </c:ser>
        <c:ser>
          <c:idx val="13"/>
          <c:order val="13"/>
          <c:tx>
            <c:strRef>
              <c:f>'11.2'!$I$27</c:f>
              <c:strCache>
                <c:ptCount val="1"/>
                <c:pt idx="0">
                  <c:v> Karlovarský Region</c:v>
                </c:pt>
              </c:strCache>
            </c:strRef>
          </c:tx>
          <c:spPr>
            <a:pattFill prst="ltDnDiag">
              <a:fgClr>
                <a:schemeClr val="accent2"/>
              </a:fgClr>
              <a:bgClr>
                <a:schemeClr val="accent3"/>
              </a:bgClr>
            </a:patt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Regions’ shares of the total consumption 
of customers in the CR</c:v>
                </c:pt>
                <c:pt idx="1">
                  <c:v>Regions’ shares of the total number 
of customers in the CR</c:v>
                </c:pt>
              </c:strCache>
            </c:strRef>
          </c:cat>
          <c:val>
            <c:numRef>
              <c:f>'11.2'!$J$27:$K$27</c:f>
              <c:numCache>
                <c:formatCode>0.0%</c:formatCode>
                <c:ptCount val="2"/>
                <c:pt idx="0">
                  <c:v>2.6065619386442248E-2</c:v>
                </c:pt>
                <c:pt idx="1">
                  <c:v>2.9847725007586423E-2</c:v>
                </c:pt>
              </c:numCache>
            </c:numRef>
          </c:val>
          <c:extLst>
            <c:ext xmlns:c16="http://schemas.microsoft.com/office/drawing/2014/chart" uri="{C3380CC4-5D6E-409C-BE32-E72D297353CC}">
              <c16:uniqueId val="{0000000F-B970-4262-B25A-4DC9362482EA}"/>
            </c:ext>
          </c:extLst>
        </c:ser>
        <c:dLbls>
          <c:showLegendKey val="0"/>
          <c:showVal val="0"/>
          <c:showCatName val="0"/>
          <c:showSerName val="0"/>
          <c:showPercent val="0"/>
          <c:showBubbleSize val="0"/>
        </c:dLbls>
        <c:gapWidth val="50"/>
        <c:overlap val="100"/>
        <c:axId val="177181440"/>
        <c:axId val="177182976"/>
      </c:barChart>
      <c:catAx>
        <c:axId val="177181440"/>
        <c:scaling>
          <c:orientation val="minMax"/>
        </c:scaling>
        <c:delete val="1"/>
        <c:axPos val="b"/>
        <c:numFmt formatCode="General" sourceLinked="0"/>
        <c:majorTickMark val="out"/>
        <c:minorTickMark val="none"/>
        <c:tickLblPos val="nextTo"/>
        <c:crossAx val="177182976"/>
        <c:crosses val="autoZero"/>
        <c:auto val="1"/>
        <c:lblAlgn val="ctr"/>
        <c:lblOffset val="100"/>
        <c:noMultiLvlLbl val="0"/>
      </c:catAx>
      <c:valAx>
        <c:axId val="177182976"/>
        <c:scaling>
          <c:orientation val="minMax"/>
        </c:scaling>
        <c:delete val="0"/>
        <c:axPos val="l"/>
        <c:majorGridlines/>
        <c:numFmt formatCode="0%" sourceLinked="1"/>
        <c:majorTickMark val="out"/>
        <c:minorTickMark val="none"/>
        <c:tickLblPos val="nextTo"/>
        <c:crossAx val="177181440"/>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1965070821843"/>
          <c:y val="2.7324025464602823E-2"/>
          <c:w val="0.81329567981217543"/>
          <c:h val="0.46086038148745151"/>
        </c:manualLayout>
      </c:layout>
      <c:barChart>
        <c:barDir val="col"/>
        <c:grouping val="clustered"/>
        <c:varyColors val="0"/>
        <c:ser>
          <c:idx val="0"/>
          <c:order val="0"/>
          <c:tx>
            <c:strRef>
              <c:f>'11.3'!$A$5</c:f>
              <c:strCache>
                <c:ptCount val="1"/>
                <c:pt idx="0">
                  <c:v>HD_C</c:v>
                </c:pt>
              </c:strCache>
            </c:strRef>
          </c:tx>
          <c:spPr>
            <a:solidFill>
              <a:schemeClr val="tx2"/>
            </a:solidFill>
          </c:spPr>
          <c:invertIfNegative val="0"/>
          <c:cat>
            <c:strRef>
              <c:f>'11.3'!$B$4:$O$4</c:f>
              <c:strCache>
                <c:ptCount val="14"/>
                <c:pt idx="0">
                  <c:v> Jihočeský R.</c:v>
                </c:pt>
                <c:pt idx="1">
                  <c:v> Jihomoravský R.</c:v>
                </c:pt>
                <c:pt idx="2">
                  <c:v> Karlovarský R.</c:v>
                </c:pt>
                <c:pt idx="3">
                  <c:v> Královéhradecký R.</c:v>
                </c:pt>
                <c:pt idx="4">
                  <c:v> Liberecký R.</c:v>
                </c:pt>
                <c:pt idx="5">
                  <c:v> Moravskoslezský R.</c:v>
                </c:pt>
                <c:pt idx="6">
                  <c:v> Olomoucký R.</c:v>
                </c:pt>
                <c:pt idx="7">
                  <c:v> Pardubický R.</c:v>
                </c:pt>
                <c:pt idx="8">
                  <c:v> Plzeňský R.</c:v>
                </c:pt>
                <c:pt idx="9">
                  <c:v> Prague</c:v>
                </c:pt>
                <c:pt idx="10">
                  <c:v> Středočeský R.</c:v>
                </c:pt>
                <c:pt idx="11">
                  <c:v> Ústecký R.</c:v>
                </c:pt>
                <c:pt idx="12">
                  <c:v> Vysočina R.</c:v>
                </c:pt>
                <c:pt idx="13">
                  <c:v> Zlínský R.</c:v>
                </c:pt>
              </c:strCache>
            </c:strRef>
          </c:cat>
          <c:val>
            <c:numRef>
              <c:f>'11.3'!$B$5:$O$5</c:f>
              <c:numCache>
                <c:formatCode>#,##0</c:formatCode>
                <c:ptCount val="14"/>
                <c:pt idx="0">
                  <c:v>84</c:v>
                </c:pt>
                <c:pt idx="1">
                  <c:v>193</c:v>
                </c:pt>
                <c:pt idx="2">
                  <c:v>56</c:v>
                </c:pt>
                <c:pt idx="3">
                  <c:v>78</c:v>
                </c:pt>
                <c:pt idx="4">
                  <c:v>92</c:v>
                </c:pt>
                <c:pt idx="5">
                  <c:v>174</c:v>
                </c:pt>
                <c:pt idx="6">
                  <c:v>116</c:v>
                </c:pt>
                <c:pt idx="7">
                  <c:v>79</c:v>
                </c:pt>
                <c:pt idx="8">
                  <c:v>84</c:v>
                </c:pt>
                <c:pt idx="9">
                  <c:v>138</c:v>
                </c:pt>
                <c:pt idx="10">
                  <c:v>188</c:v>
                </c:pt>
                <c:pt idx="11">
                  <c:v>127</c:v>
                </c:pt>
                <c:pt idx="12">
                  <c:v>96</c:v>
                </c:pt>
                <c:pt idx="13">
                  <c:v>73</c:v>
                </c:pt>
              </c:numCache>
            </c:numRef>
          </c:val>
          <c:extLst>
            <c:ext xmlns:c16="http://schemas.microsoft.com/office/drawing/2014/chart" uri="{C3380CC4-5D6E-409C-BE32-E72D297353CC}">
              <c16:uniqueId val="{00000000-5F82-4A6A-A7DE-51085755681A}"/>
            </c:ext>
          </c:extLst>
        </c:ser>
        <c:dLbls>
          <c:showLegendKey val="0"/>
          <c:showVal val="0"/>
          <c:showCatName val="0"/>
          <c:showSerName val="0"/>
          <c:showPercent val="0"/>
          <c:showBubbleSize val="0"/>
        </c:dLbls>
        <c:gapWidth val="50"/>
        <c:axId val="177236992"/>
        <c:axId val="177238784"/>
      </c:barChart>
      <c:catAx>
        <c:axId val="177236992"/>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7238784"/>
        <c:crosses val="autoZero"/>
        <c:auto val="1"/>
        <c:lblAlgn val="ctr"/>
        <c:lblOffset val="100"/>
        <c:noMultiLvlLbl val="0"/>
      </c:catAx>
      <c:valAx>
        <c:axId val="177238784"/>
        <c:scaling>
          <c:orientation val="minMax"/>
        </c:scaling>
        <c:delete val="0"/>
        <c:axPos val="l"/>
        <c:majorGridlines/>
        <c:numFmt formatCode="#,##0" sourceLinked="1"/>
        <c:majorTickMark val="out"/>
        <c:minorTickMark val="none"/>
        <c:tickLblPos val="nextTo"/>
        <c:crossAx val="177236992"/>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1965070821843"/>
          <c:y val="1.9189554199934761E-2"/>
          <c:w val="0.81329567981217543"/>
          <c:h val="0.72373421194633214"/>
        </c:manualLayout>
      </c:layout>
      <c:barChart>
        <c:barDir val="col"/>
        <c:grouping val="clustered"/>
        <c:varyColors val="0"/>
        <c:ser>
          <c:idx val="0"/>
          <c:order val="0"/>
          <c:tx>
            <c:strRef>
              <c:f>'11.3'!$A$6</c:f>
              <c:strCache>
                <c:ptCount val="1"/>
                <c:pt idx="0">
                  <c:v>MD_C</c:v>
                </c:pt>
              </c:strCache>
            </c:strRef>
          </c:tx>
          <c:spPr>
            <a:solidFill>
              <a:schemeClr val="accent1"/>
            </a:solidFill>
          </c:spPr>
          <c:invertIfNegative val="0"/>
          <c:cat>
            <c:strRef>
              <c:f>'11.3'!$B$4:$O$4</c:f>
              <c:strCache>
                <c:ptCount val="14"/>
                <c:pt idx="0">
                  <c:v> Jihočeský R.</c:v>
                </c:pt>
                <c:pt idx="1">
                  <c:v> Jihomoravský R.</c:v>
                </c:pt>
                <c:pt idx="2">
                  <c:v> Karlovarský R.</c:v>
                </c:pt>
                <c:pt idx="3">
                  <c:v> Královéhradecký R.</c:v>
                </c:pt>
                <c:pt idx="4">
                  <c:v> Liberecký R.</c:v>
                </c:pt>
                <c:pt idx="5">
                  <c:v> Moravskoslezský R.</c:v>
                </c:pt>
                <c:pt idx="6">
                  <c:v> Olomoucký R.</c:v>
                </c:pt>
                <c:pt idx="7">
                  <c:v> Pardubický R.</c:v>
                </c:pt>
                <c:pt idx="8">
                  <c:v> Plzeňský R.</c:v>
                </c:pt>
                <c:pt idx="9">
                  <c:v> Prague</c:v>
                </c:pt>
                <c:pt idx="10">
                  <c:v> Středočeský R.</c:v>
                </c:pt>
                <c:pt idx="11">
                  <c:v> Ústecký R.</c:v>
                </c:pt>
                <c:pt idx="12">
                  <c:v> Vysočina R.</c:v>
                </c:pt>
                <c:pt idx="13">
                  <c:v> Zlínský R.</c:v>
                </c:pt>
              </c:strCache>
            </c:strRef>
          </c:cat>
          <c:val>
            <c:numRef>
              <c:f>'11.3'!$B$6:$O$6</c:f>
              <c:numCache>
                <c:formatCode>#,##0</c:formatCode>
                <c:ptCount val="14"/>
                <c:pt idx="0">
                  <c:v>295</c:v>
                </c:pt>
                <c:pt idx="1">
                  <c:v>828</c:v>
                </c:pt>
                <c:pt idx="2">
                  <c:v>164</c:v>
                </c:pt>
                <c:pt idx="3">
                  <c:v>250</c:v>
                </c:pt>
                <c:pt idx="4">
                  <c:v>288</c:v>
                </c:pt>
                <c:pt idx="5">
                  <c:v>461</c:v>
                </c:pt>
                <c:pt idx="6">
                  <c:v>354</c:v>
                </c:pt>
                <c:pt idx="7">
                  <c:v>278</c:v>
                </c:pt>
                <c:pt idx="8">
                  <c:v>332</c:v>
                </c:pt>
                <c:pt idx="9">
                  <c:v>1514</c:v>
                </c:pt>
                <c:pt idx="10">
                  <c:v>635</c:v>
                </c:pt>
                <c:pt idx="11">
                  <c:v>312</c:v>
                </c:pt>
                <c:pt idx="12">
                  <c:v>319</c:v>
                </c:pt>
                <c:pt idx="13">
                  <c:v>308</c:v>
                </c:pt>
              </c:numCache>
            </c:numRef>
          </c:val>
          <c:extLst>
            <c:ext xmlns:c16="http://schemas.microsoft.com/office/drawing/2014/chart" uri="{C3380CC4-5D6E-409C-BE32-E72D297353CC}">
              <c16:uniqueId val="{00000000-6A78-4696-8F0A-E0E3C95DA9AB}"/>
            </c:ext>
          </c:extLst>
        </c:ser>
        <c:dLbls>
          <c:showLegendKey val="0"/>
          <c:showVal val="0"/>
          <c:showCatName val="0"/>
          <c:showSerName val="0"/>
          <c:showPercent val="0"/>
          <c:showBubbleSize val="0"/>
        </c:dLbls>
        <c:gapWidth val="50"/>
        <c:axId val="177262976"/>
        <c:axId val="177264512"/>
      </c:barChart>
      <c:catAx>
        <c:axId val="177262976"/>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7264512"/>
        <c:crosses val="autoZero"/>
        <c:auto val="1"/>
        <c:lblAlgn val="ctr"/>
        <c:lblOffset val="100"/>
        <c:noMultiLvlLbl val="0"/>
      </c:catAx>
      <c:valAx>
        <c:axId val="177264512"/>
        <c:scaling>
          <c:orientation val="minMax"/>
        </c:scaling>
        <c:delete val="0"/>
        <c:axPos val="l"/>
        <c:majorGridlines/>
        <c:numFmt formatCode="#,##0" sourceLinked="1"/>
        <c:majorTickMark val="out"/>
        <c:minorTickMark val="none"/>
        <c:tickLblPos val="nextTo"/>
        <c:crossAx val="177262976"/>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1965070821843"/>
          <c:y val="1.9189554199934761E-2"/>
          <c:w val="0.81329567981217543"/>
          <c:h val="0.72373421194633214"/>
        </c:manualLayout>
      </c:layout>
      <c:barChart>
        <c:barDir val="col"/>
        <c:grouping val="clustered"/>
        <c:varyColors val="0"/>
        <c:ser>
          <c:idx val="0"/>
          <c:order val="0"/>
          <c:tx>
            <c:strRef>
              <c:f>'11.3'!$A$7</c:f>
              <c:strCache>
                <c:ptCount val="1"/>
                <c:pt idx="0">
                  <c:v>LD_C</c:v>
                </c:pt>
              </c:strCache>
            </c:strRef>
          </c:tx>
          <c:spPr>
            <a:solidFill>
              <a:schemeClr val="tx2"/>
            </a:solidFill>
          </c:spPr>
          <c:invertIfNegative val="0"/>
          <c:cat>
            <c:strRef>
              <c:f>'11.3'!$B$4:$O$4</c:f>
              <c:strCache>
                <c:ptCount val="14"/>
                <c:pt idx="0">
                  <c:v> Jihočeský R.</c:v>
                </c:pt>
                <c:pt idx="1">
                  <c:v> Jihomoravský R.</c:v>
                </c:pt>
                <c:pt idx="2">
                  <c:v> Karlovarský R.</c:v>
                </c:pt>
                <c:pt idx="3">
                  <c:v> Královéhradecký R.</c:v>
                </c:pt>
                <c:pt idx="4">
                  <c:v> Liberecký R.</c:v>
                </c:pt>
                <c:pt idx="5">
                  <c:v> Moravskoslezský R.</c:v>
                </c:pt>
                <c:pt idx="6">
                  <c:v> Olomoucký R.</c:v>
                </c:pt>
                <c:pt idx="7">
                  <c:v> Pardubický R.</c:v>
                </c:pt>
                <c:pt idx="8">
                  <c:v> Plzeňský R.</c:v>
                </c:pt>
                <c:pt idx="9">
                  <c:v> Prague</c:v>
                </c:pt>
                <c:pt idx="10">
                  <c:v> Středočeský R.</c:v>
                </c:pt>
                <c:pt idx="11">
                  <c:v> Ústecký R.</c:v>
                </c:pt>
                <c:pt idx="12">
                  <c:v> Vysočina R.</c:v>
                </c:pt>
                <c:pt idx="13">
                  <c:v> Zlínský R.</c:v>
                </c:pt>
              </c:strCache>
            </c:strRef>
          </c:cat>
          <c:val>
            <c:numRef>
              <c:f>'11.3'!$B$7:$O$7</c:f>
              <c:numCache>
                <c:formatCode>#,##0</c:formatCode>
                <c:ptCount val="14"/>
                <c:pt idx="0">
                  <c:v>9545</c:v>
                </c:pt>
                <c:pt idx="1">
                  <c:v>23929</c:v>
                </c:pt>
                <c:pt idx="2">
                  <c:v>5850</c:v>
                </c:pt>
                <c:pt idx="3">
                  <c:v>9866</c:v>
                </c:pt>
                <c:pt idx="4">
                  <c:v>8796</c:v>
                </c:pt>
                <c:pt idx="5">
                  <c:v>18214</c:v>
                </c:pt>
                <c:pt idx="6">
                  <c:v>13133</c:v>
                </c:pt>
                <c:pt idx="7">
                  <c:v>11250</c:v>
                </c:pt>
                <c:pt idx="8">
                  <c:v>11799</c:v>
                </c:pt>
                <c:pt idx="9">
                  <c:v>37726</c:v>
                </c:pt>
                <c:pt idx="10">
                  <c:v>19161</c:v>
                </c:pt>
                <c:pt idx="11">
                  <c:v>12890</c:v>
                </c:pt>
                <c:pt idx="12">
                  <c:v>10764</c:v>
                </c:pt>
                <c:pt idx="13">
                  <c:v>10752</c:v>
                </c:pt>
              </c:numCache>
            </c:numRef>
          </c:val>
          <c:extLst>
            <c:ext xmlns:c16="http://schemas.microsoft.com/office/drawing/2014/chart" uri="{C3380CC4-5D6E-409C-BE32-E72D297353CC}">
              <c16:uniqueId val="{00000000-3BB1-494B-815E-637E3E5EC6A6}"/>
            </c:ext>
          </c:extLst>
        </c:ser>
        <c:dLbls>
          <c:showLegendKey val="0"/>
          <c:showVal val="0"/>
          <c:showCatName val="0"/>
          <c:showSerName val="0"/>
          <c:showPercent val="0"/>
          <c:showBubbleSize val="0"/>
        </c:dLbls>
        <c:gapWidth val="50"/>
        <c:axId val="177354240"/>
        <c:axId val="177355776"/>
      </c:barChart>
      <c:catAx>
        <c:axId val="177354240"/>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7355776"/>
        <c:crosses val="autoZero"/>
        <c:auto val="1"/>
        <c:lblAlgn val="ctr"/>
        <c:lblOffset val="100"/>
        <c:noMultiLvlLbl val="0"/>
      </c:catAx>
      <c:valAx>
        <c:axId val="177355776"/>
        <c:scaling>
          <c:orientation val="minMax"/>
        </c:scaling>
        <c:delete val="0"/>
        <c:axPos val="l"/>
        <c:majorGridlines/>
        <c:numFmt formatCode="#,##0" sourceLinked="1"/>
        <c:majorTickMark val="out"/>
        <c:minorTickMark val="none"/>
        <c:tickLblPos val="nextTo"/>
        <c:crossAx val="177354240"/>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1965070821843"/>
          <c:y val="1.9189554199934761E-2"/>
          <c:w val="0.81329567981217543"/>
          <c:h val="0.72373421194633214"/>
        </c:manualLayout>
      </c:layout>
      <c:barChart>
        <c:barDir val="col"/>
        <c:grouping val="clustered"/>
        <c:varyColors val="0"/>
        <c:ser>
          <c:idx val="0"/>
          <c:order val="0"/>
          <c:tx>
            <c:strRef>
              <c:f>'11.3'!$A$8</c:f>
              <c:strCache>
                <c:ptCount val="1"/>
                <c:pt idx="0">
                  <c:v>DOM</c:v>
                </c:pt>
              </c:strCache>
            </c:strRef>
          </c:tx>
          <c:spPr>
            <a:solidFill>
              <a:schemeClr val="tx2"/>
            </a:solidFill>
          </c:spPr>
          <c:invertIfNegative val="0"/>
          <c:cat>
            <c:strRef>
              <c:f>'11.3'!$B$4:$O$4</c:f>
              <c:strCache>
                <c:ptCount val="14"/>
                <c:pt idx="0">
                  <c:v> Jihočeský R.</c:v>
                </c:pt>
                <c:pt idx="1">
                  <c:v> Jihomoravský R.</c:v>
                </c:pt>
                <c:pt idx="2">
                  <c:v> Karlovarský R.</c:v>
                </c:pt>
                <c:pt idx="3">
                  <c:v> Královéhradecký R.</c:v>
                </c:pt>
                <c:pt idx="4">
                  <c:v> Liberecký R.</c:v>
                </c:pt>
                <c:pt idx="5">
                  <c:v> Moravskoslezský R.</c:v>
                </c:pt>
                <c:pt idx="6">
                  <c:v> Olomoucký R.</c:v>
                </c:pt>
                <c:pt idx="7">
                  <c:v> Pardubický R.</c:v>
                </c:pt>
                <c:pt idx="8">
                  <c:v> Plzeňský R.</c:v>
                </c:pt>
                <c:pt idx="9">
                  <c:v> Prague</c:v>
                </c:pt>
                <c:pt idx="10">
                  <c:v> Středočeský R.</c:v>
                </c:pt>
                <c:pt idx="11">
                  <c:v> Ústecký R.</c:v>
                </c:pt>
                <c:pt idx="12">
                  <c:v> Vysočina R.</c:v>
                </c:pt>
                <c:pt idx="13">
                  <c:v> Zlínský R.</c:v>
                </c:pt>
              </c:strCache>
            </c:strRef>
          </c:cat>
          <c:val>
            <c:numRef>
              <c:f>'11.3'!$B$8:$O$8</c:f>
              <c:numCache>
                <c:formatCode>#,##0</c:formatCode>
                <c:ptCount val="14"/>
                <c:pt idx="0">
                  <c:v>93648</c:v>
                </c:pt>
                <c:pt idx="1">
                  <c:v>352577</c:v>
                </c:pt>
                <c:pt idx="2">
                  <c:v>76938</c:v>
                </c:pt>
                <c:pt idx="3">
                  <c:v>106221</c:v>
                </c:pt>
                <c:pt idx="4">
                  <c:v>82759</c:v>
                </c:pt>
                <c:pt idx="5">
                  <c:v>353893</c:v>
                </c:pt>
                <c:pt idx="6">
                  <c:v>170955</c:v>
                </c:pt>
                <c:pt idx="7">
                  <c:v>123307</c:v>
                </c:pt>
                <c:pt idx="8">
                  <c:v>145788</c:v>
                </c:pt>
                <c:pt idx="9">
                  <c:v>368169</c:v>
                </c:pt>
                <c:pt idx="10">
                  <c:v>237684</c:v>
                </c:pt>
                <c:pt idx="11">
                  <c:v>206044</c:v>
                </c:pt>
                <c:pt idx="12">
                  <c:v>108125</c:v>
                </c:pt>
                <c:pt idx="13">
                  <c:v>143314</c:v>
                </c:pt>
              </c:numCache>
            </c:numRef>
          </c:val>
          <c:extLst>
            <c:ext xmlns:c16="http://schemas.microsoft.com/office/drawing/2014/chart" uri="{C3380CC4-5D6E-409C-BE32-E72D297353CC}">
              <c16:uniqueId val="{00000000-951E-40DA-B734-0DB3E2D92889}"/>
            </c:ext>
          </c:extLst>
        </c:ser>
        <c:dLbls>
          <c:showLegendKey val="0"/>
          <c:showVal val="0"/>
          <c:showCatName val="0"/>
          <c:showSerName val="0"/>
          <c:showPercent val="0"/>
          <c:showBubbleSize val="0"/>
        </c:dLbls>
        <c:gapWidth val="50"/>
        <c:axId val="177363584"/>
        <c:axId val="177381760"/>
      </c:barChart>
      <c:catAx>
        <c:axId val="177363584"/>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7381760"/>
        <c:crosses val="autoZero"/>
        <c:auto val="1"/>
        <c:lblAlgn val="ctr"/>
        <c:lblOffset val="100"/>
        <c:noMultiLvlLbl val="0"/>
      </c:catAx>
      <c:valAx>
        <c:axId val="177381760"/>
        <c:scaling>
          <c:orientation val="minMax"/>
        </c:scaling>
        <c:delete val="0"/>
        <c:axPos val="l"/>
        <c:majorGridlines/>
        <c:numFmt formatCode="#,##0" sourceLinked="1"/>
        <c:majorTickMark val="out"/>
        <c:minorTickMark val="none"/>
        <c:tickLblPos val="nextTo"/>
        <c:crossAx val="177363584"/>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7149084434621E-2"/>
          <c:y val="1.9189554199934761E-2"/>
          <c:w val="0.93262850915565376"/>
          <c:h val="0.51191790282688654"/>
        </c:manualLayout>
      </c:layout>
      <c:barChart>
        <c:barDir val="col"/>
        <c:grouping val="clustered"/>
        <c:varyColors val="0"/>
        <c:ser>
          <c:idx val="0"/>
          <c:order val="0"/>
          <c:tx>
            <c:strRef>
              <c:f>'11.3'!$A$9</c:f>
              <c:strCache>
                <c:ptCount val="1"/>
                <c:pt idx="0">
                  <c:v>CNG</c:v>
                </c:pt>
              </c:strCache>
            </c:strRef>
          </c:tx>
          <c:spPr>
            <a:solidFill>
              <a:schemeClr val="tx2"/>
            </a:solidFill>
            <a:ln>
              <a:solidFill>
                <a:schemeClr val="accent3"/>
              </a:solidFill>
            </a:ln>
          </c:spPr>
          <c:invertIfNegative val="0"/>
          <c:cat>
            <c:strRef>
              <c:f>'11.3'!$B$4:$O$4</c:f>
              <c:strCache>
                <c:ptCount val="14"/>
                <c:pt idx="0">
                  <c:v> Jihočeský R.</c:v>
                </c:pt>
                <c:pt idx="1">
                  <c:v> Jihomoravský R.</c:v>
                </c:pt>
                <c:pt idx="2">
                  <c:v> Karlovarský R.</c:v>
                </c:pt>
                <c:pt idx="3">
                  <c:v> Královéhradecký R.</c:v>
                </c:pt>
                <c:pt idx="4">
                  <c:v> Liberecký R.</c:v>
                </c:pt>
                <c:pt idx="5">
                  <c:v> Moravskoslezský R.</c:v>
                </c:pt>
                <c:pt idx="6">
                  <c:v> Olomoucký R.</c:v>
                </c:pt>
                <c:pt idx="7">
                  <c:v> Pardubický R.</c:v>
                </c:pt>
                <c:pt idx="8">
                  <c:v> Plzeňský R.</c:v>
                </c:pt>
                <c:pt idx="9">
                  <c:v> Prague</c:v>
                </c:pt>
                <c:pt idx="10">
                  <c:v> Středočeský R.</c:v>
                </c:pt>
                <c:pt idx="11">
                  <c:v> Ústecký R.</c:v>
                </c:pt>
                <c:pt idx="12">
                  <c:v> Vysočina R.</c:v>
                </c:pt>
                <c:pt idx="13">
                  <c:v> Zlínský R.</c:v>
                </c:pt>
              </c:strCache>
            </c:strRef>
          </c:cat>
          <c:val>
            <c:numRef>
              <c:f>'11.3'!$B$9:$O$9</c:f>
              <c:numCache>
                <c:formatCode>#,##0</c:formatCode>
                <c:ptCount val="14"/>
                <c:pt idx="0">
                  <c:v>15</c:v>
                </c:pt>
                <c:pt idx="1">
                  <c:v>28</c:v>
                </c:pt>
                <c:pt idx="2">
                  <c:v>7</c:v>
                </c:pt>
                <c:pt idx="3">
                  <c:v>17</c:v>
                </c:pt>
                <c:pt idx="4">
                  <c:v>9</c:v>
                </c:pt>
                <c:pt idx="5">
                  <c:v>33</c:v>
                </c:pt>
                <c:pt idx="6">
                  <c:v>15</c:v>
                </c:pt>
                <c:pt idx="7">
                  <c:v>15</c:v>
                </c:pt>
                <c:pt idx="8">
                  <c:v>14</c:v>
                </c:pt>
                <c:pt idx="9">
                  <c:v>38</c:v>
                </c:pt>
                <c:pt idx="10">
                  <c:v>35</c:v>
                </c:pt>
                <c:pt idx="11">
                  <c:v>19</c:v>
                </c:pt>
                <c:pt idx="12">
                  <c:v>15</c:v>
                </c:pt>
                <c:pt idx="13">
                  <c:v>11</c:v>
                </c:pt>
              </c:numCache>
            </c:numRef>
          </c:val>
          <c:extLst>
            <c:ext xmlns:c16="http://schemas.microsoft.com/office/drawing/2014/chart" uri="{C3380CC4-5D6E-409C-BE32-E72D297353CC}">
              <c16:uniqueId val="{00000000-F140-4C74-A671-06BC34CCECC0}"/>
            </c:ext>
          </c:extLst>
        </c:ser>
        <c:dLbls>
          <c:showLegendKey val="0"/>
          <c:showVal val="0"/>
          <c:showCatName val="0"/>
          <c:showSerName val="0"/>
          <c:showPercent val="0"/>
          <c:showBubbleSize val="0"/>
        </c:dLbls>
        <c:gapWidth val="50"/>
        <c:axId val="175710208"/>
        <c:axId val="175711744"/>
      </c:barChart>
      <c:catAx>
        <c:axId val="175710208"/>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5711744"/>
        <c:crosses val="autoZero"/>
        <c:auto val="1"/>
        <c:lblAlgn val="ctr"/>
        <c:lblOffset val="100"/>
        <c:noMultiLvlLbl val="0"/>
      </c:catAx>
      <c:valAx>
        <c:axId val="175711744"/>
        <c:scaling>
          <c:orientation val="minMax"/>
        </c:scaling>
        <c:delete val="0"/>
        <c:axPos val="l"/>
        <c:majorGridlines/>
        <c:numFmt formatCode="#,##0" sourceLinked="1"/>
        <c:majorTickMark val="out"/>
        <c:minorTickMark val="none"/>
        <c:tickLblPos val="nextTo"/>
        <c:crossAx val="175710208"/>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1965070821843"/>
          <c:y val="1.9189554199934761E-2"/>
          <c:w val="0.81329567981217543"/>
          <c:h val="0.50796582274822377"/>
        </c:manualLayout>
      </c:layout>
      <c:barChart>
        <c:barDir val="col"/>
        <c:grouping val="clustered"/>
        <c:varyColors val="0"/>
        <c:ser>
          <c:idx val="0"/>
          <c:order val="0"/>
          <c:tx>
            <c:strRef>
              <c:f>'11.3'!$A$10</c:f>
              <c:strCache>
                <c:ptCount val="1"/>
                <c:pt idx="0">
                  <c:v>Total</c:v>
                </c:pt>
              </c:strCache>
            </c:strRef>
          </c:tx>
          <c:spPr>
            <a:solidFill>
              <a:schemeClr val="accent1"/>
            </a:solidFill>
          </c:spPr>
          <c:invertIfNegative val="0"/>
          <c:cat>
            <c:strRef>
              <c:f>'11.3'!$B$4:$O$4</c:f>
              <c:strCache>
                <c:ptCount val="14"/>
                <c:pt idx="0">
                  <c:v> Jihočeský R.</c:v>
                </c:pt>
                <c:pt idx="1">
                  <c:v> Jihomoravský R.</c:v>
                </c:pt>
                <c:pt idx="2">
                  <c:v> Karlovarský R.</c:v>
                </c:pt>
                <c:pt idx="3">
                  <c:v> Královéhradecký R.</c:v>
                </c:pt>
                <c:pt idx="4">
                  <c:v> Liberecký R.</c:v>
                </c:pt>
                <c:pt idx="5">
                  <c:v> Moravskoslezský R.</c:v>
                </c:pt>
                <c:pt idx="6">
                  <c:v> Olomoucký R.</c:v>
                </c:pt>
                <c:pt idx="7">
                  <c:v> Pardubický R.</c:v>
                </c:pt>
                <c:pt idx="8">
                  <c:v> Plzeňský R.</c:v>
                </c:pt>
                <c:pt idx="9">
                  <c:v> Prague</c:v>
                </c:pt>
                <c:pt idx="10">
                  <c:v> Středočeský R.</c:v>
                </c:pt>
                <c:pt idx="11">
                  <c:v> Ústecký R.</c:v>
                </c:pt>
                <c:pt idx="12">
                  <c:v> Vysočina R.</c:v>
                </c:pt>
                <c:pt idx="13">
                  <c:v> Zlínský R.</c:v>
                </c:pt>
              </c:strCache>
            </c:strRef>
          </c:cat>
          <c:val>
            <c:numRef>
              <c:f>'11.3'!$B$10:$O$10</c:f>
              <c:numCache>
                <c:formatCode>#,##0</c:formatCode>
                <c:ptCount val="14"/>
                <c:pt idx="0">
                  <c:v>103587</c:v>
                </c:pt>
                <c:pt idx="1">
                  <c:v>377555</c:v>
                </c:pt>
                <c:pt idx="2">
                  <c:v>83015</c:v>
                </c:pt>
                <c:pt idx="3">
                  <c:v>116432</c:v>
                </c:pt>
                <c:pt idx="4">
                  <c:v>91944</c:v>
                </c:pt>
                <c:pt idx="5">
                  <c:v>372775</c:v>
                </c:pt>
                <c:pt idx="6">
                  <c:v>184573</c:v>
                </c:pt>
                <c:pt idx="7">
                  <c:v>134929</c:v>
                </c:pt>
                <c:pt idx="8">
                  <c:v>158017</c:v>
                </c:pt>
                <c:pt idx="9">
                  <c:v>407585</c:v>
                </c:pt>
                <c:pt idx="10">
                  <c:v>257703</c:v>
                </c:pt>
                <c:pt idx="11">
                  <c:v>219392</c:v>
                </c:pt>
                <c:pt idx="12">
                  <c:v>119319</c:v>
                </c:pt>
                <c:pt idx="13">
                  <c:v>154458</c:v>
                </c:pt>
              </c:numCache>
            </c:numRef>
          </c:val>
          <c:extLst>
            <c:ext xmlns:c16="http://schemas.microsoft.com/office/drawing/2014/chart" uri="{C3380CC4-5D6E-409C-BE32-E72D297353CC}">
              <c16:uniqueId val="{00000000-898F-4A8B-A325-C5838292766C}"/>
            </c:ext>
          </c:extLst>
        </c:ser>
        <c:dLbls>
          <c:showLegendKey val="0"/>
          <c:showVal val="0"/>
          <c:showCatName val="0"/>
          <c:showSerName val="0"/>
          <c:showPercent val="0"/>
          <c:showBubbleSize val="0"/>
        </c:dLbls>
        <c:gapWidth val="50"/>
        <c:axId val="175748224"/>
        <c:axId val="175749760"/>
      </c:barChart>
      <c:catAx>
        <c:axId val="175748224"/>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5749760"/>
        <c:crosses val="autoZero"/>
        <c:auto val="1"/>
        <c:lblAlgn val="ctr"/>
        <c:lblOffset val="100"/>
        <c:noMultiLvlLbl val="0"/>
      </c:catAx>
      <c:valAx>
        <c:axId val="175749760"/>
        <c:scaling>
          <c:orientation val="minMax"/>
        </c:scaling>
        <c:delete val="0"/>
        <c:axPos val="l"/>
        <c:majorGridlines/>
        <c:numFmt formatCode="#,##0" sourceLinked="1"/>
        <c:majorTickMark val="out"/>
        <c:minorTickMark val="none"/>
        <c:tickLblPos val="nextTo"/>
        <c:crossAx val="175748224"/>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977925291239374E-2"/>
          <c:y val="3.1214495688209883E-2"/>
          <c:w val="0.88915277777777779"/>
          <c:h val="0.73700161124111108"/>
        </c:manualLayout>
      </c:layout>
      <c:barChart>
        <c:barDir val="col"/>
        <c:grouping val="stacked"/>
        <c:varyColors val="0"/>
        <c:ser>
          <c:idx val="0"/>
          <c:order val="0"/>
          <c:tx>
            <c:strRef>
              <c:f>'3.5'!$C$4</c:f>
              <c:strCache>
                <c:ptCount val="1"/>
                <c:pt idx="0">
                  <c:v>Germany</c:v>
                </c:pt>
              </c:strCache>
            </c:strRef>
          </c:tx>
          <c:spPr>
            <a:solidFill>
              <a:srgbClr val="1A3366"/>
            </a:solidFill>
            <a:ln>
              <a:noFill/>
            </a:ln>
          </c:spPr>
          <c:invertIfNegative val="0"/>
          <c:cat>
            <c:numRef>
              <c:f>'3.5'!$B$5:$B$14</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'3.5'!$C$5:$C$14</c:f>
              <c:numCache>
                <c:formatCode>#,##0.0</c:formatCode>
                <c:ptCount val="10"/>
                <c:pt idx="0">
                  <c:v>31484.850992683652</c:v>
                </c:pt>
                <c:pt idx="1">
                  <c:v>36041.816490405341</c:v>
                </c:pt>
                <c:pt idx="2">
                  <c:v>35668.352425516699</c:v>
                </c:pt>
                <c:pt idx="3">
                  <c:v>32326.028315238218</c:v>
                </c:pt>
                <c:pt idx="4">
                  <c:v>34749.522928376326</c:v>
                </c:pt>
                <c:pt idx="5">
                  <c:v>38428.361870454697</c:v>
                </c:pt>
                <c:pt idx="6">
                  <c:v>34582.645301719502</c:v>
                </c:pt>
                <c:pt idx="7">
                  <c:v>43459.075476657235</c:v>
                </c:pt>
                <c:pt idx="8">
                  <c:v>45604.8596989867</c:v>
                </c:pt>
                <c:pt idx="9">
                  <c:v>26990.966720629349</c:v>
                </c:pt>
              </c:numCache>
            </c:numRef>
          </c:val>
          <c:extLst>
            <c:ext xmlns:c16="http://schemas.microsoft.com/office/drawing/2014/chart" uri="{C3380CC4-5D6E-409C-BE32-E72D297353CC}">
              <c16:uniqueId val="{00000000-D0AB-40CD-9750-52E7FEE2582F}"/>
            </c:ext>
          </c:extLst>
        </c:ser>
        <c:ser>
          <c:idx val="1"/>
          <c:order val="1"/>
          <c:tx>
            <c:strRef>
              <c:f>'3.5'!$D$4</c:f>
              <c:strCache>
                <c:ptCount val="1"/>
                <c:pt idx="0">
                  <c:v>Slovakia</c:v>
                </c:pt>
              </c:strCache>
            </c:strRef>
          </c:tx>
          <c:spPr>
            <a:solidFill>
              <a:srgbClr val="596387"/>
            </a:solidFill>
            <a:ln>
              <a:noFill/>
            </a:ln>
          </c:spPr>
          <c:invertIfNegative val="0"/>
          <c:cat>
            <c:numRef>
              <c:f>'3.5'!$B$5:$B$14</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'3.5'!$D$5:$D$14</c:f>
              <c:numCache>
                <c:formatCode>#,##0.0</c:formatCode>
                <c:ptCount val="10"/>
                <c:pt idx="0">
                  <c:v>12063.874336402767</c:v>
                </c:pt>
                <c:pt idx="1">
                  <c:v>498.92663820769997</c:v>
                </c:pt>
                <c:pt idx="2">
                  <c:v>13.3220516438</c:v>
                </c:pt>
                <c:pt idx="3">
                  <c:v>1648.6281678393757</c:v>
                </c:pt>
                <c:pt idx="4">
                  <c:v>259.66897457537715</c:v>
                </c:pt>
                <c:pt idx="5">
                  <c:v>1341.40355839224</c:v>
                </c:pt>
                <c:pt idx="6">
                  <c:v>1544.4914769490499</c:v>
                </c:pt>
                <c:pt idx="7">
                  <c:v>22.495271653127972</c:v>
                </c:pt>
                <c:pt idx="8">
                  <c:v>47.399625487920702</c:v>
                </c:pt>
                <c:pt idx="9">
                  <c:v>93.603556999999995</c:v>
                </c:pt>
              </c:numCache>
            </c:numRef>
          </c:val>
          <c:extLst>
            <c:ext xmlns:c16="http://schemas.microsoft.com/office/drawing/2014/chart" uri="{C3380CC4-5D6E-409C-BE32-E72D297353CC}">
              <c16:uniqueId val="{00000001-D0AB-40CD-9750-52E7FEE2582F}"/>
            </c:ext>
          </c:extLst>
        </c:ser>
        <c:ser>
          <c:idx val="2"/>
          <c:order val="2"/>
          <c:tx>
            <c:strRef>
              <c:f>'3.5'!$E$4</c:f>
              <c:strCache>
                <c:ptCount val="1"/>
                <c:pt idx="0">
                  <c:v>Poland</c:v>
                </c:pt>
              </c:strCache>
            </c:strRef>
          </c:tx>
          <c:spPr>
            <a:solidFill>
              <a:srgbClr val="9196B0"/>
            </a:solidFill>
            <a:ln>
              <a:noFill/>
            </a:ln>
          </c:spPr>
          <c:invertIfNegative val="0"/>
          <c:cat>
            <c:numRef>
              <c:f>'3.5'!$B$5:$B$14</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'3.5'!$E$5:$E$14</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D0AB-40CD-9750-52E7FEE2582F}"/>
            </c:ext>
          </c:extLst>
        </c:ser>
        <c:ser>
          <c:idx val="3"/>
          <c:order val="3"/>
          <c:tx>
            <c:strRef>
              <c:f>'3.5'!$F$4</c:f>
              <c:strCache>
                <c:ptCount val="1"/>
                <c:pt idx="0">
                  <c:v>Austria</c:v>
                </c:pt>
              </c:strCache>
            </c:strRef>
          </c:tx>
          <c:spPr>
            <a:solidFill>
              <a:srgbClr val="C7CCD6"/>
            </a:solidFill>
            <a:ln>
              <a:noFill/>
            </a:ln>
          </c:spPr>
          <c:invertIfNegative val="0"/>
          <c:cat>
            <c:numRef>
              <c:f>'3.5'!$B$5:$B$14</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'3.5'!$F$5:$F$14</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D0AB-40CD-9750-52E7FEE2582F}"/>
            </c:ext>
          </c:extLst>
        </c:ser>
        <c:dLbls>
          <c:showLegendKey val="0"/>
          <c:showVal val="0"/>
          <c:showCatName val="0"/>
          <c:showSerName val="0"/>
          <c:showPercent val="0"/>
          <c:showBubbleSize val="0"/>
        </c:dLbls>
        <c:gapWidth val="50"/>
        <c:overlap val="100"/>
        <c:axId val="163254656"/>
        <c:axId val="163256192"/>
      </c:barChart>
      <c:catAx>
        <c:axId val="163254656"/>
        <c:scaling>
          <c:orientation val="minMax"/>
        </c:scaling>
        <c:delete val="0"/>
        <c:axPos val="b"/>
        <c:numFmt formatCode="General" sourceLinked="1"/>
        <c:majorTickMark val="out"/>
        <c:minorTickMark val="none"/>
        <c:tickLblPos val="nextTo"/>
        <c:crossAx val="163256192"/>
        <c:crosses val="autoZero"/>
        <c:auto val="1"/>
        <c:lblAlgn val="ctr"/>
        <c:lblOffset val="100"/>
        <c:noMultiLvlLbl val="0"/>
      </c:catAx>
      <c:valAx>
        <c:axId val="163256192"/>
        <c:scaling>
          <c:orientation val="minMax"/>
          <c:max val="50000"/>
          <c:min val="0"/>
        </c:scaling>
        <c:delete val="0"/>
        <c:axPos val="l"/>
        <c:majorGridlines/>
        <c:numFmt formatCode="#,##0" sourceLinked="0"/>
        <c:majorTickMark val="out"/>
        <c:minorTickMark val="none"/>
        <c:tickLblPos val="nextTo"/>
        <c:crossAx val="163254656"/>
        <c:crosses val="autoZero"/>
        <c:crossBetween val="between"/>
        <c:majorUnit val="5000"/>
      </c:valAx>
    </c:plotArea>
    <c:legend>
      <c:legendPos val="b"/>
      <c:layout>
        <c:manualLayout>
          <c:xMode val="edge"/>
          <c:yMode val="edge"/>
          <c:x val="2.1063315941496547E-3"/>
          <c:y val="0.89265661206665869"/>
          <c:w val="0.58384340141499236"/>
          <c:h val="0.1069902684531386"/>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191733905539624E-2"/>
          <c:y val="4.8590512689525106E-2"/>
          <c:w val="0.91503663572365401"/>
          <c:h val="0.6667083963485182"/>
        </c:manualLayout>
      </c:layout>
      <c:lineChart>
        <c:grouping val="standard"/>
        <c:varyColors val="0"/>
        <c:ser>
          <c:idx val="0"/>
          <c:order val="0"/>
          <c:tx>
            <c:strRef>
              <c:f>'11.4'!$B$26</c:f>
              <c:strCache>
                <c:ptCount val="1"/>
                <c:pt idx="0">
                  <c:v> Jihočeský R.</c:v>
                </c:pt>
              </c:strCache>
            </c:strRef>
          </c:tx>
          <c:spPr>
            <a:ln>
              <a:solidFill>
                <a:schemeClr val="tx2"/>
              </a:solidFill>
            </a:ln>
          </c:spPr>
          <c:marker>
            <c:symbol val="none"/>
          </c:marker>
          <c:cat>
            <c:numRef>
              <c:f>'11.4'!$A$27:$A$36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'11.4'!$B$27:$B$36</c:f>
              <c:numCache>
                <c:formatCode>#,##0</c:formatCode>
                <c:ptCount val="10"/>
                <c:pt idx="0">
                  <c:v>267.00997620683597</c:v>
                </c:pt>
                <c:pt idx="1">
                  <c:v>237.60887250261194</c:v>
                </c:pt>
                <c:pt idx="2">
                  <c:v>256.49098662569412</c:v>
                </c:pt>
                <c:pt idx="3">
                  <c:v>274.84591988778703</c:v>
                </c:pt>
                <c:pt idx="4">
                  <c:v>279.91385512014267</c:v>
                </c:pt>
                <c:pt idx="5">
                  <c:v>271.61604691470001</c:v>
                </c:pt>
                <c:pt idx="6">
                  <c:v>274.70492934000004</c:v>
                </c:pt>
                <c:pt idx="7">
                  <c:v>276.86694703000001</c:v>
                </c:pt>
                <c:pt idx="8">
                  <c:v>305.64999838</c:v>
                </c:pt>
                <c:pt idx="9">
                  <c:v>257.24281363</c:v>
                </c:pt>
              </c:numCache>
            </c:numRef>
          </c:val>
          <c:smooth val="0"/>
          <c:extLst>
            <c:ext xmlns:c16="http://schemas.microsoft.com/office/drawing/2014/chart" uri="{C3380CC4-5D6E-409C-BE32-E72D297353CC}">
              <c16:uniqueId val="{00000000-0005-4B48-A68B-81FCC257C754}"/>
            </c:ext>
          </c:extLst>
        </c:ser>
        <c:ser>
          <c:idx val="1"/>
          <c:order val="1"/>
          <c:tx>
            <c:strRef>
              <c:f>'11.4'!$C$26</c:f>
              <c:strCache>
                <c:ptCount val="1"/>
                <c:pt idx="0">
                  <c:v> Jihomoravský R.</c:v>
                </c:pt>
              </c:strCache>
            </c:strRef>
          </c:tx>
          <c:spPr>
            <a:ln>
              <a:solidFill>
                <a:schemeClr val="accent2"/>
              </a:solidFill>
            </a:ln>
          </c:spPr>
          <c:marker>
            <c:symbol val="none"/>
          </c:marker>
          <c:cat>
            <c:numRef>
              <c:f>'11.4'!$A$27:$A$36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'11.4'!$C$27:$C$36</c:f>
              <c:numCache>
                <c:formatCode>#,##0</c:formatCode>
                <c:ptCount val="10"/>
                <c:pt idx="0">
                  <c:v>1122.6489762068361</c:v>
                </c:pt>
                <c:pt idx="1">
                  <c:v>953.537872502612</c:v>
                </c:pt>
                <c:pt idx="2">
                  <c:v>1034.957986625694</c:v>
                </c:pt>
                <c:pt idx="3">
                  <c:v>1087.0979198877869</c:v>
                </c:pt>
                <c:pt idx="4">
                  <c:v>1125.2696786804322</c:v>
                </c:pt>
                <c:pt idx="5">
                  <c:v>1058.7058999999999</c:v>
                </c:pt>
                <c:pt idx="6">
                  <c:v>1042.2495999999999</c:v>
                </c:pt>
                <c:pt idx="7">
                  <c:v>1036.7784000000001</c:v>
                </c:pt>
                <c:pt idx="8">
                  <c:v>1123.4535999999998</c:v>
                </c:pt>
                <c:pt idx="9">
                  <c:v>941.53689999999983</c:v>
                </c:pt>
              </c:numCache>
            </c:numRef>
          </c:val>
          <c:smooth val="0"/>
          <c:extLst>
            <c:ext xmlns:c16="http://schemas.microsoft.com/office/drawing/2014/chart" uri="{C3380CC4-5D6E-409C-BE32-E72D297353CC}">
              <c16:uniqueId val="{00000001-0005-4B48-A68B-81FCC257C754}"/>
            </c:ext>
          </c:extLst>
        </c:ser>
        <c:ser>
          <c:idx val="2"/>
          <c:order val="2"/>
          <c:tx>
            <c:strRef>
              <c:f>'11.4'!$D$26</c:f>
              <c:strCache>
                <c:ptCount val="1"/>
                <c:pt idx="0">
                  <c:v> Karlovarský R.</c:v>
                </c:pt>
              </c:strCache>
            </c:strRef>
          </c:tx>
          <c:spPr>
            <a:ln>
              <a:solidFill>
                <a:schemeClr val="accent3"/>
              </a:solidFill>
            </a:ln>
          </c:spPr>
          <c:marker>
            <c:symbol val="none"/>
          </c:marker>
          <c:cat>
            <c:numRef>
              <c:f>'11.4'!$A$27:$A$36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'11.4'!$D$27:$D$36</c:f>
              <c:numCache>
                <c:formatCode>#,##0</c:formatCode>
                <c:ptCount val="10"/>
                <c:pt idx="0">
                  <c:v>223.63997620683602</c:v>
                </c:pt>
                <c:pt idx="1">
                  <c:v>195.81287250261195</c:v>
                </c:pt>
                <c:pt idx="2">
                  <c:v>206.74598662569414</c:v>
                </c:pt>
                <c:pt idx="3">
                  <c:v>218.59291988778699</c:v>
                </c:pt>
                <c:pt idx="4">
                  <c:v>222.10284642420908</c:v>
                </c:pt>
                <c:pt idx="5">
                  <c:v>213.16339999999997</c:v>
                </c:pt>
                <c:pt idx="6">
                  <c:v>215.12650000000002</c:v>
                </c:pt>
                <c:pt idx="7">
                  <c:v>438.59219999999993</c:v>
                </c:pt>
                <c:pt idx="8">
                  <c:v>697.83239999999989</c:v>
                </c:pt>
                <c:pt idx="9">
                  <c:v>193.42699999999999</c:v>
                </c:pt>
              </c:numCache>
            </c:numRef>
          </c:val>
          <c:smooth val="0"/>
          <c:extLst>
            <c:ext xmlns:c16="http://schemas.microsoft.com/office/drawing/2014/chart" uri="{C3380CC4-5D6E-409C-BE32-E72D297353CC}">
              <c16:uniqueId val="{00000002-0005-4B48-A68B-81FCC257C754}"/>
            </c:ext>
          </c:extLst>
        </c:ser>
        <c:ser>
          <c:idx val="3"/>
          <c:order val="3"/>
          <c:tx>
            <c:strRef>
              <c:f>'11.4'!$E$26</c:f>
              <c:strCache>
                <c:ptCount val="1"/>
                <c:pt idx="0">
                  <c:v> Královéhradecký R.</c:v>
                </c:pt>
              </c:strCache>
            </c:strRef>
          </c:tx>
          <c:spPr>
            <a:ln>
              <a:solidFill>
                <a:schemeClr val="accent4"/>
              </a:solidFill>
            </a:ln>
          </c:spPr>
          <c:marker>
            <c:symbol val="none"/>
          </c:marker>
          <c:cat>
            <c:numRef>
              <c:f>'11.4'!$A$27:$A$36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'11.4'!$E$27:$E$36</c:f>
              <c:numCache>
                <c:formatCode>#,##0</c:formatCode>
                <c:ptCount val="10"/>
                <c:pt idx="0">
                  <c:v>332.145976206836</c:v>
                </c:pt>
                <c:pt idx="1">
                  <c:v>295.30887250261196</c:v>
                </c:pt>
                <c:pt idx="2">
                  <c:v>303.66698662569416</c:v>
                </c:pt>
                <c:pt idx="3">
                  <c:v>325.844919887787</c:v>
                </c:pt>
                <c:pt idx="4">
                  <c:v>351.06345530495935</c:v>
                </c:pt>
                <c:pt idx="5">
                  <c:v>342.08510000000001</c:v>
                </c:pt>
                <c:pt idx="6">
                  <c:v>338.59829999999994</c:v>
                </c:pt>
                <c:pt idx="7">
                  <c:v>328.29259999999999</c:v>
                </c:pt>
                <c:pt idx="8">
                  <c:v>358.32849999999996</c:v>
                </c:pt>
                <c:pt idx="9">
                  <c:v>301.85180000000003</c:v>
                </c:pt>
              </c:numCache>
            </c:numRef>
          </c:val>
          <c:smooth val="0"/>
          <c:extLst>
            <c:ext xmlns:c16="http://schemas.microsoft.com/office/drawing/2014/chart" uri="{C3380CC4-5D6E-409C-BE32-E72D297353CC}">
              <c16:uniqueId val="{00000003-0005-4B48-A68B-81FCC257C754}"/>
            </c:ext>
          </c:extLst>
        </c:ser>
        <c:ser>
          <c:idx val="4"/>
          <c:order val="4"/>
          <c:tx>
            <c:strRef>
              <c:f>'11.4'!$F$26</c:f>
              <c:strCache>
                <c:ptCount val="1"/>
                <c:pt idx="0">
                  <c:v> Liberecký R.</c:v>
                </c:pt>
              </c:strCache>
            </c:strRef>
          </c:tx>
          <c:spPr>
            <a:ln>
              <a:solidFill>
                <a:schemeClr val="accent5"/>
              </a:solidFill>
            </a:ln>
          </c:spPr>
          <c:marker>
            <c:symbol val="none"/>
          </c:marker>
          <c:cat>
            <c:numRef>
              <c:f>'11.4'!$A$27:$A$36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'11.4'!$F$27:$F$36</c:f>
              <c:numCache>
                <c:formatCode>#,##0</c:formatCode>
                <c:ptCount val="10"/>
                <c:pt idx="0">
                  <c:v>357.82997620683602</c:v>
                </c:pt>
                <c:pt idx="1">
                  <c:v>301.83087250261195</c:v>
                </c:pt>
                <c:pt idx="2">
                  <c:v>321.82698662569413</c:v>
                </c:pt>
                <c:pt idx="3">
                  <c:v>340.25691988778703</c:v>
                </c:pt>
                <c:pt idx="4">
                  <c:v>349.5550017662523</c:v>
                </c:pt>
                <c:pt idx="5">
                  <c:v>327.18510000000003</c:v>
                </c:pt>
                <c:pt idx="6">
                  <c:v>329.52159999999998</c:v>
                </c:pt>
                <c:pt idx="7">
                  <c:v>314.76650000000006</c:v>
                </c:pt>
                <c:pt idx="8">
                  <c:v>348.80220000000003</c:v>
                </c:pt>
                <c:pt idx="9">
                  <c:v>290.56369999999998</c:v>
                </c:pt>
              </c:numCache>
            </c:numRef>
          </c:val>
          <c:smooth val="0"/>
          <c:extLst>
            <c:ext xmlns:c16="http://schemas.microsoft.com/office/drawing/2014/chart" uri="{C3380CC4-5D6E-409C-BE32-E72D297353CC}">
              <c16:uniqueId val="{00000004-0005-4B48-A68B-81FCC257C754}"/>
            </c:ext>
          </c:extLst>
        </c:ser>
        <c:ser>
          <c:idx val="5"/>
          <c:order val="5"/>
          <c:tx>
            <c:strRef>
              <c:f>'11.4'!$G$26</c:f>
              <c:strCache>
                <c:ptCount val="1"/>
                <c:pt idx="0">
                  <c:v> Moravskoslezský R.</c:v>
                </c:pt>
              </c:strCache>
            </c:strRef>
          </c:tx>
          <c:spPr>
            <a:ln>
              <a:solidFill>
                <a:schemeClr val="accent6"/>
              </a:solidFill>
            </a:ln>
          </c:spPr>
          <c:marker>
            <c:symbol val="none"/>
          </c:marker>
          <c:cat>
            <c:numRef>
              <c:f>'11.4'!$A$27:$A$36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'11.4'!$G$27:$G$36</c:f>
              <c:numCache>
                <c:formatCode>#,##0</c:formatCode>
                <c:ptCount val="10"/>
                <c:pt idx="0">
                  <c:v>911.33697620683608</c:v>
                </c:pt>
                <c:pt idx="1">
                  <c:v>826.92887250261197</c:v>
                </c:pt>
                <c:pt idx="2">
                  <c:v>868.28898662569406</c:v>
                </c:pt>
                <c:pt idx="3">
                  <c:v>915.82291988778695</c:v>
                </c:pt>
                <c:pt idx="4">
                  <c:v>910.98990233157679</c:v>
                </c:pt>
                <c:pt idx="5">
                  <c:v>878.00213199999996</c:v>
                </c:pt>
                <c:pt idx="6">
                  <c:v>891.75132800000017</c:v>
                </c:pt>
                <c:pt idx="7">
                  <c:v>881.16408799999999</c:v>
                </c:pt>
                <c:pt idx="8">
                  <c:v>925.31074799999988</c:v>
                </c:pt>
                <c:pt idx="9">
                  <c:v>786.63683000000003</c:v>
                </c:pt>
              </c:numCache>
            </c:numRef>
          </c:val>
          <c:smooth val="0"/>
          <c:extLst>
            <c:ext xmlns:c16="http://schemas.microsoft.com/office/drawing/2014/chart" uri="{C3380CC4-5D6E-409C-BE32-E72D297353CC}">
              <c16:uniqueId val="{00000005-0005-4B48-A68B-81FCC257C754}"/>
            </c:ext>
          </c:extLst>
        </c:ser>
        <c:ser>
          <c:idx val="6"/>
          <c:order val="6"/>
          <c:tx>
            <c:strRef>
              <c:f>'11.4'!$H$26</c:f>
              <c:strCache>
                <c:ptCount val="1"/>
                <c:pt idx="0">
                  <c:v> Olomoucký R.</c:v>
                </c:pt>
              </c:strCache>
            </c:strRef>
          </c:tx>
          <c:spPr>
            <a:ln>
              <a:solidFill>
                <a:srgbClr val="F0948F"/>
              </a:solidFill>
            </a:ln>
          </c:spPr>
          <c:marker>
            <c:symbol val="none"/>
          </c:marker>
          <c:cat>
            <c:numRef>
              <c:f>'11.4'!$A$27:$A$36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'11.4'!$H$27:$H$36</c:f>
              <c:numCache>
                <c:formatCode>#,##0</c:formatCode>
                <c:ptCount val="10"/>
                <c:pt idx="0">
                  <c:v>458.27197620683597</c:v>
                </c:pt>
                <c:pt idx="1">
                  <c:v>406.33187250261193</c:v>
                </c:pt>
                <c:pt idx="2">
                  <c:v>424.93598662569417</c:v>
                </c:pt>
                <c:pt idx="3">
                  <c:v>458.87691988778704</c:v>
                </c:pt>
                <c:pt idx="4">
                  <c:v>479.90002294161627</c:v>
                </c:pt>
                <c:pt idx="5">
                  <c:v>457.59429999999998</c:v>
                </c:pt>
                <c:pt idx="6">
                  <c:v>457.46559999999999</c:v>
                </c:pt>
                <c:pt idx="7">
                  <c:v>465.15780000000001</c:v>
                </c:pt>
                <c:pt idx="8">
                  <c:v>515.95460000000003</c:v>
                </c:pt>
                <c:pt idx="9">
                  <c:v>447.13259999999997</c:v>
                </c:pt>
              </c:numCache>
            </c:numRef>
          </c:val>
          <c:smooth val="0"/>
          <c:extLst>
            <c:ext xmlns:c16="http://schemas.microsoft.com/office/drawing/2014/chart" uri="{C3380CC4-5D6E-409C-BE32-E72D297353CC}">
              <c16:uniqueId val="{00000006-0005-4B48-A68B-81FCC257C754}"/>
            </c:ext>
          </c:extLst>
        </c:ser>
        <c:ser>
          <c:idx val="7"/>
          <c:order val="7"/>
          <c:tx>
            <c:strRef>
              <c:f>'11.4'!$I$26</c:f>
              <c:strCache>
                <c:ptCount val="1"/>
                <c:pt idx="0">
                  <c:v> Pardubický R.</c:v>
                </c:pt>
              </c:strCache>
            </c:strRef>
          </c:tx>
          <c:spPr>
            <a:ln>
              <a:solidFill>
                <a:srgbClr val="F7C9C7"/>
              </a:solidFill>
            </a:ln>
          </c:spPr>
          <c:marker>
            <c:symbol val="none"/>
          </c:marker>
          <c:cat>
            <c:numRef>
              <c:f>'11.4'!$A$27:$A$36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'11.4'!$I$27:$I$36</c:f>
              <c:numCache>
                <c:formatCode>#,##0</c:formatCode>
                <c:ptCount val="10"/>
                <c:pt idx="0">
                  <c:v>357.22597620683598</c:v>
                </c:pt>
                <c:pt idx="1">
                  <c:v>314.46887250261193</c:v>
                </c:pt>
                <c:pt idx="2">
                  <c:v>353.57898662569414</c:v>
                </c:pt>
                <c:pt idx="3">
                  <c:v>368.89491988778701</c:v>
                </c:pt>
                <c:pt idx="4">
                  <c:v>397.83733143096401</c:v>
                </c:pt>
                <c:pt idx="5">
                  <c:v>374.92409999999995</c:v>
                </c:pt>
                <c:pt idx="6">
                  <c:v>378.93210000000005</c:v>
                </c:pt>
                <c:pt idx="7">
                  <c:v>371.04899999999998</c:v>
                </c:pt>
                <c:pt idx="8">
                  <c:v>397.05279999999999</c:v>
                </c:pt>
                <c:pt idx="9">
                  <c:v>329.11329999999998</c:v>
                </c:pt>
              </c:numCache>
            </c:numRef>
          </c:val>
          <c:smooth val="0"/>
          <c:extLst>
            <c:ext xmlns:c16="http://schemas.microsoft.com/office/drawing/2014/chart" uri="{C3380CC4-5D6E-409C-BE32-E72D297353CC}">
              <c16:uniqueId val="{00000007-0005-4B48-A68B-81FCC257C754}"/>
            </c:ext>
          </c:extLst>
        </c:ser>
        <c:ser>
          <c:idx val="8"/>
          <c:order val="8"/>
          <c:tx>
            <c:strRef>
              <c:f>'11.4'!$J$26</c:f>
              <c:strCache>
                <c:ptCount val="1"/>
                <c:pt idx="0">
                  <c:v> Plzeňský R.</c:v>
                </c:pt>
              </c:strCache>
            </c:strRef>
          </c:tx>
          <c:spPr>
            <a:ln>
              <a:solidFill>
                <a:schemeClr val="tx1"/>
              </a:solidFill>
            </a:ln>
          </c:spPr>
          <c:marker>
            <c:symbol val="none"/>
          </c:marker>
          <c:cat>
            <c:numRef>
              <c:f>'11.4'!$A$27:$A$36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'11.4'!$J$27:$J$36</c:f>
              <c:numCache>
                <c:formatCode>#,##0</c:formatCode>
                <c:ptCount val="10"/>
                <c:pt idx="0">
                  <c:v>384.71397620683598</c:v>
                </c:pt>
                <c:pt idx="1">
                  <c:v>343.03387250261193</c:v>
                </c:pt>
                <c:pt idx="2">
                  <c:v>358.32698662569413</c:v>
                </c:pt>
                <c:pt idx="3">
                  <c:v>379.67791988778703</c:v>
                </c:pt>
                <c:pt idx="4">
                  <c:v>392.60095842059661</c:v>
                </c:pt>
                <c:pt idx="5">
                  <c:v>363.91340000000002</c:v>
                </c:pt>
                <c:pt idx="6">
                  <c:v>362.40809999999999</c:v>
                </c:pt>
                <c:pt idx="7">
                  <c:v>362.33820000000003</c:v>
                </c:pt>
                <c:pt idx="8">
                  <c:v>402.85519999999997</c:v>
                </c:pt>
                <c:pt idx="9">
                  <c:v>348.1533</c:v>
                </c:pt>
              </c:numCache>
            </c:numRef>
          </c:val>
          <c:smooth val="0"/>
          <c:extLst>
            <c:ext xmlns:c16="http://schemas.microsoft.com/office/drawing/2014/chart" uri="{C3380CC4-5D6E-409C-BE32-E72D297353CC}">
              <c16:uniqueId val="{00000008-0005-4B48-A68B-81FCC257C754}"/>
            </c:ext>
          </c:extLst>
        </c:ser>
        <c:ser>
          <c:idx val="9"/>
          <c:order val="9"/>
          <c:tx>
            <c:strRef>
              <c:f>'11.4'!$K$26</c:f>
              <c:strCache>
                <c:ptCount val="1"/>
                <c:pt idx="0">
                  <c:v> Prague</c:v>
                </c:pt>
              </c:strCache>
            </c:strRef>
          </c:tx>
          <c:spPr>
            <a:ln>
              <a:solidFill>
                <a:schemeClr val="tx1">
                  <a:alpha val="50000"/>
                </a:schemeClr>
              </a:solidFill>
            </a:ln>
          </c:spPr>
          <c:marker>
            <c:symbol val="none"/>
          </c:marker>
          <c:cat>
            <c:numRef>
              <c:f>'11.4'!$A$27:$A$36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'11.4'!$K$27:$K$36</c:f>
              <c:numCache>
                <c:formatCode>#,##0</c:formatCode>
                <c:ptCount val="10"/>
                <c:pt idx="0">
                  <c:v>968.41997620683605</c:v>
                </c:pt>
                <c:pt idx="1">
                  <c:v>796.96987250261191</c:v>
                </c:pt>
                <c:pt idx="2">
                  <c:v>820.34098662569409</c:v>
                </c:pt>
                <c:pt idx="3">
                  <c:v>886.344919887787</c:v>
                </c:pt>
                <c:pt idx="4">
                  <c:v>912.22504782138594</c:v>
                </c:pt>
                <c:pt idx="5">
                  <c:v>852.04543613082001</c:v>
                </c:pt>
                <c:pt idx="6">
                  <c:v>841.36364172643027</c:v>
                </c:pt>
                <c:pt idx="7">
                  <c:v>807.09032895129201</c:v>
                </c:pt>
                <c:pt idx="8">
                  <c:v>894.74080703278469</c:v>
                </c:pt>
                <c:pt idx="9">
                  <c:v>751.43965704920856</c:v>
                </c:pt>
              </c:numCache>
            </c:numRef>
          </c:val>
          <c:smooth val="0"/>
          <c:extLst>
            <c:ext xmlns:c16="http://schemas.microsoft.com/office/drawing/2014/chart" uri="{C3380CC4-5D6E-409C-BE32-E72D297353CC}">
              <c16:uniqueId val="{00000009-0005-4B48-A68B-81FCC257C754}"/>
            </c:ext>
          </c:extLst>
        </c:ser>
        <c:ser>
          <c:idx val="10"/>
          <c:order val="10"/>
          <c:tx>
            <c:strRef>
              <c:f>'11.4'!$L$26</c:f>
              <c:strCache>
                <c:ptCount val="1"/>
                <c:pt idx="0">
                  <c:v> Středočeský R.</c:v>
                </c:pt>
              </c:strCache>
            </c:strRef>
          </c:tx>
          <c:spPr>
            <a:ln cmpd="sng">
              <a:solidFill>
                <a:schemeClr val="accent1"/>
              </a:solidFill>
              <a:prstDash val="dash"/>
            </a:ln>
          </c:spPr>
          <c:marker>
            <c:symbol val="none"/>
          </c:marker>
          <c:cat>
            <c:numRef>
              <c:f>'11.4'!$A$27:$A$36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'11.4'!$L$27:$L$36</c:f>
              <c:numCache>
                <c:formatCode>#,##0</c:formatCode>
                <c:ptCount val="10"/>
                <c:pt idx="0">
                  <c:v>1026.8499762068361</c:v>
                </c:pt>
                <c:pt idx="1">
                  <c:v>933.27687250261192</c:v>
                </c:pt>
                <c:pt idx="2">
                  <c:v>963.11898662569411</c:v>
                </c:pt>
                <c:pt idx="3">
                  <c:v>1035.4359198877869</c:v>
                </c:pt>
                <c:pt idx="4">
                  <c:v>1077.7049398817649</c:v>
                </c:pt>
                <c:pt idx="5">
                  <c:v>1040.3693189999999</c:v>
                </c:pt>
                <c:pt idx="6">
                  <c:v>1047.326669</c:v>
                </c:pt>
                <c:pt idx="7">
                  <c:v>1098.2514939999999</c:v>
                </c:pt>
                <c:pt idx="8">
                  <c:v>1187.4597140000001</c:v>
                </c:pt>
                <c:pt idx="9">
                  <c:v>1025.322535</c:v>
                </c:pt>
              </c:numCache>
            </c:numRef>
          </c:val>
          <c:smooth val="0"/>
          <c:extLst>
            <c:ext xmlns:c16="http://schemas.microsoft.com/office/drawing/2014/chart" uri="{C3380CC4-5D6E-409C-BE32-E72D297353CC}">
              <c16:uniqueId val="{0000000A-0005-4B48-A68B-81FCC257C754}"/>
            </c:ext>
          </c:extLst>
        </c:ser>
        <c:ser>
          <c:idx val="11"/>
          <c:order val="11"/>
          <c:tx>
            <c:strRef>
              <c:f>'11.4'!$M$26</c:f>
              <c:strCache>
                <c:ptCount val="1"/>
                <c:pt idx="0">
                  <c:v> Ústecký R.</c:v>
                </c:pt>
              </c:strCache>
            </c:strRef>
          </c:tx>
          <c:spPr>
            <a:ln>
              <a:solidFill>
                <a:schemeClr val="accent2"/>
              </a:solidFill>
              <a:prstDash val="dash"/>
            </a:ln>
          </c:spPr>
          <c:marker>
            <c:symbol val="none"/>
          </c:marker>
          <c:cat>
            <c:numRef>
              <c:f>'11.4'!$A$27:$A$36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'11.4'!$M$27:$M$36</c:f>
              <c:numCache>
                <c:formatCode>#,##0</c:formatCode>
                <c:ptCount val="10"/>
                <c:pt idx="0">
                  <c:v>881.43897620683606</c:v>
                </c:pt>
                <c:pt idx="1">
                  <c:v>785.80087250261192</c:v>
                </c:pt>
                <c:pt idx="2">
                  <c:v>860.11298662569413</c:v>
                </c:pt>
                <c:pt idx="3">
                  <c:v>1098.317919887787</c:v>
                </c:pt>
                <c:pt idx="4">
                  <c:v>1131.9939891683503</c:v>
                </c:pt>
                <c:pt idx="5">
                  <c:v>1118.2678109999999</c:v>
                </c:pt>
                <c:pt idx="6">
                  <c:v>1498.4947110000001</c:v>
                </c:pt>
                <c:pt idx="7">
                  <c:v>1428.4898469999998</c:v>
                </c:pt>
                <c:pt idx="8">
                  <c:v>1342.7590419999999</c:v>
                </c:pt>
                <c:pt idx="9">
                  <c:v>1089.7729079999999</c:v>
                </c:pt>
              </c:numCache>
            </c:numRef>
          </c:val>
          <c:smooth val="0"/>
          <c:extLst>
            <c:ext xmlns:c16="http://schemas.microsoft.com/office/drawing/2014/chart" uri="{C3380CC4-5D6E-409C-BE32-E72D297353CC}">
              <c16:uniqueId val="{0000000B-0005-4B48-A68B-81FCC257C754}"/>
            </c:ext>
          </c:extLst>
        </c:ser>
        <c:ser>
          <c:idx val="12"/>
          <c:order val="12"/>
          <c:tx>
            <c:strRef>
              <c:f>'11.4'!$N$26</c:f>
              <c:strCache>
                <c:ptCount val="1"/>
                <c:pt idx="0">
                  <c:v> Vysočina R.</c:v>
                </c:pt>
              </c:strCache>
            </c:strRef>
          </c:tx>
          <c:spPr>
            <a:ln>
              <a:solidFill>
                <a:schemeClr val="accent4">
                  <a:alpha val="99000"/>
                </a:schemeClr>
              </a:solidFill>
              <a:prstDash val="dash"/>
            </a:ln>
          </c:spPr>
          <c:marker>
            <c:symbol val="none"/>
          </c:marker>
          <c:cat>
            <c:numRef>
              <c:f>'11.4'!$A$27:$A$36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'11.4'!$N$27:$N$36</c:f>
              <c:numCache>
                <c:formatCode>#,##0</c:formatCode>
                <c:ptCount val="10"/>
                <c:pt idx="0">
                  <c:v>382.48097620683598</c:v>
                </c:pt>
                <c:pt idx="1">
                  <c:v>328.19187250261194</c:v>
                </c:pt>
                <c:pt idx="2">
                  <c:v>329.97098662569414</c:v>
                </c:pt>
                <c:pt idx="3">
                  <c:v>348.844919887787</c:v>
                </c:pt>
                <c:pt idx="4">
                  <c:v>355.36641062466811</c:v>
                </c:pt>
                <c:pt idx="5">
                  <c:v>334.54324700939998</c:v>
                </c:pt>
                <c:pt idx="6">
                  <c:v>325.12548562000001</c:v>
                </c:pt>
                <c:pt idx="7">
                  <c:v>321.68148098</c:v>
                </c:pt>
                <c:pt idx="8">
                  <c:v>352.78741257000001</c:v>
                </c:pt>
                <c:pt idx="9">
                  <c:v>291.21924635999994</c:v>
                </c:pt>
              </c:numCache>
            </c:numRef>
          </c:val>
          <c:smooth val="0"/>
          <c:extLst>
            <c:ext xmlns:c16="http://schemas.microsoft.com/office/drawing/2014/chart" uri="{C3380CC4-5D6E-409C-BE32-E72D297353CC}">
              <c16:uniqueId val="{0000000C-0005-4B48-A68B-81FCC257C754}"/>
            </c:ext>
          </c:extLst>
        </c:ser>
        <c:ser>
          <c:idx val="13"/>
          <c:order val="13"/>
          <c:tx>
            <c:strRef>
              <c:f>'11.4'!$O$26</c:f>
              <c:strCache>
                <c:ptCount val="1"/>
                <c:pt idx="0">
                  <c:v> Zlínský R.</c:v>
                </c:pt>
              </c:strCache>
            </c:strRef>
          </c:tx>
          <c:spPr>
            <a:ln>
              <a:solidFill>
                <a:schemeClr val="tx1">
                  <a:lumMod val="10000"/>
                  <a:lumOff val="90000"/>
                </a:schemeClr>
              </a:solidFill>
            </a:ln>
          </c:spPr>
          <c:marker>
            <c:symbol val="none"/>
          </c:marker>
          <c:cat>
            <c:numRef>
              <c:f>'11.4'!$A$27:$A$36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'11.4'!$O$27:$O$36</c:f>
              <c:numCache>
                <c:formatCode>#,##0</c:formatCode>
                <c:ptCount val="10"/>
                <c:pt idx="0">
                  <c:v>450.43497620683598</c:v>
                </c:pt>
                <c:pt idx="1">
                  <c:v>384.00487250261193</c:v>
                </c:pt>
                <c:pt idx="2">
                  <c:v>389.24398662569416</c:v>
                </c:pt>
                <c:pt idx="3">
                  <c:v>420.15791988778705</c:v>
                </c:pt>
                <c:pt idx="4">
                  <c:v>433.05959417613718</c:v>
                </c:pt>
                <c:pt idx="5">
                  <c:v>418.35169999999999</c:v>
                </c:pt>
                <c:pt idx="6">
                  <c:v>410.33750000000003</c:v>
                </c:pt>
                <c:pt idx="7">
                  <c:v>421.4717</c:v>
                </c:pt>
                <c:pt idx="8">
                  <c:v>455.07749999999999</c:v>
                </c:pt>
                <c:pt idx="9">
                  <c:v>367.35870000000006</c:v>
                </c:pt>
              </c:numCache>
            </c:numRef>
          </c:val>
          <c:smooth val="0"/>
          <c:extLst>
            <c:ext xmlns:c16="http://schemas.microsoft.com/office/drawing/2014/chart" uri="{C3380CC4-5D6E-409C-BE32-E72D297353CC}">
              <c16:uniqueId val="{0000000D-0005-4B48-A68B-81FCC257C754}"/>
            </c:ext>
          </c:extLst>
        </c:ser>
        <c:dLbls>
          <c:showLegendKey val="0"/>
          <c:showVal val="0"/>
          <c:showCatName val="0"/>
          <c:showSerName val="0"/>
          <c:showPercent val="0"/>
          <c:showBubbleSize val="0"/>
        </c:dLbls>
        <c:smooth val="0"/>
        <c:axId val="178764416"/>
        <c:axId val="178770304"/>
      </c:lineChart>
      <c:catAx>
        <c:axId val="178764416"/>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78770304"/>
        <c:crosses val="autoZero"/>
        <c:auto val="1"/>
        <c:lblAlgn val="ctr"/>
        <c:lblOffset val="100"/>
        <c:noMultiLvlLbl val="0"/>
      </c:catAx>
      <c:valAx>
        <c:axId val="178770304"/>
        <c:scaling>
          <c:orientation val="minMax"/>
        </c:scaling>
        <c:delete val="0"/>
        <c:axPos val="l"/>
        <c:majorGridlines/>
        <c:numFmt formatCode="#,##0" sourceLinked="0"/>
        <c:majorTickMark val="out"/>
        <c:minorTickMark val="none"/>
        <c:tickLblPos val="nextTo"/>
        <c:crossAx val="178764416"/>
        <c:crosses val="autoZero"/>
        <c:crossBetween val="midCat"/>
      </c:valAx>
    </c:plotArea>
    <c:legend>
      <c:legendPos val="b"/>
      <c:layout>
        <c:manualLayout>
          <c:xMode val="edge"/>
          <c:yMode val="edge"/>
          <c:x val="0"/>
          <c:y val="0.84268167488445267"/>
          <c:w val="0.85532975240955389"/>
          <c:h val="0.1534308544098916"/>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paperSize="9" orientation="landscape" verticalDpi="0"/>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66640970577978E-2"/>
          <c:y val="2.916619118262391E-2"/>
          <c:w val="0.92753335902942202"/>
          <c:h val="0.74524972421925528"/>
        </c:manualLayout>
      </c:layout>
      <c:barChart>
        <c:barDir val="col"/>
        <c:grouping val="stacked"/>
        <c:varyColors val="0"/>
        <c:ser>
          <c:idx val="0"/>
          <c:order val="0"/>
          <c:tx>
            <c:strRef>
              <c:f>'11.4'!$B$85</c:f>
              <c:strCache>
                <c:ptCount val="1"/>
                <c:pt idx="0">
                  <c:v> Jihočeský R.</c:v>
                </c:pt>
              </c:strCache>
            </c:strRef>
          </c:tx>
          <c:spPr>
            <a:solidFill>
              <a:schemeClr val="accent1"/>
            </a:solidFill>
          </c:spPr>
          <c:invertIfNegative val="0"/>
          <c:cat>
            <c:numRef>
              <c:f>'11.4'!$A$86:$A$95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'11.4'!$B$86:$B$95</c:f>
              <c:numCache>
                <c:formatCode>#,##0</c:formatCode>
                <c:ptCount val="10"/>
                <c:pt idx="0">
                  <c:v>2839.0679271385648</c:v>
                </c:pt>
                <c:pt idx="1">
                  <c:v>2525.3859405851535</c:v>
                </c:pt>
                <c:pt idx="2">
                  <c:v>2730.2180524125793</c:v>
                </c:pt>
                <c:pt idx="3">
                  <c:v>2937.2289939092698</c:v>
                </c:pt>
                <c:pt idx="4">
                  <c:v>2988.0864450478575</c:v>
                </c:pt>
                <c:pt idx="5">
                  <c:v>2897.2788392100006</c:v>
                </c:pt>
                <c:pt idx="6">
                  <c:v>2938.7715317099996</c:v>
                </c:pt>
                <c:pt idx="7">
                  <c:v>2958.1357483699999</c:v>
                </c:pt>
                <c:pt idx="8">
                  <c:v>3263.6517408099999</c:v>
                </c:pt>
                <c:pt idx="9">
                  <c:v>2772.50031339</c:v>
                </c:pt>
              </c:numCache>
            </c:numRef>
          </c:val>
          <c:extLst>
            <c:ext xmlns:c16="http://schemas.microsoft.com/office/drawing/2014/chart" uri="{C3380CC4-5D6E-409C-BE32-E72D297353CC}">
              <c16:uniqueId val="{00000000-5C71-425D-AA49-26E455513E8F}"/>
            </c:ext>
          </c:extLst>
        </c:ser>
        <c:ser>
          <c:idx val="1"/>
          <c:order val="1"/>
          <c:tx>
            <c:strRef>
              <c:f>'11.4'!$C$85</c:f>
              <c:strCache>
                <c:ptCount val="1"/>
                <c:pt idx="0">
                  <c:v> Jihomoravský R.</c:v>
                </c:pt>
              </c:strCache>
            </c:strRef>
          </c:tx>
          <c:invertIfNegative val="0"/>
          <c:cat>
            <c:numRef>
              <c:f>'11.4'!$A$86:$A$95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'11.4'!$C$86:$C$95</c:f>
              <c:numCache>
                <c:formatCode>#,##0</c:formatCode>
                <c:ptCount val="10"/>
                <c:pt idx="0">
                  <c:v>11957.158927138566</c:v>
                </c:pt>
                <c:pt idx="1">
                  <c:v>10141.374940585154</c:v>
                </c:pt>
                <c:pt idx="2">
                  <c:v>11029.419052412579</c:v>
                </c:pt>
                <c:pt idx="3">
                  <c:v>11621.44499390927</c:v>
                </c:pt>
                <c:pt idx="4">
                  <c:v>12010.297534693756</c:v>
                </c:pt>
                <c:pt idx="5">
                  <c:v>11298.474126139999</c:v>
                </c:pt>
                <c:pt idx="6">
                  <c:v>11126.26151059</c:v>
                </c:pt>
                <c:pt idx="7">
                  <c:v>11076.37637364</c:v>
                </c:pt>
                <c:pt idx="8">
                  <c:v>11998.891890130002</c:v>
                </c:pt>
                <c:pt idx="9">
                  <c:v>10168.805996750001</c:v>
                </c:pt>
              </c:numCache>
            </c:numRef>
          </c:val>
          <c:extLst>
            <c:ext xmlns:c16="http://schemas.microsoft.com/office/drawing/2014/chart" uri="{C3380CC4-5D6E-409C-BE32-E72D297353CC}">
              <c16:uniqueId val="{00000001-5C71-425D-AA49-26E455513E8F}"/>
            </c:ext>
          </c:extLst>
        </c:ser>
        <c:ser>
          <c:idx val="2"/>
          <c:order val="2"/>
          <c:tx>
            <c:strRef>
              <c:f>'11.4'!$D$85</c:f>
              <c:strCache>
                <c:ptCount val="1"/>
                <c:pt idx="0">
                  <c:v> Karlovarský R.</c:v>
                </c:pt>
              </c:strCache>
            </c:strRef>
          </c:tx>
          <c:invertIfNegative val="0"/>
          <c:cat>
            <c:numRef>
              <c:f>'11.4'!$A$86:$A$95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'11.4'!$D$86:$D$95</c:f>
              <c:numCache>
                <c:formatCode>#,##0</c:formatCode>
                <c:ptCount val="10"/>
                <c:pt idx="0">
                  <c:v>2373.2309271385648</c:v>
                </c:pt>
                <c:pt idx="1">
                  <c:v>2082.6809405851536</c:v>
                </c:pt>
                <c:pt idx="2">
                  <c:v>2204.1930524125792</c:v>
                </c:pt>
                <c:pt idx="3">
                  <c:v>2337.4489939092696</c:v>
                </c:pt>
                <c:pt idx="4">
                  <c:v>2370.6704125037581</c:v>
                </c:pt>
                <c:pt idx="5">
                  <c:v>2274.9460970699997</c:v>
                </c:pt>
                <c:pt idx="6">
                  <c:v>2296.2346864900001</c:v>
                </c:pt>
                <c:pt idx="7">
                  <c:v>4690.6196397799995</c:v>
                </c:pt>
                <c:pt idx="8">
                  <c:v>7451.9699054599996</c:v>
                </c:pt>
                <c:pt idx="9">
                  <c:v>2090.1370382900004</c:v>
                </c:pt>
              </c:numCache>
            </c:numRef>
          </c:val>
          <c:extLst>
            <c:ext xmlns:c16="http://schemas.microsoft.com/office/drawing/2014/chart" uri="{C3380CC4-5D6E-409C-BE32-E72D297353CC}">
              <c16:uniqueId val="{00000002-5C71-425D-AA49-26E455513E8F}"/>
            </c:ext>
          </c:extLst>
        </c:ser>
        <c:ser>
          <c:idx val="3"/>
          <c:order val="3"/>
          <c:tx>
            <c:strRef>
              <c:f>'11.4'!$E$85</c:f>
              <c:strCache>
                <c:ptCount val="1"/>
                <c:pt idx="0">
                  <c:v> Královéhradecký R.</c:v>
                </c:pt>
              </c:strCache>
            </c:strRef>
          </c:tx>
          <c:invertIfNegative val="0"/>
          <c:cat>
            <c:numRef>
              <c:f>'11.4'!$A$86:$A$95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'11.4'!$E$86:$E$95</c:f>
              <c:numCache>
                <c:formatCode>#,##0</c:formatCode>
                <c:ptCount val="10"/>
                <c:pt idx="0">
                  <c:v>3525.5159271385646</c:v>
                </c:pt>
                <c:pt idx="1">
                  <c:v>3140.8189405851535</c:v>
                </c:pt>
                <c:pt idx="2">
                  <c:v>3236.7490524125792</c:v>
                </c:pt>
                <c:pt idx="3">
                  <c:v>3483.8379939092697</c:v>
                </c:pt>
                <c:pt idx="4">
                  <c:v>3747.0119206237578</c:v>
                </c:pt>
                <c:pt idx="5">
                  <c:v>3650.7505730400007</c:v>
                </c:pt>
                <c:pt idx="6">
                  <c:v>3614.3458771000001</c:v>
                </c:pt>
                <c:pt idx="7">
                  <c:v>3507.5729411199995</c:v>
                </c:pt>
                <c:pt idx="8">
                  <c:v>3826.962444799999</c:v>
                </c:pt>
                <c:pt idx="9">
                  <c:v>3260.3228621300004</c:v>
                </c:pt>
              </c:numCache>
            </c:numRef>
          </c:val>
          <c:extLst>
            <c:ext xmlns:c16="http://schemas.microsoft.com/office/drawing/2014/chart" uri="{C3380CC4-5D6E-409C-BE32-E72D297353CC}">
              <c16:uniqueId val="{00000003-5C71-425D-AA49-26E455513E8F}"/>
            </c:ext>
          </c:extLst>
        </c:ser>
        <c:ser>
          <c:idx val="4"/>
          <c:order val="4"/>
          <c:tx>
            <c:strRef>
              <c:f>'11.4'!$F$85</c:f>
              <c:strCache>
                <c:ptCount val="1"/>
                <c:pt idx="0">
                  <c:v> Liberecký R.</c:v>
                </c:pt>
              </c:strCache>
            </c:strRef>
          </c:tx>
          <c:spPr>
            <a:solidFill>
              <a:schemeClr val="accent5"/>
            </a:solidFill>
            <a:ln>
              <a:noFill/>
            </a:ln>
          </c:spPr>
          <c:invertIfNegative val="0"/>
          <c:cat>
            <c:numRef>
              <c:f>'11.4'!$A$86:$A$95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'11.4'!$F$86:$F$95</c:f>
              <c:numCache>
                <c:formatCode>#,##0</c:formatCode>
                <c:ptCount val="10"/>
                <c:pt idx="0">
                  <c:v>3796.4419271385646</c:v>
                </c:pt>
                <c:pt idx="1">
                  <c:v>3210.2309405851538</c:v>
                </c:pt>
                <c:pt idx="2">
                  <c:v>3430.3530524125795</c:v>
                </c:pt>
                <c:pt idx="3">
                  <c:v>3637.8319939092694</c:v>
                </c:pt>
                <c:pt idx="4">
                  <c:v>3731.0284807037574</c:v>
                </c:pt>
                <c:pt idx="5">
                  <c:v>3491.73536139</c:v>
                </c:pt>
                <c:pt idx="6">
                  <c:v>3517.47507898</c:v>
                </c:pt>
                <c:pt idx="7">
                  <c:v>3362.9331719399997</c:v>
                </c:pt>
                <c:pt idx="8">
                  <c:v>3725.1866433700002</c:v>
                </c:pt>
                <c:pt idx="9">
                  <c:v>3138.5645757699999</c:v>
                </c:pt>
              </c:numCache>
            </c:numRef>
          </c:val>
          <c:extLst>
            <c:ext xmlns:c16="http://schemas.microsoft.com/office/drawing/2014/chart" uri="{C3380CC4-5D6E-409C-BE32-E72D297353CC}">
              <c16:uniqueId val="{00000004-5C71-425D-AA49-26E455513E8F}"/>
            </c:ext>
          </c:extLst>
        </c:ser>
        <c:ser>
          <c:idx val="5"/>
          <c:order val="5"/>
          <c:tx>
            <c:strRef>
              <c:f>'11.4'!$G$85</c:f>
              <c:strCache>
                <c:ptCount val="1"/>
                <c:pt idx="0">
                  <c:v> Moravskoslezský R.</c:v>
                </c:pt>
              </c:strCache>
            </c:strRef>
          </c:tx>
          <c:spPr>
            <a:solidFill>
              <a:schemeClr val="accent6"/>
            </a:solidFill>
            <a:ln>
              <a:noFill/>
            </a:ln>
          </c:spPr>
          <c:invertIfNegative val="0"/>
          <c:cat>
            <c:numRef>
              <c:f>'11.4'!$A$86:$A$95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'11.4'!$G$86:$G$95</c:f>
              <c:numCache>
                <c:formatCode>#,##0</c:formatCode>
                <c:ptCount val="10"/>
                <c:pt idx="0">
                  <c:v>9700.5319271385652</c:v>
                </c:pt>
                <c:pt idx="1">
                  <c:v>8793.2009405851531</c:v>
                </c:pt>
                <c:pt idx="2">
                  <c:v>9255.9870524125781</c:v>
                </c:pt>
                <c:pt idx="3">
                  <c:v>9791.2839939092701</c:v>
                </c:pt>
                <c:pt idx="4">
                  <c:v>9721.1217601837561</c:v>
                </c:pt>
                <c:pt idx="5">
                  <c:v>9368.0227507899999</c:v>
                </c:pt>
                <c:pt idx="6">
                  <c:v>9515.7342041800002</c:v>
                </c:pt>
                <c:pt idx="7">
                  <c:v>9413.7053351199993</c:v>
                </c:pt>
                <c:pt idx="8">
                  <c:v>9879.7964187500002</c:v>
                </c:pt>
                <c:pt idx="9">
                  <c:v>8495.3711698799998</c:v>
                </c:pt>
              </c:numCache>
            </c:numRef>
          </c:val>
          <c:extLst>
            <c:ext xmlns:c16="http://schemas.microsoft.com/office/drawing/2014/chart" uri="{C3380CC4-5D6E-409C-BE32-E72D297353CC}">
              <c16:uniqueId val="{00000005-5C71-425D-AA49-26E455513E8F}"/>
            </c:ext>
          </c:extLst>
        </c:ser>
        <c:ser>
          <c:idx val="6"/>
          <c:order val="6"/>
          <c:tx>
            <c:strRef>
              <c:f>'11.4'!$H$85</c:f>
              <c:strCache>
                <c:ptCount val="1"/>
                <c:pt idx="0">
                  <c:v> Olomoucký R.</c:v>
                </c:pt>
              </c:strCache>
            </c:strRef>
          </c:tx>
          <c:spPr>
            <a:solidFill>
              <a:srgbClr val="F0948F"/>
            </a:solidFill>
          </c:spPr>
          <c:invertIfNegative val="0"/>
          <c:cat>
            <c:numRef>
              <c:f>'11.4'!$A$86:$A$95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'11.4'!$H$86:$H$95</c:f>
              <c:numCache>
                <c:formatCode>#,##0</c:formatCode>
                <c:ptCount val="10"/>
                <c:pt idx="0">
                  <c:v>4879.3449271385653</c:v>
                </c:pt>
                <c:pt idx="1">
                  <c:v>4321.619940585153</c:v>
                </c:pt>
                <c:pt idx="2">
                  <c:v>4529.5430524125786</c:v>
                </c:pt>
                <c:pt idx="3">
                  <c:v>4906.1419939092693</c:v>
                </c:pt>
                <c:pt idx="4">
                  <c:v>5122.1325402737584</c:v>
                </c:pt>
                <c:pt idx="5">
                  <c:v>4883.5301379699995</c:v>
                </c:pt>
                <c:pt idx="6">
                  <c:v>4883.1531025599998</c:v>
                </c:pt>
                <c:pt idx="7">
                  <c:v>4970.2052502899996</c:v>
                </c:pt>
                <c:pt idx="8">
                  <c:v>5510.36582877</c:v>
                </c:pt>
                <c:pt idx="9">
                  <c:v>4830.4221150300009</c:v>
                </c:pt>
              </c:numCache>
            </c:numRef>
          </c:val>
          <c:extLst>
            <c:ext xmlns:c16="http://schemas.microsoft.com/office/drawing/2014/chart" uri="{C3380CC4-5D6E-409C-BE32-E72D297353CC}">
              <c16:uniqueId val="{00000006-5C71-425D-AA49-26E455513E8F}"/>
            </c:ext>
          </c:extLst>
        </c:ser>
        <c:ser>
          <c:idx val="7"/>
          <c:order val="7"/>
          <c:tx>
            <c:strRef>
              <c:f>'11.4'!$I$85</c:f>
              <c:strCache>
                <c:ptCount val="1"/>
                <c:pt idx="0">
                  <c:v> Pardubický R.</c:v>
                </c:pt>
              </c:strCache>
            </c:strRef>
          </c:tx>
          <c:spPr>
            <a:solidFill>
              <a:srgbClr val="F7C9C7"/>
            </a:solidFill>
          </c:spPr>
          <c:invertIfNegative val="0"/>
          <c:cat>
            <c:numRef>
              <c:f>'11.4'!$A$86:$A$95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'11.4'!$I$86:$I$95</c:f>
              <c:numCache>
                <c:formatCode>#,##0</c:formatCode>
                <c:ptCount val="10"/>
                <c:pt idx="0">
                  <c:v>3791.9289271385646</c:v>
                </c:pt>
                <c:pt idx="1">
                  <c:v>3344.6399405851535</c:v>
                </c:pt>
                <c:pt idx="2">
                  <c:v>3769.2370524125795</c:v>
                </c:pt>
                <c:pt idx="3">
                  <c:v>3944.3669939092697</c:v>
                </c:pt>
                <c:pt idx="4">
                  <c:v>4246.3764858537588</c:v>
                </c:pt>
                <c:pt idx="5">
                  <c:v>4001.2468278599995</c:v>
                </c:pt>
                <c:pt idx="6">
                  <c:v>4044.7886773600007</c:v>
                </c:pt>
                <c:pt idx="7">
                  <c:v>3964.8509234299991</c:v>
                </c:pt>
                <c:pt idx="8">
                  <c:v>4240.46199179</c:v>
                </c:pt>
                <c:pt idx="9">
                  <c:v>3554.7926027599997</c:v>
                </c:pt>
              </c:numCache>
            </c:numRef>
          </c:val>
          <c:extLst>
            <c:ext xmlns:c16="http://schemas.microsoft.com/office/drawing/2014/chart" uri="{C3380CC4-5D6E-409C-BE32-E72D297353CC}">
              <c16:uniqueId val="{00000007-5C71-425D-AA49-26E455513E8F}"/>
            </c:ext>
          </c:extLst>
        </c:ser>
        <c:ser>
          <c:idx val="8"/>
          <c:order val="8"/>
          <c:tx>
            <c:strRef>
              <c:f>'11.4'!$J$85</c:f>
              <c:strCache>
                <c:ptCount val="1"/>
                <c:pt idx="0">
                  <c:v> Plzeňský R.</c:v>
                </c:pt>
              </c:strCache>
            </c:strRef>
          </c:tx>
          <c:spPr>
            <a:solidFill>
              <a:schemeClr val="tx1"/>
            </a:solidFill>
          </c:spPr>
          <c:invertIfNegative val="0"/>
          <c:cat>
            <c:numRef>
              <c:f>'11.4'!$A$86:$A$95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'11.4'!$J$86:$J$95</c:f>
              <c:numCache>
                <c:formatCode>#,##0</c:formatCode>
                <c:ptCount val="10"/>
                <c:pt idx="0">
                  <c:v>4081.6949271385647</c:v>
                </c:pt>
                <c:pt idx="1">
                  <c:v>3648.5009405851538</c:v>
                </c:pt>
                <c:pt idx="2">
                  <c:v>3819.7370524125795</c:v>
                </c:pt>
                <c:pt idx="3">
                  <c:v>4059.7099939092695</c:v>
                </c:pt>
                <c:pt idx="4">
                  <c:v>4190.4948185837584</c:v>
                </c:pt>
                <c:pt idx="5">
                  <c:v>3883.7256445799999</c:v>
                </c:pt>
                <c:pt idx="6">
                  <c:v>3868.42344426</c:v>
                </c:pt>
                <c:pt idx="7">
                  <c:v>3871.5028354299998</c:v>
                </c:pt>
                <c:pt idx="8">
                  <c:v>4302.41725382</c:v>
                </c:pt>
                <c:pt idx="9">
                  <c:v>3761.0501280199996</c:v>
                </c:pt>
              </c:numCache>
            </c:numRef>
          </c:val>
          <c:extLst>
            <c:ext xmlns:c16="http://schemas.microsoft.com/office/drawing/2014/chart" uri="{C3380CC4-5D6E-409C-BE32-E72D297353CC}">
              <c16:uniqueId val="{00000008-5C71-425D-AA49-26E455513E8F}"/>
            </c:ext>
          </c:extLst>
        </c:ser>
        <c:ser>
          <c:idx val="9"/>
          <c:order val="9"/>
          <c:tx>
            <c:strRef>
              <c:f>'11.4'!$K$85</c:f>
              <c:strCache>
                <c:ptCount val="1"/>
                <c:pt idx="0">
                  <c:v> Prague</c:v>
                </c:pt>
              </c:strCache>
            </c:strRef>
          </c:tx>
          <c:spPr>
            <a:solidFill>
              <a:schemeClr val="tx1">
                <a:alpha val="75000"/>
              </a:schemeClr>
            </a:solidFill>
          </c:spPr>
          <c:invertIfNegative val="0"/>
          <c:cat>
            <c:numRef>
              <c:f>'11.4'!$A$86:$A$95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'11.4'!$K$86:$K$95</c:f>
              <c:numCache>
                <c:formatCode>#,##0</c:formatCode>
                <c:ptCount val="10"/>
                <c:pt idx="0">
                  <c:v>10275.621927138565</c:v>
                </c:pt>
                <c:pt idx="1">
                  <c:v>8451.9359405851537</c:v>
                </c:pt>
                <c:pt idx="2">
                  <c:v>8721.509052412579</c:v>
                </c:pt>
                <c:pt idx="3">
                  <c:v>9463.1649939092695</c:v>
                </c:pt>
                <c:pt idx="4">
                  <c:v>9721.0255715937583</c:v>
                </c:pt>
                <c:pt idx="5">
                  <c:v>9076.9026297438886</c:v>
                </c:pt>
                <c:pt idx="6">
                  <c:v>8968.4875279399985</c:v>
                </c:pt>
                <c:pt idx="7">
                  <c:v>8615.0631674000015</c:v>
                </c:pt>
                <c:pt idx="8">
                  <c:v>9549.3839786099998</c:v>
                </c:pt>
                <c:pt idx="9">
                  <c:v>8146.1415925899983</c:v>
                </c:pt>
              </c:numCache>
            </c:numRef>
          </c:val>
          <c:extLst>
            <c:ext xmlns:c16="http://schemas.microsoft.com/office/drawing/2014/chart" uri="{C3380CC4-5D6E-409C-BE32-E72D297353CC}">
              <c16:uniqueId val="{00000009-5C71-425D-AA49-26E455513E8F}"/>
            </c:ext>
          </c:extLst>
        </c:ser>
        <c:ser>
          <c:idx val="10"/>
          <c:order val="10"/>
          <c:tx>
            <c:strRef>
              <c:f>'11.4'!$L$85</c:f>
              <c:strCache>
                <c:ptCount val="1"/>
                <c:pt idx="0">
                  <c:v> Středočeský R.</c:v>
                </c:pt>
              </c:strCache>
            </c:strRef>
          </c:tx>
          <c:spPr>
            <a:solidFill>
              <a:schemeClr val="tx1">
                <a:alpha val="50000"/>
              </a:schemeClr>
            </a:solidFill>
          </c:spPr>
          <c:invertIfNegative val="0"/>
          <c:cat>
            <c:numRef>
              <c:f>'11.4'!$A$86:$A$95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'11.4'!$L$86:$L$95</c:f>
              <c:numCache>
                <c:formatCode>#,##0</c:formatCode>
                <c:ptCount val="10"/>
                <c:pt idx="0">
                  <c:v>10897.292927138566</c:v>
                </c:pt>
                <c:pt idx="1">
                  <c:v>9925.8219405851523</c:v>
                </c:pt>
                <c:pt idx="2">
                  <c:v>10268.005052412578</c:v>
                </c:pt>
                <c:pt idx="3">
                  <c:v>11072.511993909269</c:v>
                </c:pt>
                <c:pt idx="4">
                  <c:v>11502.843147363757</c:v>
                </c:pt>
                <c:pt idx="5">
                  <c:v>11102.993410569998</c:v>
                </c:pt>
                <c:pt idx="6">
                  <c:v>11178.17546579</c:v>
                </c:pt>
                <c:pt idx="7">
                  <c:v>11736.301939708001</c:v>
                </c:pt>
                <c:pt idx="8">
                  <c:v>12681.586837145998</c:v>
                </c:pt>
                <c:pt idx="9">
                  <c:v>11081.612215996</c:v>
                </c:pt>
              </c:numCache>
            </c:numRef>
          </c:val>
          <c:extLst>
            <c:ext xmlns:c16="http://schemas.microsoft.com/office/drawing/2014/chart" uri="{C3380CC4-5D6E-409C-BE32-E72D297353CC}">
              <c16:uniqueId val="{0000000A-5C71-425D-AA49-26E455513E8F}"/>
            </c:ext>
          </c:extLst>
        </c:ser>
        <c:ser>
          <c:idx val="11"/>
          <c:order val="11"/>
          <c:tx>
            <c:strRef>
              <c:f>'11.4'!$M$85</c:f>
              <c:strCache>
                <c:ptCount val="1"/>
                <c:pt idx="0">
                  <c:v> Ústecký R.</c:v>
                </c:pt>
              </c:strCache>
            </c:strRef>
          </c:tx>
          <c:spPr>
            <a:solidFill>
              <a:schemeClr val="tx1">
                <a:alpha val="25000"/>
              </a:schemeClr>
            </a:solidFill>
          </c:spPr>
          <c:invertIfNegative val="0"/>
          <c:cat>
            <c:numRef>
              <c:f>'11.4'!$A$86:$A$95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'11.4'!$M$86:$M$95</c:f>
              <c:numCache>
                <c:formatCode>#,##0</c:formatCode>
                <c:ptCount val="10"/>
                <c:pt idx="0">
                  <c:v>9361.0529271385658</c:v>
                </c:pt>
                <c:pt idx="1">
                  <c:v>8357.3099405851517</c:v>
                </c:pt>
                <c:pt idx="2">
                  <c:v>9170.6930524125783</c:v>
                </c:pt>
                <c:pt idx="3">
                  <c:v>11738.768993909269</c:v>
                </c:pt>
                <c:pt idx="4">
                  <c:v>12077.584808453759</c:v>
                </c:pt>
                <c:pt idx="5">
                  <c:v>11931.688452409999</c:v>
                </c:pt>
                <c:pt idx="6">
                  <c:v>15978.81664433</c:v>
                </c:pt>
                <c:pt idx="7">
                  <c:v>15266.446931240003</c:v>
                </c:pt>
                <c:pt idx="8">
                  <c:v>14335.079959360004</c:v>
                </c:pt>
                <c:pt idx="9">
                  <c:v>11806.285829190001</c:v>
                </c:pt>
              </c:numCache>
            </c:numRef>
          </c:val>
          <c:extLst>
            <c:ext xmlns:c16="http://schemas.microsoft.com/office/drawing/2014/chart" uri="{C3380CC4-5D6E-409C-BE32-E72D297353CC}">
              <c16:uniqueId val="{0000000B-5C71-425D-AA49-26E455513E8F}"/>
            </c:ext>
          </c:extLst>
        </c:ser>
        <c:ser>
          <c:idx val="12"/>
          <c:order val="12"/>
          <c:tx>
            <c:strRef>
              <c:f>'11.4'!$N$85</c:f>
              <c:strCache>
                <c:ptCount val="1"/>
                <c:pt idx="0">
                  <c:v> Vysočina R.</c:v>
                </c:pt>
              </c:strCache>
            </c:strRef>
          </c:tx>
          <c:spPr>
            <a:pattFill prst="ltDnDiag">
              <a:fgClr>
                <a:schemeClr val="tx2"/>
              </a:fgClr>
              <a:bgClr>
                <a:schemeClr val="accent2"/>
              </a:bgClr>
            </a:pattFill>
          </c:spPr>
          <c:invertIfNegative val="0"/>
          <c:cat>
            <c:numRef>
              <c:f>'11.4'!$A$86:$A$95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'11.4'!$N$86:$N$95</c:f>
              <c:numCache>
                <c:formatCode>#,##0</c:formatCode>
                <c:ptCount val="10"/>
                <c:pt idx="0">
                  <c:v>4071.3219271385647</c:v>
                </c:pt>
                <c:pt idx="1">
                  <c:v>3490.3999405851537</c:v>
                </c:pt>
                <c:pt idx="2">
                  <c:v>3516.5530524125793</c:v>
                </c:pt>
                <c:pt idx="3">
                  <c:v>3729.5669939092695</c:v>
                </c:pt>
                <c:pt idx="4">
                  <c:v>3793.0804367866576</c:v>
                </c:pt>
                <c:pt idx="5">
                  <c:v>3570.0557432599007</c:v>
                </c:pt>
                <c:pt idx="6">
                  <c:v>3471.5091645580001</c:v>
                </c:pt>
                <c:pt idx="7">
                  <c:v>3436.9150452400004</c:v>
                </c:pt>
                <c:pt idx="8">
                  <c:v>3767.6749568509999</c:v>
                </c:pt>
                <c:pt idx="9">
                  <c:v>3144.2661114300008</c:v>
                </c:pt>
              </c:numCache>
            </c:numRef>
          </c:val>
          <c:extLst>
            <c:ext xmlns:c16="http://schemas.microsoft.com/office/drawing/2014/chart" uri="{C3380CC4-5D6E-409C-BE32-E72D297353CC}">
              <c16:uniqueId val="{0000000C-5C71-425D-AA49-26E455513E8F}"/>
            </c:ext>
          </c:extLst>
        </c:ser>
        <c:ser>
          <c:idx val="13"/>
          <c:order val="13"/>
          <c:tx>
            <c:strRef>
              <c:f>'11.4'!$O$85</c:f>
              <c:strCache>
                <c:ptCount val="1"/>
                <c:pt idx="0">
                  <c:v> Zlínský R.</c:v>
                </c:pt>
              </c:strCache>
            </c:strRef>
          </c:tx>
          <c:spPr>
            <a:pattFill prst="ltDnDiag">
              <a:fgClr>
                <a:schemeClr val="accent2"/>
              </a:fgClr>
              <a:bgClr>
                <a:schemeClr val="accent3"/>
              </a:bgClr>
            </a:pattFill>
          </c:spPr>
          <c:invertIfNegative val="0"/>
          <c:cat>
            <c:numRef>
              <c:f>'11.4'!$A$86:$A$95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'11.4'!$O$86:$O$95</c:f>
              <c:numCache>
                <c:formatCode>#,##0</c:formatCode>
                <c:ptCount val="10"/>
                <c:pt idx="0">
                  <c:v>4796.1549271385647</c:v>
                </c:pt>
                <c:pt idx="1">
                  <c:v>4084.1599405851534</c:v>
                </c:pt>
                <c:pt idx="2">
                  <c:v>4148.7490524125797</c:v>
                </c:pt>
                <c:pt idx="3">
                  <c:v>4492.2109939092697</c:v>
                </c:pt>
                <c:pt idx="4">
                  <c:v>4622.2434402637582</c:v>
                </c:pt>
                <c:pt idx="5">
                  <c:v>4464.7078510999991</c:v>
                </c:pt>
                <c:pt idx="6">
                  <c:v>4380.2426308200002</c:v>
                </c:pt>
                <c:pt idx="7">
                  <c:v>4503.5743751799992</c:v>
                </c:pt>
                <c:pt idx="8">
                  <c:v>4860.1699133900011</c:v>
                </c:pt>
                <c:pt idx="9">
                  <c:v>3966.9114754100005</c:v>
                </c:pt>
              </c:numCache>
            </c:numRef>
          </c:val>
          <c:extLst>
            <c:ext xmlns:c16="http://schemas.microsoft.com/office/drawing/2014/chart" uri="{C3380CC4-5D6E-409C-BE32-E72D297353CC}">
              <c16:uniqueId val="{0000000D-5C71-425D-AA49-26E455513E8F}"/>
            </c:ext>
          </c:extLst>
        </c:ser>
        <c:dLbls>
          <c:showLegendKey val="0"/>
          <c:showVal val="0"/>
          <c:showCatName val="0"/>
          <c:showSerName val="0"/>
          <c:showPercent val="0"/>
          <c:showBubbleSize val="0"/>
        </c:dLbls>
        <c:gapWidth val="50"/>
        <c:overlap val="100"/>
        <c:axId val="179057024"/>
        <c:axId val="179058560"/>
      </c:barChart>
      <c:catAx>
        <c:axId val="179057024"/>
        <c:scaling>
          <c:orientation val="minMax"/>
        </c:scaling>
        <c:delete val="0"/>
        <c:axPos val="b"/>
        <c:numFmt formatCode="General" sourceLinked="1"/>
        <c:majorTickMark val="out"/>
        <c:minorTickMark val="none"/>
        <c:tickLblPos val="nextTo"/>
        <c:crossAx val="179058560"/>
        <c:crosses val="autoZero"/>
        <c:auto val="1"/>
        <c:lblAlgn val="ctr"/>
        <c:lblOffset val="100"/>
        <c:noMultiLvlLbl val="0"/>
      </c:catAx>
      <c:valAx>
        <c:axId val="179058560"/>
        <c:scaling>
          <c:orientation val="minMax"/>
          <c:max val="100000"/>
          <c:min val="0"/>
        </c:scaling>
        <c:delete val="0"/>
        <c:axPos val="l"/>
        <c:majorGridlines/>
        <c:numFmt formatCode="#,##0" sourceLinked="0"/>
        <c:majorTickMark val="out"/>
        <c:minorTickMark val="none"/>
        <c:tickLblPos val="nextTo"/>
        <c:crossAx val="179057024"/>
        <c:crosses val="autoZero"/>
        <c:crossBetween val="between"/>
      </c:valAx>
    </c:plotArea>
    <c:legend>
      <c:legendPos val="b"/>
      <c:layout>
        <c:manualLayout>
          <c:xMode val="edge"/>
          <c:yMode val="edge"/>
          <c:x val="1.364339947017125E-4"/>
          <c:y val="0.84483700407014339"/>
          <c:w val="0.81726838341011565"/>
          <c:h val="0.15476701281904981"/>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paperSize="9" orientation="landscape" verticalDpi="0"/>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401423742895448E-2"/>
          <c:y val="4.0491078989297422E-2"/>
          <c:w val="0.94392945486130786"/>
          <c:h val="0.60419273526689043"/>
        </c:manualLayout>
      </c:layout>
      <c:lineChart>
        <c:grouping val="standard"/>
        <c:varyColors val="0"/>
        <c:ser>
          <c:idx val="0"/>
          <c:order val="0"/>
          <c:tx>
            <c:strRef>
              <c:f>'11.5'!$B$26</c:f>
              <c:strCache>
                <c:ptCount val="1"/>
                <c:pt idx="0">
                  <c:v> Jihočeský R.</c:v>
                </c:pt>
              </c:strCache>
            </c:strRef>
          </c:tx>
          <c:marker>
            <c:symbol val="none"/>
          </c:marker>
          <c:cat>
            <c:numRef>
              <c:f>'11.5'!$A$27:$A$36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'11.5'!$B$27:$B$36</c:f>
              <c:numCache>
                <c:formatCode>#,##0.0</c:formatCode>
                <c:ptCount val="10"/>
                <c:pt idx="0">
                  <c:v>7.9230136986301352</c:v>
                </c:pt>
                <c:pt idx="1">
                  <c:v>9.2205479452054835</c:v>
                </c:pt>
                <c:pt idx="2">
                  <c:v>9.3605479452054912</c:v>
                </c:pt>
                <c:pt idx="3">
                  <c:v>8.4830601092896121</c:v>
                </c:pt>
                <c:pt idx="4">
                  <c:v>8.4599443164362516</c:v>
                </c:pt>
                <c:pt idx="5">
                  <c:v>9.3344233230926772</c:v>
                </c:pt>
                <c:pt idx="6">
                  <c:v>9.2429729902713778</c:v>
                </c:pt>
                <c:pt idx="7">
                  <c:v>8.8363524065540204</c:v>
                </c:pt>
                <c:pt idx="8">
                  <c:v>7.7625710445468519</c:v>
                </c:pt>
                <c:pt idx="9">
                  <c:v>8.9532731694828467</c:v>
                </c:pt>
              </c:numCache>
            </c:numRef>
          </c:val>
          <c:smooth val="0"/>
          <c:extLst>
            <c:ext xmlns:c16="http://schemas.microsoft.com/office/drawing/2014/chart" uri="{C3380CC4-5D6E-409C-BE32-E72D297353CC}">
              <c16:uniqueId val="{00000000-7F32-4D8E-9DDC-1C76C57B6C5C}"/>
            </c:ext>
          </c:extLst>
        </c:ser>
        <c:ser>
          <c:idx val="1"/>
          <c:order val="1"/>
          <c:tx>
            <c:strRef>
              <c:f>'11.5'!$C$26</c:f>
              <c:strCache>
                <c:ptCount val="1"/>
                <c:pt idx="0">
                  <c:v> Jihomoravský R.</c:v>
                </c:pt>
              </c:strCache>
            </c:strRef>
          </c:tx>
          <c:marker>
            <c:symbol val="none"/>
          </c:marker>
          <c:cat>
            <c:numRef>
              <c:f>'11.5'!$A$27:$A$36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'11.5'!$C$27:$C$36</c:f>
              <c:numCache>
                <c:formatCode>#,##0.0</c:formatCode>
                <c:ptCount val="10"/>
                <c:pt idx="0">
                  <c:v>9.5830136986301397</c:v>
                </c:pt>
                <c:pt idx="1">
                  <c:v>10.938082191780827</c:v>
                </c:pt>
                <c:pt idx="2">
                  <c:v>10.88328767123288</c:v>
                </c:pt>
                <c:pt idx="3">
                  <c:v>10.159289617486332</c:v>
                </c:pt>
                <c:pt idx="4">
                  <c:v>10.187891705069125</c:v>
                </c:pt>
                <c:pt idx="5">
                  <c:v>11.25991679467486</c:v>
                </c:pt>
                <c:pt idx="6">
                  <c:v>11.022199180747565</c:v>
                </c:pt>
                <c:pt idx="7">
                  <c:v>10.500929979518689</c:v>
                </c:pt>
                <c:pt idx="8">
                  <c:v>9.5936213517665134</c:v>
                </c:pt>
                <c:pt idx="9">
                  <c:v>10.55173579109063</c:v>
                </c:pt>
              </c:numCache>
            </c:numRef>
          </c:val>
          <c:smooth val="0"/>
          <c:extLst>
            <c:ext xmlns:c16="http://schemas.microsoft.com/office/drawing/2014/chart" uri="{C3380CC4-5D6E-409C-BE32-E72D297353CC}">
              <c16:uniqueId val="{00000001-7F32-4D8E-9DDC-1C76C57B6C5C}"/>
            </c:ext>
          </c:extLst>
        </c:ser>
        <c:ser>
          <c:idx val="2"/>
          <c:order val="2"/>
          <c:tx>
            <c:strRef>
              <c:f>'11.5'!$D$26</c:f>
              <c:strCache>
                <c:ptCount val="1"/>
                <c:pt idx="0">
                  <c:v> Karlovarský R.</c:v>
                </c:pt>
              </c:strCache>
            </c:strRef>
          </c:tx>
          <c:marker>
            <c:symbol val="none"/>
          </c:marker>
          <c:cat>
            <c:numRef>
              <c:f>'11.5'!$A$27:$A$36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'11.5'!$D$27:$D$36</c:f>
              <c:numCache>
                <c:formatCode>#,##0.0</c:formatCode>
                <c:ptCount val="10"/>
                <c:pt idx="0">
                  <c:v>6.7093150684931455</c:v>
                </c:pt>
                <c:pt idx="1">
                  <c:v>8.3956164383561607</c:v>
                </c:pt>
                <c:pt idx="2">
                  <c:v>8.2572602739726122</c:v>
                </c:pt>
                <c:pt idx="3">
                  <c:v>7.674043715846989</c:v>
                </c:pt>
                <c:pt idx="4">
                  <c:v>7.657002688172045</c:v>
                </c:pt>
                <c:pt idx="5">
                  <c:v>8.5774820788530466</c:v>
                </c:pt>
                <c:pt idx="6">
                  <c:v>8.5290770609318987</c:v>
                </c:pt>
                <c:pt idx="7">
                  <c:v>8.2805465949820789</c:v>
                </c:pt>
                <c:pt idx="8">
                  <c:v>6.9439816948284694</c:v>
                </c:pt>
                <c:pt idx="9">
                  <c:v>8.4238248847926265</c:v>
                </c:pt>
              </c:numCache>
            </c:numRef>
          </c:val>
          <c:smooth val="0"/>
          <c:extLst>
            <c:ext xmlns:c16="http://schemas.microsoft.com/office/drawing/2014/chart" uri="{C3380CC4-5D6E-409C-BE32-E72D297353CC}">
              <c16:uniqueId val="{00000002-7F32-4D8E-9DDC-1C76C57B6C5C}"/>
            </c:ext>
          </c:extLst>
        </c:ser>
        <c:ser>
          <c:idx val="3"/>
          <c:order val="3"/>
          <c:tx>
            <c:strRef>
              <c:f>'11.5'!$E$26</c:f>
              <c:strCache>
                <c:ptCount val="1"/>
                <c:pt idx="0">
                  <c:v> Královéhradecký R.</c:v>
                </c:pt>
              </c:strCache>
            </c:strRef>
          </c:tx>
          <c:marker>
            <c:symbol val="none"/>
          </c:marker>
          <c:cat>
            <c:numRef>
              <c:f>'11.5'!$A$27:$A$36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'11.5'!$E$27:$E$36</c:f>
              <c:numCache>
                <c:formatCode>#,##0.0</c:formatCode>
                <c:ptCount val="10"/>
                <c:pt idx="0">
                  <c:v>8.1295890410958958</c:v>
                </c:pt>
                <c:pt idx="1">
                  <c:v>9.690136986301372</c:v>
                </c:pt>
                <c:pt idx="2">
                  <c:v>9.4657534246575334</c:v>
                </c:pt>
                <c:pt idx="3">
                  <c:v>8.7259562841529998</c:v>
                </c:pt>
                <c:pt idx="4">
                  <c:v>8.4900524833589319</c:v>
                </c:pt>
                <c:pt idx="5">
                  <c:v>9.8415104966717859</c:v>
                </c:pt>
                <c:pt idx="6">
                  <c:v>9.5642121095750117</c:v>
                </c:pt>
                <c:pt idx="7">
                  <c:v>9.1069662058371748</c:v>
                </c:pt>
                <c:pt idx="8">
                  <c:v>7.8312493599590374</c:v>
                </c:pt>
                <c:pt idx="9">
                  <c:v>8.94779505888377</c:v>
                </c:pt>
              </c:numCache>
            </c:numRef>
          </c:val>
          <c:smooth val="0"/>
          <c:extLst>
            <c:ext xmlns:c16="http://schemas.microsoft.com/office/drawing/2014/chart" uri="{C3380CC4-5D6E-409C-BE32-E72D297353CC}">
              <c16:uniqueId val="{00000003-7F32-4D8E-9DDC-1C76C57B6C5C}"/>
            </c:ext>
          </c:extLst>
        </c:ser>
        <c:ser>
          <c:idx val="4"/>
          <c:order val="4"/>
          <c:tx>
            <c:strRef>
              <c:f>'11.5'!$F$26</c:f>
              <c:strCache>
                <c:ptCount val="1"/>
                <c:pt idx="0">
                  <c:v> Liberecký R.</c:v>
                </c:pt>
              </c:strCache>
            </c:strRef>
          </c:tx>
          <c:spPr>
            <a:ln>
              <a:solidFill>
                <a:schemeClr val="accent5"/>
              </a:solidFill>
            </a:ln>
          </c:spPr>
          <c:marker>
            <c:symbol val="none"/>
          </c:marker>
          <c:cat>
            <c:numRef>
              <c:f>'11.5'!$A$27:$A$36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'11.5'!$F$27:$F$36</c:f>
              <c:numCache>
                <c:formatCode>#,##0.0</c:formatCode>
                <c:ptCount val="10"/>
                <c:pt idx="0">
                  <c:v>7.8575342465753453</c:v>
                </c:pt>
                <c:pt idx="1">
                  <c:v>9.5232876712328807</c:v>
                </c:pt>
                <c:pt idx="2">
                  <c:v>9.3180821917808085</c:v>
                </c:pt>
                <c:pt idx="3">
                  <c:v>8.541803278688521</c:v>
                </c:pt>
                <c:pt idx="4">
                  <c:v>8.4881995647721453</c:v>
                </c:pt>
                <c:pt idx="5">
                  <c:v>9.6630382744495655</c:v>
                </c:pt>
                <c:pt idx="6">
                  <c:v>9.5788645673323085</c:v>
                </c:pt>
                <c:pt idx="7">
                  <c:v>9.1997727854582703</c:v>
                </c:pt>
                <c:pt idx="8">
                  <c:v>8.0314343317972341</c:v>
                </c:pt>
                <c:pt idx="9">
                  <c:v>9.1503885048643117</c:v>
                </c:pt>
              </c:numCache>
            </c:numRef>
          </c:val>
          <c:smooth val="0"/>
          <c:extLst>
            <c:ext xmlns:c16="http://schemas.microsoft.com/office/drawing/2014/chart" uri="{C3380CC4-5D6E-409C-BE32-E72D297353CC}">
              <c16:uniqueId val="{00000004-7F32-4D8E-9DDC-1C76C57B6C5C}"/>
            </c:ext>
          </c:extLst>
        </c:ser>
        <c:ser>
          <c:idx val="5"/>
          <c:order val="5"/>
          <c:tx>
            <c:strRef>
              <c:f>'11.5'!$G$26</c:f>
              <c:strCache>
                <c:ptCount val="1"/>
                <c:pt idx="0">
                  <c:v> Moravskoslezský R.</c:v>
                </c:pt>
              </c:strCache>
            </c:strRef>
          </c:tx>
          <c:spPr>
            <a:ln>
              <a:solidFill>
                <a:schemeClr val="accent6"/>
              </a:solidFill>
            </a:ln>
          </c:spPr>
          <c:marker>
            <c:symbol val="none"/>
          </c:marker>
          <c:cat>
            <c:numRef>
              <c:f>'11.5'!$A$27:$A$36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'11.5'!$G$27:$G$36</c:f>
              <c:numCache>
                <c:formatCode>#,##0.0</c:formatCode>
                <c:ptCount val="10"/>
                <c:pt idx="0">
                  <c:v>8.8983561643835589</c:v>
                </c:pt>
                <c:pt idx="1">
                  <c:v>9.9312328767123308</c:v>
                </c:pt>
                <c:pt idx="2">
                  <c:v>9.9487671232876771</c:v>
                </c:pt>
                <c:pt idx="3">
                  <c:v>9.1620218579235022</c:v>
                </c:pt>
                <c:pt idx="4">
                  <c:v>8.9379480286738353</c:v>
                </c:pt>
                <c:pt idx="5">
                  <c:v>9.9610931899641582</c:v>
                </c:pt>
                <c:pt idx="6">
                  <c:v>10.174226830517151</c:v>
                </c:pt>
                <c:pt idx="7">
                  <c:v>9.5240527393753194</c:v>
                </c:pt>
                <c:pt idx="8">
                  <c:v>8.6916641065028148</c:v>
                </c:pt>
                <c:pt idx="9">
                  <c:v>9.5446620583717348</c:v>
                </c:pt>
              </c:numCache>
            </c:numRef>
          </c:val>
          <c:smooth val="0"/>
          <c:extLst>
            <c:ext xmlns:c16="http://schemas.microsoft.com/office/drawing/2014/chart" uri="{C3380CC4-5D6E-409C-BE32-E72D297353CC}">
              <c16:uniqueId val="{00000005-7F32-4D8E-9DDC-1C76C57B6C5C}"/>
            </c:ext>
          </c:extLst>
        </c:ser>
        <c:ser>
          <c:idx val="6"/>
          <c:order val="6"/>
          <c:tx>
            <c:strRef>
              <c:f>'11.5'!$H$26</c:f>
              <c:strCache>
                <c:ptCount val="1"/>
                <c:pt idx="0">
                  <c:v> Olomoucký R.</c:v>
                </c:pt>
              </c:strCache>
            </c:strRef>
          </c:tx>
          <c:spPr>
            <a:ln>
              <a:solidFill>
                <a:srgbClr val="F0948F"/>
              </a:solidFill>
            </a:ln>
          </c:spPr>
          <c:marker>
            <c:symbol val="none"/>
          </c:marker>
          <c:cat>
            <c:numRef>
              <c:f>'11.5'!$A$27:$A$36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'11.5'!$H$27:$H$36</c:f>
              <c:numCache>
                <c:formatCode>#,##0.0</c:formatCode>
                <c:ptCount val="10"/>
                <c:pt idx="0">
                  <c:v>8.4435616438356185</c:v>
                </c:pt>
                <c:pt idx="1">
                  <c:v>9.6671232876712274</c:v>
                </c:pt>
                <c:pt idx="2">
                  <c:v>9.5476712328767057</c:v>
                </c:pt>
                <c:pt idx="3">
                  <c:v>8.8612021857923526</c:v>
                </c:pt>
                <c:pt idx="4">
                  <c:v>8.6292146697388645</c:v>
                </c:pt>
                <c:pt idx="5">
                  <c:v>9.6289394521249339</c:v>
                </c:pt>
                <c:pt idx="6">
                  <c:v>9.6721940604198675</c:v>
                </c:pt>
                <c:pt idx="7">
                  <c:v>9.2041743471582187</c:v>
                </c:pt>
                <c:pt idx="8">
                  <c:v>8.1999449564772142</c:v>
                </c:pt>
                <c:pt idx="9">
                  <c:v>9.144169226830515</c:v>
                </c:pt>
              </c:numCache>
            </c:numRef>
          </c:val>
          <c:smooth val="0"/>
          <c:extLst>
            <c:ext xmlns:c16="http://schemas.microsoft.com/office/drawing/2014/chart" uri="{C3380CC4-5D6E-409C-BE32-E72D297353CC}">
              <c16:uniqueId val="{00000006-7F32-4D8E-9DDC-1C76C57B6C5C}"/>
            </c:ext>
          </c:extLst>
        </c:ser>
        <c:ser>
          <c:idx val="7"/>
          <c:order val="7"/>
          <c:tx>
            <c:strRef>
              <c:f>'11.5'!$I$26</c:f>
              <c:strCache>
                <c:ptCount val="1"/>
                <c:pt idx="0">
                  <c:v> Pardubický R.</c:v>
                </c:pt>
              </c:strCache>
            </c:strRef>
          </c:tx>
          <c:spPr>
            <a:ln>
              <a:solidFill>
                <a:srgbClr val="F7C9C7"/>
              </a:solidFill>
            </a:ln>
          </c:spPr>
          <c:marker>
            <c:symbol val="none"/>
          </c:marker>
          <c:cat>
            <c:numRef>
              <c:f>'11.5'!$A$27:$A$36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'11.5'!$I$27:$I$36</c:f>
              <c:numCache>
                <c:formatCode>#,##0.0</c:formatCode>
                <c:ptCount val="10"/>
                <c:pt idx="0">
                  <c:v>8.1504109589041107</c:v>
                </c:pt>
                <c:pt idx="1">
                  <c:v>9.6331506849315023</c:v>
                </c:pt>
                <c:pt idx="2">
                  <c:v>9.606575342465753</c:v>
                </c:pt>
                <c:pt idx="3">
                  <c:v>8.8393442622950875</c:v>
                </c:pt>
                <c:pt idx="4">
                  <c:v>8.6751939324116734</c:v>
                </c:pt>
                <c:pt idx="5">
                  <c:v>9.9138453661034305</c:v>
                </c:pt>
                <c:pt idx="6">
                  <c:v>9.7099769585253437</c:v>
                </c:pt>
                <c:pt idx="7">
                  <c:v>9.3044060419866881</c:v>
                </c:pt>
                <c:pt idx="8">
                  <c:v>8.1611930363543284</c:v>
                </c:pt>
                <c:pt idx="9">
                  <c:v>9.3339311315924203</c:v>
                </c:pt>
              </c:numCache>
            </c:numRef>
          </c:val>
          <c:smooth val="0"/>
          <c:extLst>
            <c:ext xmlns:c16="http://schemas.microsoft.com/office/drawing/2014/chart" uri="{C3380CC4-5D6E-409C-BE32-E72D297353CC}">
              <c16:uniqueId val="{00000007-7F32-4D8E-9DDC-1C76C57B6C5C}"/>
            </c:ext>
          </c:extLst>
        </c:ser>
        <c:ser>
          <c:idx val="8"/>
          <c:order val="8"/>
          <c:tx>
            <c:strRef>
              <c:f>'11.5'!$J$26</c:f>
              <c:strCache>
                <c:ptCount val="1"/>
                <c:pt idx="0">
                  <c:v> Plzeňský R.</c:v>
                </c:pt>
              </c:strCache>
            </c:strRef>
          </c:tx>
          <c:spPr>
            <a:ln>
              <a:solidFill>
                <a:schemeClr val="tx1"/>
              </a:solidFill>
            </a:ln>
          </c:spPr>
          <c:marker>
            <c:symbol val="none"/>
          </c:marker>
          <c:cat>
            <c:numRef>
              <c:f>'11.5'!$A$27:$A$36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'11.5'!$J$27:$J$36</c:f>
              <c:numCache>
                <c:formatCode>#,##0.0</c:formatCode>
                <c:ptCount val="10"/>
                <c:pt idx="0">
                  <c:v>8.1013698630136979</c:v>
                </c:pt>
                <c:pt idx="1">
                  <c:v>9.7002739726027407</c:v>
                </c:pt>
                <c:pt idx="2">
                  <c:v>9.8224657534246589</c:v>
                </c:pt>
                <c:pt idx="3">
                  <c:v>8.9374316939890761</c:v>
                </c:pt>
                <c:pt idx="4">
                  <c:v>8.9431675627240139</c:v>
                </c:pt>
                <c:pt idx="5">
                  <c:v>9.8752118535586284</c:v>
                </c:pt>
                <c:pt idx="6">
                  <c:v>9.69127944188428</c:v>
                </c:pt>
                <c:pt idx="7">
                  <c:v>9.3268836405529978</c:v>
                </c:pt>
                <c:pt idx="8">
                  <c:v>8.1841551459293402</c:v>
                </c:pt>
                <c:pt idx="9">
                  <c:v>9.5881080389144895</c:v>
                </c:pt>
              </c:numCache>
            </c:numRef>
          </c:val>
          <c:smooth val="0"/>
          <c:extLst>
            <c:ext xmlns:c16="http://schemas.microsoft.com/office/drawing/2014/chart" uri="{C3380CC4-5D6E-409C-BE32-E72D297353CC}">
              <c16:uniqueId val="{00000008-7F32-4D8E-9DDC-1C76C57B6C5C}"/>
            </c:ext>
          </c:extLst>
        </c:ser>
        <c:ser>
          <c:idx val="9"/>
          <c:order val="9"/>
          <c:tx>
            <c:strRef>
              <c:f>'11.5'!$K$26</c:f>
              <c:strCache>
                <c:ptCount val="1"/>
                <c:pt idx="0">
                  <c:v> Prague</c:v>
                </c:pt>
              </c:strCache>
            </c:strRef>
          </c:tx>
          <c:spPr>
            <a:ln>
              <a:solidFill>
                <a:schemeClr val="tx1">
                  <a:alpha val="75000"/>
                </a:schemeClr>
              </a:solidFill>
            </a:ln>
          </c:spPr>
          <c:marker>
            <c:symbol val="none"/>
          </c:marker>
          <c:cat>
            <c:numRef>
              <c:f>'11.5'!$A$27:$A$36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'11.5'!$K$27:$K$36</c:f>
              <c:numCache>
                <c:formatCode>#,##0.0</c:formatCode>
                <c:ptCount val="10"/>
                <c:pt idx="0">
                  <c:v>9.8679452054794456</c:v>
                </c:pt>
                <c:pt idx="1">
                  <c:v>11.39506849315069</c:v>
                </c:pt>
                <c:pt idx="2">
                  <c:v>11.541643835616442</c:v>
                </c:pt>
                <c:pt idx="3">
                  <c:v>10.757103825136609</c:v>
                </c:pt>
                <c:pt idx="4">
                  <c:v>10.687147337429593</c:v>
                </c:pt>
                <c:pt idx="5">
                  <c:v>11.716813236047107</c:v>
                </c:pt>
                <c:pt idx="6">
                  <c:v>11.573257808499742</c:v>
                </c:pt>
                <c:pt idx="7">
                  <c:v>11.296267921146956</c:v>
                </c:pt>
                <c:pt idx="8">
                  <c:v>9.9980017921146942</c:v>
                </c:pt>
                <c:pt idx="9">
                  <c:v>11.330941500256017</c:v>
                </c:pt>
              </c:numCache>
            </c:numRef>
          </c:val>
          <c:smooth val="0"/>
          <c:extLst>
            <c:ext xmlns:c16="http://schemas.microsoft.com/office/drawing/2014/chart" uri="{C3380CC4-5D6E-409C-BE32-E72D297353CC}">
              <c16:uniqueId val="{00000009-7F32-4D8E-9DDC-1C76C57B6C5C}"/>
            </c:ext>
          </c:extLst>
        </c:ser>
        <c:ser>
          <c:idx val="10"/>
          <c:order val="10"/>
          <c:tx>
            <c:strRef>
              <c:f>'11.5'!$L$26</c:f>
              <c:strCache>
                <c:ptCount val="1"/>
                <c:pt idx="0">
                  <c:v> Středočeský R.</c:v>
                </c:pt>
              </c:strCache>
            </c:strRef>
          </c:tx>
          <c:spPr>
            <a:ln>
              <a:solidFill>
                <a:schemeClr val="tx1">
                  <a:alpha val="50000"/>
                </a:schemeClr>
              </a:solidFill>
            </a:ln>
          </c:spPr>
          <c:marker>
            <c:symbol val="none"/>
          </c:marker>
          <c:cat>
            <c:numRef>
              <c:f>'11.5'!$A$27:$A$36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'11.5'!$L$27:$L$36</c:f>
              <c:numCache>
                <c:formatCode>#,##0.0</c:formatCode>
                <c:ptCount val="10"/>
                <c:pt idx="0">
                  <c:v>8.6679452054794481</c:v>
                </c:pt>
                <c:pt idx="1">
                  <c:v>10.222739726027401</c:v>
                </c:pt>
                <c:pt idx="2">
                  <c:v>10.365479452054798</c:v>
                </c:pt>
                <c:pt idx="3">
                  <c:v>9.4855191256830604</c:v>
                </c:pt>
                <c:pt idx="4">
                  <c:v>9.3806419610855105</c:v>
                </c:pt>
                <c:pt idx="5">
                  <c:v>10.508802483358934</c:v>
                </c:pt>
                <c:pt idx="6">
                  <c:v>10.28830581157194</c:v>
                </c:pt>
                <c:pt idx="7">
                  <c:v>9.9817716333845379</c:v>
                </c:pt>
                <c:pt idx="8">
                  <c:v>8.8038293650793644</c:v>
                </c:pt>
                <c:pt idx="9">
                  <c:v>10.01842997951869</c:v>
                </c:pt>
              </c:numCache>
            </c:numRef>
          </c:val>
          <c:smooth val="0"/>
          <c:extLst>
            <c:ext xmlns:c16="http://schemas.microsoft.com/office/drawing/2014/chart" uri="{C3380CC4-5D6E-409C-BE32-E72D297353CC}">
              <c16:uniqueId val="{0000000A-7F32-4D8E-9DDC-1C76C57B6C5C}"/>
            </c:ext>
          </c:extLst>
        </c:ser>
        <c:ser>
          <c:idx val="11"/>
          <c:order val="11"/>
          <c:tx>
            <c:strRef>
              <c:f>'11.5'!$M$26</c:f>
              <c:strCache>
                <c:ptCount val="1"/>
                <c:pt idx="0">
                  <c:v> Ústecký R.</c:v>
                </c:pt>
              </c:strCache>
            </c:strRef>
          </c:tx>
          <c:spPr>
            <a:ln>
              <a:solidFill>
                <a:schemeClr val="tx1">
                  <a:alpha val="25000"/>
                </a:schemeClr>
              </a:solidFill>
            </a:ln>
          </c:spPr>
          <c:marker>
            <c:symbol val="none"/>
          </c:marker>
          <c:cat>
            <c:numRef>
              <c:f>'11.5'!$A$27:$A$36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'11.5'!$M$27:$M$36</c:f>
              <c:numCache>
                <c:formatCode>#,##0.0</c:formatCode>
                <c:ptCount val="10"/>
                <c:pt idx="0">
                  <c:v>8.5879452054794569</c:v>
                </c:pt>
                <c:pt idx="1">
                  <c:v>10.033150684931506</c:v>
                </c:pt>
                <c:pt idx="2">
                  <c:v>10.097260273972603</c:v>
                </c:pt>
                <c:pt idx="3">
                  <c:v>9.404371584699442</c:v>
                </c:pt>
                <c:pt idx="4">
                  <c:v>9.3785394265232966</c:v>
                </c:pt>
                <c:pt idx="5">
                  <c:v>10.240105606758833</c:v>
                </c:pt>
                <c:pt idx="6">
                  <c:v>10.089240911418329</c:v>
                </c:pt>
                <c:pt idx="7">
                  <c:v>9.7348412698412687</c:v>
                </c:pt>
                <c:pt idx="8">
                  <c:v>8.5569783666154642</c:v>
                </c:pt>
                <c:pt idx="9">
                  <c:v>9.8558134920634917</c:v>
                </c:pt>
              </c:numCache>
            </c:numRef>
          </c:val>
          <c:smooth val="0"/>
          <c:extLst>
            <c:ext xmlns:c16="http://schemas.microsoft.com/office/drawing/2014/chart" uri="{C3380CC4-5D6E-409C-BE32-E72D297353CC}">
              <c16:uniqueId val="{0000000B-7F32-4D8E-9DDC-1C76C57B6C5C}"/>
            </c:ext>
          </c:extLst>
        </c:ser>
        <c:ser>
          <c:idx val="12"/>
          <c:order val="12"/>
          <c:tx>
            <c:strRef>
              <c:f>'11.5'!$N$26</c:f>
              <c:strCache>
                <c:ptCount val="1"/>
                <c:pt idx="0">
                  <c:v> Vysočina R.</c:v>
                </c:pt>
              </c:strCache>
            </c:strRef>
          </c:tx>
          <c:spPr>
            <a:ln>
              <a:solidFill>
                <a:schemeClr val="tx2"/>
              </a:solidFill>
              <a:prstDash val="dash"/>
            </a:ln>
          </c:spPr>
          <c:marker>
            <c:symbol val="none"/>
          </c:marker>
          <c:cat>
            <c:numRef>
              <c:f>'11.5'!$A$27:$A$36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'11.5'!$N$27:$N$36</c:f>
              <c:numCache>
                <c:formatCode>#,##0.0</c:formatCode>
                <c:ptCount val="10"/>
                <c:pt idx="0">
                  <c:v>7.8876712328767171</c:v>
                </c:pt>
                <c:pt idx="1">
                  <c:v>9.1528767123287764</c:v>
                </c:pt>
                <c:pt idx="2">
                  <c:v>9.261369863013698</c:v>
                </c:pt>
                <c:pt idx="3">
                  <c:v>8.4385245901639365</c:v>
                </c:pt>
                <c:pt idx="4">
                  <c:v>8.3757174859190968</c:v>
                </c:pt>
                <c:pt idx="5">
                  <c:v>9.4299564772145423</c:v>
                </c:pt>
                <c:pt idx="6">
                  <c:v>9.2364752944188453</c:v>
                </c:pt>
                <c:pt idx="7">
                  <c:v>8.8239055299539171</c:v>
                </c:pt>
                <c:pt idx="8">
                  <c:v>7.8632994111623136</c:v>
                </c:pt>
                <c:pt idx="9">
                  <c:v>8.9972465437788021</c:v>
                </c:pt>
              </c:numCache>
            </c:numRef>
          </c:val>
          <c:smooth val="0"/>
          <c:extLst>
            <c:ext xmlns:c16="http://schemas.microsoft.com/office/drawing/2014/chart" uri="{C3380CC4-5D6E-409C-BE32-E72D297353CC}">
              <c16:uniqueId val="{0000000C-7F32-4D8E-9DDC-1C76C57B6C5C}"/>
            </c:ext>
          </c:extLst>
        </c:ser>
        <c:ser>
          <c:idx val="13"/>
          <c:order val="13"/>
          <c:tx>
            <c:strRef>
              <c:f>'11.5'!$O$26</c:f>
              <c:strCache>
                <c:ptCount val="1"/>
                <c:pt idx="0">
                  <c:v> Zlínský R.</c:v>
                </c:pt>
              </c:strCache>
            </c:strRef>
          </c:tx>
          <c:spPr>
            <a:ln>
              <a:solidFill>
                <a:schemeClr val="accent2"/>
              </a:solidFill>
              <a:prstDash val="dash"/>
            </a:ln>
          </c:spPr>
          <c:marker>
            <c:symbol val="none"/>
          </c:marker>
          <c:cat>
            <c:numRef>
              <c:f>'11.5'!$A$27:$A$36</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'11.5'!$O$27:$O$36</c:f>
              <c:numCache>
                <c:formatCode>#,##0.0</c:formatCode>
                <c:ptCount val="10"/>
                <c:pt idx="0">
                  <c:v>8.4430136986301356</c:v>
                </c:pt>
                <c:pt idx="1">
                  <c:v>9.9326027397260308</c:v>
                </c:pt>
                <c:pt idx="2">
                  <c:v>9.6117808219178116</c:v>
                </c:pt>
                <c:pt idx="3">
                  <c:v>8.8841530054644799</c:v>
                </c:pt>
                <c:pt idx="4">
                  <c:v>8.5992485919098822</c:v>
                </c:pt>
                <c:pt idx="5">
                  <c:v>9.5680849974398345</c:v>
                </c:pt>
                <c:pt idx="6">
                  <c:v>9.4433685355862771</c:v>
                </c:pt>
                <c:pt idx="7">
                  <c:v>8.9208410138248837</c:v>
                </c:pt>
                <c:pt idx="8">
                  <c:v>7.9984709421402975</c:v>
                </c:pt>
                <c:pt idx="9">
                  <c:v>9.0005497951868918</c:v>
                </c:pt>
              </c:numCache>
            </c:numRef>
          </c:val>
          <c:smooth val="0"/>
          <c:extLst>
            <c:ext xmlns:c16="http://schemas.microsoft.com/office/drawing/2014/chart" uri="{C3380CC4-5D6E-409C-BE32-E72D297353CC}">
              <c16:uniqueId val="{0000000D-7F32-4D8E-9DDC-1C76C57B6C5C}"/>
            </c:ext>
          </c:extLst>
        </c:ser>
        <c:dLbls>
          <c:showLegendKey val="0"/>
          <c:showVal val="0"/>
          <c:showCatName val="0"/>
          <c:showSerName val="0"/>
          <c:showPercent val="0"/>
          <c:showBubbleSize val="0"/>
        </c:dLbls>
        <c:smooth val="0"/>
        <c:axId val="179280512"/>
        <c:axId val="179290496"/>
      </c:lineChart>
      <c:catAx>
        <c:axId val="179280512"/>
        <c:scaling>
          <c:orientation val="minMax"/>
        </c:scaling>
        <c:delete val="0"/>
        <c:axPos val="b"/>
        <c:numFmt formatCode="General" sourceLinked="1"/>
        <c:majorTickMark val="out"/>
        <c:minorTickMark val="none"/>
        <c:tickLblPos val="nextTo"/>
        <c:txPr>
          <a:bodyPr rot="-5400000" vert="horz"/>
          <a:lstStyle/>
          <a:p>
            <a:pPr>
              <a:defRPr sz="800">
                <a:latin typeface="+mj-lt"/>
              </a:defRPr>
            </a:pPr>
            <a:endParaRPr lang="cs-CZ"/>
          </a:p>
        </c:txPr>
        <c:crossAx val="179290496"/>
        <c:crosses val="autoZero"/>
        <c:auto val="1"/>
        <c:lblAlgn val="ctr"/>
        <c:lblOffset val="100"/>
        <c:noMultiLvlLbl val="0"/>
      </c:catAx>
      <c:valAx>
        <c:axId val="179290496"/>
        <c:scaling>
          <c:orientation val="minMax"/>
          <c:max val="12"/>
          <c:min val="6.5"/>
        </c:scaling>
        <c:delete val="0"/>
        <c:axPos val="l"/>
        <c:majorGridlines/>
        <c:numFmt formatCode="#,##0.0" sourceLinked="0"/>
        <c:majorTickMark val="out"/>
        <c:minorTickMark val="none"/>
        <c:tickLblPos val="nextTo"/>
        <c:crossAx val="179280512"/>
        <c:crosses val="autoZero"/>
        <c:crossBetween val="midCat"/>
        <c:majorUnit val="0.5"/>
      </c:valAx>
    </c:plotArea>
    <c:legend>
      <c:legendPos val="b"/>
      <c:layout>
        <c:manualLayout>
          <c:xMode val="edge"/>
          <c:yMode val="edge"/>
          <c:x val="3.9978259991825743E-3"/>
          <c:y val="0.79482333093817359"/>
          <c:w val="0.92354175871900901"/>
          <c:h val="0.20517666906182638"/>
        </c:manualLayout>
      </c:layout>
      <c:overlay val="0"/>
      <c:txPr>
        <a:bodyPr/>
        <a:lstStyle/>
        <a:p>
          <a:pPr>
            <a:defRPr sz="800">
              <a:latin typeface="+mj-lt"/>
            </a:defRPr>
          </a:pPr>
          <a:endParaRPr lang="cs-CZ"/>
        </a:p>
      </c:txPr>
    </c:legend>
    <c:plotVisOnly val="1"/>
    <c:dispBlanksAs val="gap"/>
    <c:showDLblsOverMax val="0"/>
  </c:chart>
  <c:spPr>
    <a:ln>
      <a:noFill/>
    </a:ln>
  </c:spPr>
  <c:txPr>
    <a:bodyPr/>
    <a:lstStyle/>
    <a:p>
      <a:pPr>
        <a:defRPr sz="800">
          <a:latin typeface="Arial Narrow" panose="020B0606020202030204" pitchFamily="34" charset="0"/>
        </a:defRPr>
      </a:pPr>
      <a:endParaRPr lang="cs-CZ"/>
    </a:p>
  </c:txPr>
  <c:printSettings>
    <c:headerFooter/>
    <c:pageMargins b="0.78740157499999996" l="0.7" r="0.7" t="0.78740157499999996" header="0.3" footer="0.3"/>
    <c:pageSetup paperSize="9" orientation="landscape" verticalDpi="0"/>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460074029459103E-2"/>
          <c:y val="5.5198461203179928E-2"/>
          <c:w val="0.88472974718581177"/>
          <c:h val="0.71199710381029968"/>
        </c:manualLayout>
      </c:layout>
      <c:lineChart>
        <c:grouping val="standard"/>
        <c:varyColors val="0"/>
        <c:ser>
          <c:idx val="0"/>
          <c:order val="0"/>
          <c:tx>
            <c:strRef>
              <c:f>'12.1'!$C$6:$D$6</c:f>
              <c:strCache>
                <c:ptCount val="1"/>
                <c:pt idx="0">
                  <c:v>Town gas</c:v>
                </c:pt>
              </c:strCache>
            </c:strRef>
          </c:tx>
          <c:spPr>
            <a:ln>
              <a:solidFill>
                <a:schemeClr val="tx2"/>
              </a:solidFill>
            </a:ln>
          </c:spPr>
          <c:marker>
            <c:symbol val="none"/>
          </c:marker>
          <c:cat>
            <c:numRef>
              <c:f>'12.1'!$A$8:$A$77</c:f>
              <c:numCache>
                <c:formatCode>General</c:formatCode>
                <c:ptCount val="70"/>
                <c:pt idx="0">
                  <c:v>1953</c:v>
                </c:pt>
                <c:pt idx="1">
                  <c:v>1954</c:v>
                </c:pt>
                <c:pt idx="2">
                  <c:v>1955</c:v>
                </c:pt>
                <c:pt idx="3">
                  <c:v>1956</c:v>
                </c:pt>
                <c:pt idx="4">
                  <c:v>1957</c:v>
                </c:pt>
                <c:pt idx="5">
                  <c:v>1958</c:v>
                </c:pt>
                <c:pt idx="6">
                  <c:v>1959</c:v>
                </c:pt>
                <c:pt idx="7">
                  <c:v>1960</c:v>
                </c:pt>
                <c:pt idx="8">
                  <c:v>1961</c:v>
                </c:pt>
                <c:pt idx="9">
                  <c:v>1962</c:v>
                </c:pt>
                <c:pt idx="10">
                  <c:v>1963</c:v>
                </c:pt>
                <c:pt idx="11">
                  <c:v>1964</c:v>
                </c:pt>
                <c:pt idx="12">
                  <c:v>1965</c:v>
                </c:pt>
                <c:pt idx="13">
                  <c:v>1966</c:v>
                </c:pt>
                <c:pt idx="14">
                  <c:v>1967</c:v>
                </c:pt>
                <c:pt idx="15">
                  <c:v>1968</c:v>
                </c:pt>
                <c:pt idx="16">
                  <c:v>1969</c:v>
                </c:pt>
                <c:pt idx="17">
                  <c:v>1970</c:v>
                </c:pt>
                <c:pt idx="18">
                  <c:v>1971</c:v>
                </c:pt>
                <c:pt idx="19">
                  <c:v>1972</c:v>
                </c:pt>
                <c:pt idx="20">
                  <c:v>1973</c:v>
                </c:pt>
                <c:pt idx="21">
                  <c:v>1974</c:v>
                </c:pt>
                <c:pt idx="22">
                  <c:v>1975</c:v>
                </c:pt>
                <c:pt idx="23">
                  <c:v>1976</c:v>
                </c:pt>
                <c:pt idx="24">
                  <c:v>1977</c:v>
                </c:pt>
                <c:pt idx="25">
                  <c:v>1978</c:v>
                </c:pt>
                <c:pt idx="26">
                  <c:v>1979</c:v>
                </c:pt>
                <c:pt idx="27">
                  <c:v>1980</c:v>
                </c:pt>
                <c:pt idx="28">
                  <c:v>1981</c:v>
                </c:pt>
                <c:pt idx="29">
                  <c:v>1982</c:v>
                </c:pt>
                <c:pt idx="30">
                  <c:v>1983</c:v>
                </c:pt>
                <c:pt idx="31">
                  <c:v>1984</c:v>
                </c:pt>
                <c:pt idx="32">
                  <c:v>1985</c:v>
                </c:pt>
                <c:pt idx="33">
                  <c:v>1986</c:v>
                </c:pt>
                <c:pt idx="34">
                  <c:v>1987</c:v>
                </c:pt>
                <c:pt idx="35">
                  <c:v>1988</c:v>
                </c:pt>
                <c:pt idx="36">
                  <c:v>1989</c:v>
                </c:pt>
                <c:pt idx="37">
                  <c:v>1990</c:v>
                </c:pt>
                <c:pt idx="38">
                  <c:v>1991</c:v>
                </c:pt>
                <c:pt idx="39">
                  <c:v>1992</c:v>
                </c:pt>
                <c:pt idx="40">
                  <c:v>1993</c:v>
                </c:pt>
                <c:pt idx="41">
                  <c:v>1994</c:v>
                </c:pt>
                <c:pt idx="42">
                  <c:v>1995</c:v>
                </c:pt>
                <c:pt idx="43">
                  <c:v>1996</c:v>
                </c:pt>
                <c:pt idx="44">
                  <c:v>1997</c:v>
                </c:pt>
                <c:pt idx="45">
                  <c:v>1998</c:v>
                </c:pt>
                <c:pt idx="46">
                  <c:v>1999</c:v>
                </c:pt>
                <c:pt idx="47">
                  <c:v>2000</c:v>
                </c:pt>
                <c:pt idx="48">
                  <c:v>2001</c:v>
                </c:pt>
                <c:pt idx="49">
                  <c:v>2002</c:v>
                </c:pt>
                <c:pt idx="50">
                  <c:v>2003</c:v>
                </c:pt>
                <c:pt idx="51">
                  <c:v>2004</c:v>
                </c:pt>
                <c:pt idx="52">
                  <c:v>2005</c:v>
                </c:pt>
                <c:pt idx="53">
                  <c:v>2006</c:v>
                </c:pt>
                <c:pt idx="54">
                  <c:v>2007</c:v>
                </c:pt>
                <c:pt idx="55">
                  <c:v>2008</c:v>
                </c:pt>
                <c:pt idx="56">
                  <c:v>2009</c:v>
                </c:pt>
                <c:pt idx="57">
                  <c:v>2010</c:v>
                </c:pt>
                <c:pt idx="58">
                  <c:v>2011</c:v>
                </c:pt>
                <c:pt idx="59">
                  <c:v>2012</c:v>
                </c:pt>
                <c:pt idx="60">
                  <c:v>2013</c:v>
                </c:pt>
                <c:pt idx="61">
                  <c:v>2014</c:v>
                </c:pt>
                <c:pt idx="62">
                  <c:v>2015</c:v>
                </c:pt>
                <c:pt idx="63">
                  <c:v>2016</c:v>
                </c:pt>
                <c:pt idx="64">
                  <c:v>2017</c:v>
                </c:pt>
                <c:pt idx="65">
                  <c:v>2018</c:v>
                </c:pt>
                <c:pt idx="66">
                  <c:v>2019</c:v>
                </c:pt>
                <c:pt idx="67">
                  <c:v>2020</c:v>
                </c:pt>
                <c:pt idx="68">
                  <c:v>2021</c:v>
                </c:pt>
                <c:pt idx="69">
                  <c:v>2022</c:v>
                </c:pt>
              </c:numCache>
            </c:numRef>
          </c:cat>
          <c:val>
            <c:numRef>
              <c:f>'12.1'!$C$8:$C$77</c:f>
              <c:numCache>
                <c:formatCode>#,##0.0</c:formatCode>
                <c:ptCount val="70"/>
                <c:pt idx="0">
                  <c:v>657.17600000000004</c:v>
                </c:pt>
                <c:pt idx="1">
                  <c:v>707.37099999999998</c:v>
                </c:pt>
                <c:pt idx="2">
                  <c:v>753.92899999999997</c:v>
                </c:pt>
                <c:pt idx="3">
                  <c:v>834.91899999999998</c:v>
                </c:pt>
                <c:pt idx="4">
                  <c:v>895.73400000000004</c:v>
                </c:pt>
                <c:pt idx="5">
                  <c:v>927.6</c:v>
                </c:pt>
                <c:pt idx="6">
                  <c:v>972.07799999999997</c:v>
                </c:pt>
                <c:pt idx="7">
                  <c:v>1076.9880000000001</c:v>
                </c:pt>
                <c:pt idx="8">
                  <c:v>1183.2529999999999</c:v>
                </c:pt>
                <c:pt idx="9">
                  <c:v>1334.8240000000001</c:v>
                </c:pt>
                <c:pt idx="10">
                  <c:v>1473.625</c:v>
                </c:pt>
                <c:pt idx="11">
                  <c:v>1580.328</c:v>
                </c:pt>
                <c:pt idx="12">
                  <c:v>1698.5830000000001</c:v>
                </c:pt>
                <c:pt idx="13">
                  <c:v>1724.538</c:v>
                </c:pt>
                <c:pt idx="14">
                  <c:v>1908.095</c:v>
                </c:pt>
                <c:pt idx="15">
                  <c:v>2095.4520000000002</c:v>
                </c:pt>
                <c:pt idx="16">
                  <c:v>2347.1680000000001</c:v>
                </c:pt>
                <c:pt idx="17">
                  <c:v>2510.194</c:v>
                </c:pt>
                <c:pt idx="18">
                  <c:v>2745.89</c:v>
                </c:pt>
                <c:pt idx="19">
                  <c:v>3031.0239999999999</c:v>
                </c:pt>
                <c:pt idx="20">
                  <c:v>3129.33</c:v>
                </c:pt>
                <c:pt idx="21">
                  <c:v>3159.0070000000001</c:v>
                </c:pt>
                <c:pt idx="22">
                  <c:v>3321.3820000000001</c:v>
                </c:pt>
                <c:pt idx="23">
                  <c:v>3392.1750000000002</c:v>
                </c:pt>
                <c:pt idx="24">
                  <c:v>3420.6529999999998</c:v>
                </c:pt>
                <c:pt idx="25">
                  <c:v>3576.2179999999998</c:v>
                </c:pt>
                <c:pt idx="26">
                  <c:v>3505.9450000000002</c:v>
                </c:pt>
                <c:pt idx="27">
                  <c:v>3630.1909999999998</c:v>
                </c:pt>
                <c:pt idx="28">
                  <c:v>3499.5169999999998</c:v>
                </c:pt>
                <c:pt idx="29">
                  <c:v>3505.223</c:v>
                </c:pt>
                <c:pt idx="30">
                  <c:v>3431.7220000000002</c:v>
                </c:pt>
                <c:pt idx="31">
                  <c:v>3421.81</c:v>
                </c:pt>
                <c:pt idx="32">
                  <c:v>3401.8220000000001</c:v>
                </c:pt>
                <c:pt idx="33">
                  <c:v>3181.0830000000001</c:v>
                </c:pt>
                <c:pt idx="34">
                  <c:v>2973.1909999999998</c:v>
                </c:pt>
                <c:pt idx="35">
                  <c:v>2518.643</c:v>
                </c:pt>
                <c:pt idx="36">
                  <c:v>2185.8649999999998</c:v>
                </c:pt>
                <c:pt idx="37">
                  <c:v>1909.588</c:v>
                </c:pt>
                <c:pt idx="38">
                  <c:v>1866.3689999999999</c:v>
                </c:pt>
                <c:pt idx="39">
                  <c:v>1551.8409999999999</c:v>
                </c:pt>
                <c:pt idx="40">
                  <c:v>1450.7449999999999</c:v>
                </c:pt>
                <c:pt idx="41">
                  <c:v>1136.086</c:v>
                </c:pt>
                <c:pt idx="42">
                  <c:v>791</c:v>
                </c:pt>
                <c:pt idx="43">
                  <c:v>296.3</c:v>
                </c:pt>
              </c:numCache>
            </c:numRef>
          </c:val>
          <c:smooth val="0"/>
          <c:extLst>
            <c:ext xmlns:c16="http://schemas.microsoft.com/office/drawing/2014/chart" uri="{C3380CC4-5D6E-409C-BE32-E72D297353CC}">
              <c16:uniqueId val="{00000000-DF16-4616-928B-7C488D5E4209}"/>
            </c:ext>
          </c:extLst>
        </c:ser>
        <c:ser>
          <c:idx val="1"/>
          <c:order val="1"/>
          <c:tx>
            <c:strRef>
              <c:f>'12.1'!$E$6:$G$6</c:f>
              <c:strCache>
                <c:ptCount val="1"/>
                <c:pt idx="0">
                  <c:v>Natural gas</c:v>
                </c:pt>
              </c:strCache>
            </c:strRef>
          </c:tx>
          <c:spPr>
            <a:ln>
              <a:solidFill>
                <a:schemeClr val="accent5"/>
              </a:solidFill>
            </a:ln>
          </c:spPr>
          <c:marker>
            <c:symbol val="none"/>
          </c:marker>
          <c:cat>
            <c:numRef>
              <c:f>'12.1'!$A$8:$A$77</c:f>
              <c:numCache>
                <c:formatCode>General</c:formatCode>
                <c:ptCount val="70"/>
                <c:pt idx="0">
                  <c:v>1953</c:v>
                </c:pt>
                <c:pt idx="1">
                  <c:v>1954</c:v>
                </c:pt>
                <c:pt idx="2">
                  <c:v>1955</c:v>
                </c:pt>
                <c:pt idx="3">
                  <c:v>1956</c:v>
                </c:pt>
                <c:pt idx="4">
                  <c:v>1957</c:v>
                </c:pt>
                <c:pt idx="5">
                  <c:v>1958</c:v>
                </c:pt>
                <c:pt idx="6">
                  <c:v>1959</c:v>
                </c:pt>
                <c:pt idx="7">
                  <c:v>1960</c:v>
                </c:pt>
                <c:pt idx="8">
                  <c:v>1961</c:v>
                </c:pt>
                <c:pt idx="9">
                  <c:v>1962</c:v>
                </c:pt>
                <c:pt idx="10">
                  <c:v>1963</c:v>
                </c:pt>
                <c:pt idx="11">
                  <c:v>1964</c:v>
                </c:pt>
                <c:pt idx="12">
                  <c:v>1965</c:v>
                </c:pt>
                <c:pt idx="13">
                  <c:v>1966</c:v>
                </c:pt>
                <c:pt idx="14">
                  <c:v>1967</c:v>
                </c:pt>
                <c:pt idx="15">
                  <c:v>1968</c:v>
                </c:pt>
                <c:pt idx="16">
                  <c:v>1969</c:v>
                </c:pt>
                <c:pt idx="17">
                  <c:v>1970</c:v>
                </c:pt>
                <c:pt idx="18">
                  <c:v>1971</c:v>
                </c:pt>
                <c:pt idx="19">
                  <c:v>1972</c:v>
                </c:pt>
                <c:pt idx="20">
                  <c:v>1973</c:v>
                </c:pt>
                <c:pt idx="21">
                  <c:v>1974</c:v>
                </c:pt>
                <c:pt idx="22">
                  <c:v>1975</c:v>
                </c:pt>
                <c:pt idx="23">
                  <c:v>1976</c:v>
                </c:pt>
                <c:pt idx="24">
                  <c:v>1977</c:v>
                </c:pt>
                <c:pt idx="25">
                  <c:v>1978</c:v>
                </c:pt>
                <c:pt idx="26">
                  <c:v>1979</c:v>
                </c:pt>
                <c:pt idx="27">
                  <c:v>1980</c:v>
                </c:pt>
                <c:pt idx="28">
                  <c:v>1981</c:v>
                </c:pt>
                <c:pt idx="29">
                  <c:v>1982</c:v>
                </c:pt>
                <c:pt idx="30">
                  <c:v>1983</c:v>
                </c:pt>
                <c:pt idx="31">
                  <c:v>1984</c:v>
                </c:pt>
                <c:pt idx="32">
                  <c:v>1985</c:v>
                </c:pt>
                <c:pt idx="33">
                  <c:v>1986</c:v>
                </c:pt>
                <c:pt idx="34">
                  <c:v>1987</c:v>
                </c:pt>
                <c:pt idx="35">
                  <c:v>1988</c:v>
                </c:pt>
                <c:pt idx="36">
                  <c:v>1989</c:v>
                </c:pt>
                <c:pt idx="37">
                  <c:v>1990</c:v>
                </c:pt>
                <c:pt idx="38">
                  <c:v>1991</c:v>
                </c:pt>
                <c:pt idx="39">
                  <c:v>1992</c:v>
                </c:pt>
                <c:pt idx="40">
                  <c:v>1993</c:v>
                </c:pt>
                <c:pt idx="41">
                  <c:v>1994</c:v>
                </c:pt>
                <c:pt idx="42">
                  <c:v>1995</c:v>
                </c:pt>
                <c:pt idx="43">
                  <c:v>1996</c:v>
                </c:pt>
                <c:pt idx="44">
                  <c:v>1997</c:v>
                </c:pt>
                <c:pt idx="45">
                  <c:v>1998</c:v>
                </c:pt>
                <c:pt idx="46">
                  <c:v>1999</c:v>
                </c:pt>
                <c:pt idx="47">
                  <c:v>2000</c:v>
                </c:pt>
                <c:pt idx="48">
                  <c:v>2001</c:v>
                </c:pt>
                <c:pt idx="49">
                  <c:v>2002</c:v>
                </c:pt>
                <c:pt idx="50">
                  <c:v>2003</c:v>
                </c:pt>
                <c:pt idx="51">
                  <c:v>2004</c:v>
                </c:pt>
                <c:pt idx="52">
                  <c:v>2005</c:v>
                </c:pt>
                <c:pt idx="53">
                  <c:v>2006</c:v>
                </c:pt>
                <c:pt idx="54">
                  <c:v>2007</c:v>
                </c:pt>
                <c:pt idx="55">
                  <c:v>2008</c:v>
                </c:pt>
                <c:pt idx="56">
                  <c:v>2009</c:v>
                </c:pt>
                <c:pt idx="57">
                  <c:v>2010</c:v>
                </c:pt>
                <c:pt idx="58">
                  <c:v>2011</c:v>
                </c:pt>
                <c:pt idx="59">
                  <c:v>2012</c:v>
                </c:pt>
                <c:pt idx="60">
                  <c:v>2013</c:v>
                </c:pt>
                <c:pt idx="61">
                  <c:v>2014</c:v>
                </c:pt>
                <c:pt idx="62">
                  <c:v>2015</c:v>
                </c:pt>
                <c:pt idx="63">
                  <c:v>2016</c:v>
                </c:pt>
                <c:pt idx="64">
                  <c:v>2017</c:v>
                </c:pt>
                <c:pt idx="65">
                  <c:v>2018</c:v>
                </c:pt>
                <c:pt idx="66">
                  <c:v>2019</c:v>
                </c:pt>
                <c:pt idx="67">
                  <c:v>2020</c:v>
                </c:pt>
                <c:pt idx="68">
                  <c:v>2021</c:v>
                </c:pt>
                <c:pt idx="69">
                  <c:v>2022</c:v>
                </c:pt>
              </c:numCache>
            </c:numRef>
          </c:cat>
          <c:val>
            <c:numRef>
              <c:f>'12.1'!$E$8:$E$77</c:f>
              <c:numCache>
                <c:formatCode>#,##0.0</c:formatCode>
                <c:ptCount val="70"/>
                <c:pt idx="0">
                  <c:v>62.592000000000006</c:v>
                </c:pt>
                <c:pt idx="1">
                  <c:v>75.948999999999998</c:v>
                </c:pt>
                <c:pt idx="2">
                  <c:v>84.360000000000014</c:v>
                </c:pt>
                <c:pt idx="3">
                  <c:v>88.628</c:v>
                </c:pt>
                <c:pt idx="4">
                  <c:v>533.30600000000015</c:v>
                </c:pt>
                <c:pt idx="5">
                  <c:v>780.59500000000003</c:v>
                </c:pt>
                <c:pt idx="6">
                  <c:v>963.31600000000003</c:v>
                </c:pt>
                <c:pt idx="7">
                  <c:v>919.85599999999999</c:v>
                </c:pt>
                <c:pt idx="8">
                  <c:v>952.38800000000003</c:v>
                </c:pt>
                <c:pt idx="9">
                  <c:v>750.57899999999995</c:v>
                </c:pt>
                <c:pt idx="10">
                  <c:v>683.58100000000002</c:v>
                </c:pt>
                <c:pt idx="11">
                  <c:v>614.92100000000005</c:v>
                </c:pt>
                <c:pt idx="12">
                  <c:v>475.78500000000003</c:v>
                </c:pt>
                <c:pt idx="13">
                  <c:v>500.928</c:v>
                </c:pt>
                <c:pt idx="14">
                  <c:v>597.64300000000014</c:v>
                </c:pt>
                <c:pt idx="15">
                  <c:v>733.05899999999997</c:v>
                </c:pt>
                <c:pt idx="16">
                  <c:v>802.97699999999998</c:v>
                </c:pt>
                <c:pt idx="17">
                  <c:v>880.83900000000006</c:v>
                </c:pt>
                <c:pt idx="18">
                  <c:v>924.83199999999988</c:v>
                </c:pt>
                <c:pt idx="19">
                  <c:v>960.64599999999996</c:v>
                </c:pt>
                <c:pt idx="20">
                  <c:v>1008.601</c:v>
                </c:pt>
                <c:pt idx="21">
                  <c:v>1156.1790000000001</c:v>
                </c:pt>
                <c:pt idx="22">
                  <c:v>1546.6290000000001</c:v>
                </c:pt>
                <c:pt idx="23">
                  <c:v>1906.0110000000002</c:v>
                </c:pt>
                <c:pt idx="24">
                  <c:v>2158.181</c:v>
                </c:pt>
                <c:pt idx="25">
                  <c:v>2534.9520000000002</c:v>
                </c:pt>
                <c:pt idx="26">
                  <c:v>2940.1469999999999</c:v>
                </c:pt>
                <c:pt idx="27">
                  <c:v>3413.489</c:v>
                </c:pt>
                <c:pt idx="28">
                  <c:v>3621.5589999999997</c:v>
                </c:pt>
                <c:pt idx="29">
                  <c:v>4190.8739999999998</c:v>
                </c:pt>
                <c:pt idx="30">
                  <c:v>4663.7160000000003</c:v>
                </c:pt>
                <c:pt idx="31">
                  <c:v>4985.6059999999998</c:v>
                </c:pt>
                <c:pt idx="32">
                  <c:v>5167.1170000000002</c:v>
                </c:pt>
                <c:pt idx="33">
                  <c:v>5569.1239999999998</c:v>
                </c:pt>
                <c:pt idx="34">
                  <c:v>6010.2619999999997</c:v>
                </c:pt>
                <c:pt idx="35">
                  <c:v>6192.8250000000007</c:v>
                </c:pt>
                <c:pt idx="36">
                  <c:v>6813.5570000000007</c:v>
                </c:pt>
                <c:pt idx="37">
                  <c:v>7138.4669999999996</c:v>
                </c:pt>
                <c:pt idx="38">
                  <c:v>7079.9310000000014</c:v>
                </c:pt>
                <c:pt idx="39">
                  <c:v>6809.9459999999999</c:v>
                </c:pt>
                <c:pt idx="40">
                  <c:v>7064.0550000000003</c:v>
                </c:pt>
                <c:pt idx="41">
                  <c:v>7058.7580000000007</c:v>
                </c:pt>
                <c:pt idx="42">
                  <c:v>8074.5</c:v>
                </c:pt>
                <c:pt idx="43">
                  <c:v>9306.4</c:v>
                </c:pt>
                <c:pt idx="44">
                  <c:v>9441</c:v>
                </c:pt>
                <c:pt idx="45">
                  <c:v>9389.5999999999985</c:v>
                </c:pt>
                <c:pt idx="46">
                  <c:v>9426.9</c:v>
                </c:pt>
                <c:pt idx="47">
                  <c:v>9147.9000000000015</c:v>
                </c:pt>
                <c:pt idx="48">
                  <c:v>9772.6</c:v>
                </c:pt>
                <c:pt idx="49">
                  <c:v>9542.1</c:v>
                </c:pt>
                <c:pt idx="50">
                  <c:v>9739.2999999999993</c:v>
                </c:pt>
                <c:pt idx="51">
                  <c:v>9692.2999999999993</c:v>
                </c:pt>
                <c:pt idx="52">
                  <c:v>9562.7999999999993</c:v>
                </c:pt>
                <c:pt idx="53">
                  <c:v>9269.4</c:v>
                </c:pt>
                <c:pt idx="54">
                  <c:v>8652.6</c:v>
                </c:pt>
                <c:pt idx="55">
                  <c:v>8685.2000000000007</c:v>
                </c:pt>
                <c:pt idx="56">
                  <c:v>8161.2999999999993</c:v>
                </c:pt>
                <c:pt idx="57">
                  <c:v>8979.1999999999989</c:v>
                </c:pt>
                <c:pt idx="58">
                  <c:v>8085.8</c:v>
                </c:pt>
                <c:pt idx="59">
                  <c:v>8158.2250050503235</c:v>
                </c:pt>
                <c:pt idx="60">
                  <c:v>8277.0944147694499</c:v>
                </c:pt>
                <c:pt idx="61">
                  <c:v>7280.4197495994158</c:v>
                </c:pt>
                <c:pt idx="62">
                  <c:v>7607.5646329449373</c:v>
                </c:pt>
                <c:pt idx="63">
                  <c:v>8255.1342335338559</c:v>
                </c:pt>
                <c:pt idx="64">
                  <c:v>8527.4827534189189</c:v>
                </c:pt>
                <c:pt idx="65">
                  <c:v>8182.7561269882699</c:v>
                </c:pt>
                <c:pt idx="66">
                  <c:v>8564.6294736291875</c:v>
                </c:pt>
                <c:pt idx="67">
                  <c:v>8694.2191732210795</c:v>
                </c:pt>
                <c:pt idx="68">
                  <c:v>9433.7342458022922</c:v>
                </c:pt>
                <c:pt idx="69">
                  <c:v>7543.7622835692955</c:v>
                </c:pt>
              </c:numCache>
            </c:numRef>
          </c:val>
          <c:smooth val="0"/>
          <c:extLst>
            <c:ext xmlns:c16="http://schemas.microsoft.com/office/drawing/2014/chart" uri="{C3380CC4-5D6E-409C-BE32-E72D297353CC}">
              <c16:uniqueId val="{00000001-DF16-4616-928B-7C488D5E4209}"/>
            </c:ext>
          </c:extLst>
        </c:ser>
        <c:dLbls>
          <c:showLegendKey val="0"/>
          <c:showVal val="0"/>
          <c:showCatName val="0"/>
          <c:showSerName val="0"/>
          <c:showPercent val="0"/>
          <c:showBubbleSize val="0"/>
        </c:dLbls>
        <c:smooth val="0"/>
        <c:axId val="178117248"/>
        <c:axId val="178119040"/>
      </c:lineChart>
      <c:catAx>
        <c:axId val="178117248"/>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78119040"/>
        <c:crosses val="autoZero"/>
        <c:auto val="1"/>
        <c:lblAlgn val="ctr"/>
        <c:lblOffset val="100"/>
        <c:tickLblSkip val="3"/>
        <c:noMultiLvlLbl val="0"/>
      </c:catAx>
      <c:valAx>
        <c:axId val="178119040"/>
        <c:scaling>
          <c:orientation val="minMax"/>
          <c:max val="10000"/>
        </c:scaling>
        <c:delete val="0"/>
        <c:axPos val="l"/>
        <c:majorGridlines/>
        <c:numFmt formatCode="#,##0" sourceLinked="0"/>
        <c:majorTickMark val="out"/>
        <c:minorTickMark val="none"/>
        <c:tickLblPos val="nextTo"/>
        <c:crossAx val="178117248"/>
        <c:crosses val="autoZero"/>
        <c:crossBetween val="midCat"/>
        <c:majorUnit val="1000"/>
      </c:valAx>
    </c:plotArea>
    <c:legend>
      <c:legendPos val="b"/>
      <c:layout>
        <c:manualLayout>
          <c:xMode val="edge"/>
          <c:yMode val="edge"/>
          <c:x val="3.3637236904745648E-4"/>
          <c:y val="0.92854108037939298"/>
          <c:w val="0.30619938707837741"/>
          <c:h val="7.1458919620606992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529323178864935E-2"/>
          <c:y val="4.5121153545217417E-2"/>
          <c:w val="0.89224233036444212"/>
          <c:h val="0.81234813354603552"/>
        </c:manualLayout>
      </c:layout>
      <c:lineChart>
        <c:grouping val="standard"/>
        <c:varyColors val="0"/>
        <c:ser>
          <c:idx val="0"/>
          <c:order val="0"/>
          <c:tx>
            <c:strRef>
              <c:f>'12.1'!$H$6:$I$6</c:f>
              <c:strCache>
                <c:ptCount val="1"/>
                <c:pt idx="0">
                  <c:v>Natural gas</c:v>
                </c:pt>
              </c:strCache>
            </c:strRef>
          </c:tx>
          <c:spPr>
            <a:ln>
              <a:solidFill>
                <a:schemeClr val="tx2"/>
              </a:solidFill>
            </a:ln>
          </c:spPr>
          <c:marker>
            <c:symbol val="none"/>
          </c:marker>
          <c:cat>
            <c:numRef>
              <c:f>'12.1'!$A$8:$A$77</c:f>
              <c:numCache>
                <c:formatCode>General</c:formatCode>
                <c:ptCount val="70"/>
                <c:pt idx="0">
                  <c:v>1953</c:v>
                </c:pt>
                <c:pt idx="1">
                  <c:v>1954</c:v>
                </c:pt>
                <c:pt idx="2">
                  <c:v>1955</c:v>
                </c:pt>
                <c:pt idx="3">
                  <c:v>1956</c:v>
                </c:pt>
                <c:pt idx="4">
                  <c:v>1957</c:v>
                </c:pt>
                <c:pt idx="5">
                  <c:v>1958</c:v>
                </c:pt>
                <c:pt idx="6">
                  <c:v>1959</c:v>
                </c:pt>
                <c:pt idx="7">
                  <c:v>1960</c:v>
                </c:pt>
                <c:pt idx="8">
                  <c:v>1961</c:v>
                </c:pt>
                <c:pt idx="9">
                  <c:v>1962</c:v>
                </c:pt>
                <c:pt idx="10">
                  <c:v>1963</c:v>
                </c:pt>
                <c:pt idx="11">
                  <c:v>1964</c:v>
                </c:pt>
                <c:pt idx="12">
                  <c:v>1965</c:v>
                </c:pt>
                <c:pt idx="13">
                  <c:v>1966</c:v>
                </c:pt>
                <c:pt idx="14">
                  <c:v>1967</c:v>
                </c:pt>
                <c:pt idx="15">
                  <c:v>1968</c:v>
                </c:pt>
                <c:pt idx="16">
                  <c:v>1969</c:v>
                </c:pt>
                <c:pt idx="17">
                  <c:v>1970</c:v>
                </c:pt>
                <c:pt idx="18">
                  <c:v>1971</c:v>
                </c:pt>
                <c:pt idx="19">
                  <c:v>1972</c:v>
                </c:pt>
                <c:pt idx="20">
                  <c:v>1973</c:v>
                </c:pt>
                <c:pt idx="21">
                  <c:v>1974</c:v>
                </c:pt>
                <c:pt idx="22">
                  <c:v>1975</c:v>
                </c:pt>
                <c:pt idx="23">
                  <c:v>1976</c:v>
                </c:pt>
                <c:pt idx="24">
                  <c:v>1977</c:v>
                </c:pt>
                <c:pt idx="25">
                  <c:v>1978</c:v>
                </c:pt>
                <c:pt idx="26">
                  <c:v>1979</c:v>
                </c:pt>
                <c:pt idx="27">
                  <c:v>1980</c:v>
                </c:pt>
                <c:pt idx="28">
                  <c:v>1981</c:v>
                </c:pt>
                <c:pt idx="29">
                  <c:v>1982</c:v>
                </c:pt>
                <c:pt idx="30">
                  <c:v>1983</c:v>
                </c:pt>
                <c:pt idx="31">
                  <c:v>1984</c:v>
                </c:pt>
                <c:pt idx="32">
                  <c:v>1985</c:v>
                </c:pt>
                <c:pt idx="33">
                  <c:v>1986</c:v>
                </c:pt>
                <c:pt idx="34">
                  <c:v>1987</c:v>
                </c:pt>
                <c:pt idx="35">
                  <c:v>1988</c:v>
                </c:pt>
                <c:pt idx="36">
                  <c:v>1989</c:v>
                </c:pt>
                <c:pt idx="37">
                  <c:v>1990</c:v>
                </c:pt>
                <c:pt idx="38">
                  <c:v>1991</c:v>
                </c:pt>
                <c:pt idx="39">
                  <c:v>1992</c:v>
                </c:pt>
                <c:pt idx="40">
                  <c:v>1993</c:v>
                </c:pt>
                <c:pt idx="41">
                  <c:v>1994</c:v>
                </c:pt>
                <c:pt idx="42">
                  <c:v>1995</c:v>
                </c:pt>
                <c:pt idx="43">
                  <c:v>1996</c:v>
                </c:pt>
                <c:pt idx="44">
                  <c:v>1997</c:v>
                </c:pt>
                <c:pt idx="45">
                  <c:v>1998</c:v>
                </c:pt>
                <c:pt idx="46">
                  <c:v>1999</c:v>
                </c:pt>
                <c:pt idx="47">
                  <c:v>2000</c:v>
                </c:pt>
                <c:pt idx="48">
                  <c:v>2001</c:v>
                </c:pt>
                <c:pt idx="49">
                  <c:v>2002</c:v>
                </c:pt>
                <c:pt idx="50">
                  <c:v>2003</c:v>
                </c:pt>
                <c:pt idx="51">
                  <c:v>2004</c:v>
                </c:pt>
                <c:pt idx="52">
                  <c:v>2005</c:v>
                </c:pt>
                <c:pt idx="53">
                  <c:v>2006</c:v>
                </c:pt>
                <c:pt idx="54">
                  <c:v>2007</c:v>
                </c:pt>
                <c:pt idx="55">
                  <c:v>2008</c:v>
                </c:pt>
                <c:pt idx="56">
                  <c:v>2009</c:v>
                </c:pt>
                <c:pt idx="57">
                  <c:v>2010</c:v>
                </c:pt>
                <c:pt idx="58">
                  <c:v>2011</c:v>
                </c:pt>
                <c:pt idx="59">
                  <c:v>2012</c:v>
                </c:pt>
                <c:pt idx="60">
                  <c:v>2013</c:v>
                </c:pt>
                <c:pt idx="61">
                  <c:v>2014</c:v>
                </c:pt>
                <c:pt idx="62">
                  <c:v>2015</c:v>
                </c:pt>
                <c:pt idx="63">
                  <c:v>2016</c:v>
                </c:pt>
                <c:pt idx="64">
                  <c:v>2017</c:v>
                </c:pt>
                <c:pt idx="65">
                  <c:v>2018</c:v>
                </c:pt>
                <c:pt idx="66">
                  <c:v>2019</c:v>
                </c:pt>
                <c:pt idx="67">
                  <c:v>2020</c:v>
                </c:pt>
                <c:pt idx="68">
                  <c:v>2021</c:v>
                </c:pt>
                <c:pt idx="69">
                  <c:v>2022</c:v>
                </c:pt>
              </c:numCache>
            </c:numRef>
          </c:cat>
          <c:val>
            <c:numRef>
              <c:f>'12.1'!$H$8:$H$77</c:f>
              <c:numCache>
                <c:formatCode>0.0</c:formatCode>
                <c:ptCount val="70"/>
                <c:pt idx="0">
                  <c:v>2.2000000000000002</c:v>
                </c:pt>
                <c:pt idx="1">
                  <c:v>3.61</c:v>
                </c:pt>
                <c:pt idx="2">
                  <c:v>4.92</c:v>
                </c:pt>
                <c:pt idx="3">
                  <c:v>6.03</c:v>
                </c:pt>
                <c:pt idx="4">
                  <c:v>7.05</c:v>
                </c:pt>
                <c:pt idx="5">
                  <c:v>8.3000000000000007</c:v>
                </c:pt>
                <c:pt idx="6">
                  <c:v>8.1</c:v>
                </c:pt>
                <c:pt idx="7">
                  <c:v>7.2</c:v>
                </c:pt>
                <c:pt idx="8">
                  <c:v>5.7</c:v>
                </c:pt>
                <c:pt idx="9">
                  <c:v>3.9</c:v>
                </c:pt>
                <c:pt idx="10">
                  <c:v>5.21</c:v>
                </c:pt>
                <c:pt idx="11">
                  <c:v>3.96</c:v>
                </c:pt>
                <c:pt idx="12">
                  <c:v>5.2</c:v>
                </c:pt>
                <c:pt idx="13">
                  <c:v>4.4000000000000004</c:v>
                </c:pt>
                <c:pt idx="14">
                  <c:v>5.76</c:v>
                </c:pt>
                <c:pt idx="15">
                  <c:v>6.5</c:v>
                </c:pt>
                <c:pt idx="16">
                  <c:v>7.35</c:v>
                </c:pt>
                <c:pt idx="17">
                  <c:v>6.9</c:v>
                </c:pt>
                <c:pt idx="18">
                  <c:v>8.34</c:v>
                </c:pt>
                <c:pt idx="19">
                  <c:v>9.3800000000000008</c:v>
                </c:pt>
                <c:pt idx="20">
                  <c:v>11.38</c:v>
                </c:pt>
                <c:pt idx="21">
                  <c:v>13.02</c:v>
                </c:pt>
                <c:pt idx="22">
                  <c:v>15.2</c:v>
                </c:pt>
                <c:pt idx="23">
                  <c:v>19.100000000000001</c:v>
                </c:pt>
                <c:pt idx="24">
                  <c:v>20.9</c:v>
                </c:pt>
                <c:pt idx="25">
                  <c:v>24.9</c:v>
                </c:pt>
                <c:pt idx="26">
                  <c:v>22.2</c:v>
                </c:pt>
                <c:pt idx="27">
                  <c:v>25.4</c:v>
                </c:pt>
                <c:pt idx="28">
                  <c:v>27.06</c:v>
                </c:pt>
                <c:pt idx="29">
                  <c:v>28.3</c:v>
                </c:pt>
                <c:pt idx="30">
                  <c:v>23.11</c:v>
                </c:pt>
                <c:pt idx="31">
                  <c:v>26.48</c:v>
                </c:pt>
                <c:pt idx="32">
                  <c:v>32.68</c:v>
                </c:pt>
                <c:pt idx="33">
                  <c:v>24.73995</c:v>
                </c:pt>
                <c:pt idx="34">
                  <c:v>29.704000000000001</c:v>
                </c:pt>
                <c:pt idx="35">
                  <c:v>24.391999999999999</c:v>
                </c:pt>
                <c:pt idx="36">
                  <c:v>30.285</c:v>
                </c:pt>
                <c:pt idx="37">
                  <c:v>30.073780000000003</c:v>
                </c:pt>
                <c:pt idx="38">
                  <c:v>31.4864</c:v>
                </c:pt>
                <c:pt idx="39">
                  <c:v>29.11</c:v>
                </c:pt>
                <c:pt idx="40">
                  <c:v>42.55</c:v>
                </c:pt>
                <c:pt idx="41">
                  <c:v>42.1</c:v>
                </c:pt>
                <c:pt idx="42">
                  <c:v>43.93</c:v>
                </c:pt>
                <c:pt idx="43">
                  <c:v>58.46</c:v>
                </c:pt>
                <c:pt idx="44">
                  <c:v>59.26</c:v>
                </c:pt>
                <c:pt idx="45">
                  <c:v>57.08</c:v>
                </c:pt>
                <c:pt idx="46">
                  <c:v>56.131</c:v>
                </c:pt>
                <c:pt idx="47">
                  <c:v>59.042999999999999</c:v>
                </c:pt>
                <c:pt idx="48">
                  <c:v>62.360999999999997</c:v>
                </c:pt>
                <c:pt idx="49">
                  <c:v>62.313000000000002</c:v>
                </c:pt>
                <c:pt idx="50">
                  <c:v>63.356000000000002</c:v>
                </c:pt>
                <c:pt idx="51">
                  <c:v>61.67</c:v>
                </c:pt>
                <c:pt idx="52">
                  <c:v>56.896000000000001</c:v>
                </c:pt>
                <c:pt idx="53">
                  <c:v>67.638999999999996</c:v>
                </c:pt>
                <c:pt idx="54">
                  <c:v>49.9</c:v>
                </c:pt>
                <c:pt idx="55">
                  <c:v>50.8</c:v>
                </c:pt>
                <c:pt idx="56">
                  <c:v>57.2</c:v>
                </c:pt>
                <c:pt idx="57">
                  <c:v>57.3</c:v>
                </c:pt>
                <c:pt idx="58">
                  <c:v>52.8</c:v>
                </c:pt>
                <c:pt idx="59">
                  <c:v>61.6</c:v>
                </c:pt>
                <c:pt idx="60">
                  <c:v>47.333075975303558</c:v>
                </c:pt>
                <c:pt idx="61">
                  <c:v>44.959295144984566</c:v>
                </c:pt>
                <c:pt idx="62">
                  <c:v>42.621557004484409</c:v>
                </c:pt>
                <c:pt idx="63">
                  <c:v>49.288893022251862</c:v>
                </c:pt>
                <c:pt idx="64">
                  <c:v>54.886108595098101</c:v>
                </c:pt>
                <c:pt idx="65">
                  <c:v>55.898593761343584</c:v>
                </c:pt>
                <c:pt idx="66">
                  <c:v>50.803541216034226</c:v>
                </c:pt>
                <c:pt idx="67">
                  <c:v>47.306818891744392</c:v>
                </c:pt>
                <c:pt idx="68">
                  <c:v>55.065441922179161</c:v>
                </c:pt>
                <c:pt idx="69">
                  <c:v>44.045334403713248</c:v>
                </c:pt>
              </c:numCache>
            </c:numRef>
          </c:val>
          <c:smooth val="0"/>
          <c:extLst>
            <c:ext xmlns:c16="http://schemas.microsoft.com/office/drawing/2014/chart" uri="{C3380CC4-5D6E-409C-BE32-E72D297353CC}">
              <c16:uniqueId val="{00000000-DA44-45E8-AFA2-F98A41E3E246}"/>
            </c:ext>
          </c:extLst>
        </c:ser>
        <c:dLbls>
          <c:showLegendKey val="0"/>
          <c:showVal val="0"/>
          <c:showCatName val="0"/>
          <c:showSerName val="0"/>
          <c:showPercent val="0"/>
          <c:showBubbleSize val="0"/>
        </c:dLbls>
        <c:smooth val="0"/>
        <c:axId val="177750784"/>
        <c:axId val="177752320"/>
      </c:lineChart>
      <c:catAx>
        <c:axId val="177750784"/>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77752320"/>
        <c:crosses val="autoZero"/>
        <c:auto val="1"/>
        <c:lblAlgn val="ctr"/>
        <c:lblOffset val="100"/>
        <c:tickLblSkip val="3"/>
        <c:noMultiLvlLbl val="0"/>
      </c:catAx>
      <c:valAx>
        <c:axId val="177752320"/>
        <c:scaling>
          <c:orientation val="minMax"/>
          <c:max val="70"/>
        </c:scaling>
        <c:delete val="0"/>
        <c:axPos val="l"/>
        <c:majorGridlines/>
        <c:numFmt formatCode="#,##0" sourceLinked="0"/>
        <c:majorTickMark val="out"/>
        <c:minorTickMark val="none"/>
        <c:tickLblPos val="nextTo"/>
        <c:crossAx val="177750784"/>
        <c:crosses val="autoZero"/>
        <c:crossBetween val="midCat"/>
        <c:majorUnit val="1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125838070451734E-2"/>
          <c:y val="4.5902934860415183E-2"/>
          <c:w val="0.88962396748033645"/>
          <c:h val="0.7857034597947985"/>
        </c:manualLayout>
      </c:layout>
      <c:lineChart>
        <c:grouping val="standard"/>
        <c:varyColors val="0"/>
        <c:ser>
          <c:idx val="1"/>
          <c:order val="0"/>
          <c:tx>
            <c:strRef>
              <c:f>'12.1'!$G$7</c:f>
              <c:strCache>
                <c:ptCount val="1"/>
                <c:pt idx="0">
                  <c:v>Number of customers</c:v>
                </c:pt>
              </c:strCache>
            </c:strRef>
          </c:tx>
          <c:spPr>
            <a:ln>
              <a:solidFill>
                <a:schemeClr val="tx2"/>
              </a:solidFill>
            </a:ln>
          </c:spPr>
          <c:marker>
            <c:symbol val="none"/>
          </c:marker>
          <c:cat>
            <c:numRef>
              <c:f>'12.1'!$A$8:$A$77</c:f>
              <c:numCache>
                <c:formatCode>General</c:formatCode>
                <c:ptCount val="70"/>
                <c:pt idx="0">
                  <c:v>1953</c:v>
                </c:pt>
                <c:pt idx="1">
                  <c:v>1954</c:v>
                </c:pt>
                <c:pt idx="2">
                  <c:v>1955</c:v>
                </c:pt>
                <c:pt idx="3">
                  <c:v>1956</c:v>
                </c:pt>
                <c:pt idx="4">
                  <c:v>1957</c:v>
                </c:pt>
                <c:pt idx="5">
                  <c:v>1958</c:v>
                </c:pt>
                <c:pt idx="6">
                  <c:v>1959</c:v>
                </c:pt>
                <c:pt idx="7">
                  <c:v>1960</c:v>
                </c:pt>
                <c:pt idx="8">
                  <c:v>1961</c:v>
                </c:pt>
                <c:pt idx="9">
                  <c:v>1962</c:v>
                </c:pt>
                <c:pt idx="10">
                  <c:v>1963</c:v>
                </c:pt>
                <c:pt idx="11">
                  <c:v>1964</c:v>
                </c:pt>
                <c:pt idx="12">
                  <c:v>1965</c:v>
                </c:pt>
                <c:pt idx="13">
                  <c:v>1966</c:v>
                </c:pt>
                <c:pt idx="14">
                  <c:v>1967</c:v>
                </c:pt>
                <c:pt idx="15">
                  <c:v>1968</c:v>
                </c:pt>
                <c:pt idx="16">
                  <c:v>1969</c:v>
                </c:pt>
                <c:pt idx="17">
                  <c:v>1970</c:v>
                </c:pt>
                <c:pt idx="18">
                  <c:v>1971</c:v>
                </c:pt>
                <c:pt idx="19">
                  <c:v>1972</c:v>
                </c:pt>
                <c:pt idx="20">
                  <c:v>1973</c:v>
                </c:pt>
                <c:pt idx="21">
                  <c:v>1974</c:v>
                </c:pt>
                <c:pt idx="22">
                  <c:v>1975</c:v>
                </c:pt>
                <c:pt idx="23">
                  <c:v>1976</c:v>
                </c:pt>
                <c:pt idx="24">
                  <c:v>1977</c:v>
                </c:pt>
                <c:pt idx="25">
                  <c:v>1978</c:v>
                </c:pt>
                <c:pt idx="26">
                  <c:v>1979</c:v>
                </c:pt>
                <c:pt idx="27">
                  <c:v>1980</c:v>
                </c:pt>
                <c:pt idx="28">
                  <c:v>1981</c:v>
                </c:pt>
                <c:pt idx="29">
                  <c:v>1982</c:v>
                </c:pt>
                <c:pt idx="30">
                  <c:v>1983</c:v>
                </c:pt>
                <c:pt idx="31">
                  <c:v>1984</c:v>
                </c:pt>
                <c:pt idx="32">
                  <c:v>1985</c:v>
                </c:pt>
                <c:pt idx="33">
                  <c:v>1986</c:v>
                </c:pt>
                <c:pt idx="34">
                  <c:v>1987</c:v>
                </c:pt>
                <c:pt idx="35">
                  <c:v>1988</c:v>
                </c:pt>
                <c:pt idx="36">
                  <c:v>1989</c:v>
                </c:pt>
                <c:pt idx="37">
                  <c:v>1990</c:v>
                </c:pt>
                <c:pt idx="38">
                  <c:v>1991</c:v>
                </c:pt>
                <c:pt idx="39">
                  <c:v>1992</c:v>
                </c:pt>
                <c:pt idx="40">
                  <c:v>1993</c:v>
                </c:pt>
                <c:pt idx="41">
                  <c:v>1994</c:v>
                </c:pt>
                <c:pt idx="42">
                  <c:v>1995</c:v>
                </c:pt>
                <c:pt idx="43">
                  <c:v>1996</c:v>
                </c:pt>
                <c:pt idx="44">
                  <c:v>1997</c:v>
                </c:pt>
                <c:pt idx="45">
                  <c:v>1998</c:v>
                </c:pt>
                <c:pt idx="46">
                  <c:v>1999</c:v>
                </c:pt>
                <c:pt idx="47">
                  <c:v>2000</c:v>
                </c:pt>
                <c:pt idx="48">
                  <c:v>2001</c:v>
                </c:pt>
                <c:pt idx="49">
                  <c:v>2002</c:v>
                </c:pt>
                <c:pt idx="50">
                  <c:v>2003</c:v>
                </c:pt>
                <c:pt idx="51">
                  <c:v>2004</c:v>
                </c:pt>
                <c:pt idx="52">
                  <c:v>2005</c:v>
                </c:pt>
                <c:pt idx="53">
                  <c:v>2006</c:v>
                </c:pt>
                <c:pt idx="54">
                  <c:v>2007</c:v>
                </c:pt>
                <c:pt idx="55">
                  <c:v>2008</c:v>
                </c:pt>
                <c:pt idx="56">
                  <c:v>2009</c:v>
                </c:pt>
                <c:pt idx="57">
                  <c:v>2010</c:v>
                </c:pt>
                <c:pt idx="58">
                  <c:v>2011</c:v>
                </c:pt>
                <c:pt idx="59">
                  <c:v>2012</c:v>
                </c:pt>
                <c:pt idx="60">
                  <c:v>2013</c:v>
                </c:pt>
                <c:pt idx="61">
                  <c:v>2014</c:v>
                </c:pt>
                <c:pt idx="62">
                  <c:v>2015</c:v>
                </c:pt>
                <c:pt idx="63">
                  <c:v>2016</c:v>
                </c:pt>
                <c:pt idx="64">
                  <c:v>2017</c:v>
                </c:pt>
                <c:pt idx="65">
                  <c:v>2018</c:v>
                </c:pt>
                <c:pt idx="66">
                  <c:v>2019</c:v>
                </c:pt>
                <c:pt idx="67">
                  <c:v>2020</c:v>
                </c:pt>
                <c:pt idx="68">
                  <c:v>2021</c:v>
                </c:pt>
                <c:pt idx="69">
                  <c:v>2022</c:v>
                </c:pt>
              </c:numCache>
            </c:numRef>
          </c:cat>
          <c:val>
            <c:numRef>
              <c:f>'12.1'!$G$8:$G$77</c:f>
              <c:numCache>
                <c:formatCode>#,##0</c:formatCode>
                <c:ptCount val="70"/>
                <c:pt idx="0">
                  <c:v>3426</c:v>
                </c:pt>
                <c:pt idx="1">
                  <c:v>3745</c:v>
                </c:pt>
                <c:pt idx="2">
                  <c:v>3805</c:v>
                </c:pt>
                <c:pt idx="3">
                  <c:v>5256</c:v>
                </c:pt>
                <c:pt idx="4">
                  <c:v>5987</c:v>
                </c:pt>
                <c:pt idx="5">
                  <c:v>7105</c:v>
                </c:pt>
                <c:pt idx="6">
                  <c:v>10287</c:v>
                </c:pt>
                <c:pt idx="7">
                  <c:v>14892</c:v>
                </c:pt>
                <c:pt idx="8">
                  <c:v>19021</c:v>
                </c:pt>
                <c:pt idx="9">
                  <c:v>22853</c:v>
                </c:pt>
                <c:pt idx="10">
                  <c:v>26283</c:v>
                </c:pt>
                <c:pt idx="11">
                  <c:v>28424</c:v>
                </c:pt>
                <c:pt idx="12">
                  <c:v>31901</c:v>
                </c:pt>
                <c:pt idx="13">
                  <c:v>36123</c:v>
                </c:pt>
                <c:pt idx="14">
                  <c:v>39717</c:v>
                </c:pt>
                <c:pt idx="15">
                  <c:v>43308</c:v>
                </c:pt>
                <c:pt idx="16">
                  <c:v>48351</c:v>
                </c:pt>
                <c:pt idx="17">
                  <c:v>60818</c:v>
                </c:pt>
                <c:pt idx="18">
                  <c:v>74529</c:v>
                </c:pt>
                <c:pt idx="19">
                  <c:v>96718</c:v>
                </c:pt>
                <c:pt idx="20">
                  <c:v>127621</c:v>
                </c:pt>
                <c:pt idx="21">
                  <c:v>169462</c:v>
                </c:pt>
                <c:pt idx="22">
                  <c:v>221695</c:v>
                </c:pt>
                <c:pt idx="23">
                  <c:v>267219</c:v>
                </c:pt>
                <c:pt idx="24">
                  <c:v>327903</c:v>
                </c:pt>
                <c:pt idx="25">
                  <c:v>398080</c:v>
                </c:pt>
                <c:pt idx="26">
                  <c:v>472402</c:v>
                </c:pt>
                <c:pt idx="27">
                  <c:v>560875</c:v>
                </c:pt>
                <c:pt idx="28">
                  <c:v>758964</c:v>
                </c:pt>
                <c:pt idx="29">
                  <c:v>829673</c:v>
                </c:pt>
                <c:pt idx="30">
                  <c:v>857475</c:v>
                </c:pt>
                <c:pt idx="31">
                  <c:v>975391</c:v>
                </c:pt>
                <c:pt idx="32">
                  <c:v>1052604</c:v>
                </c:pt>
                <c:pt idx="33">
                  <c:v>1249146</c:v>
                </c:pt>
                <c:pt idx="34">
                  <c:v>1259133</c:v>
                </c:pt>
                <c:pt idx="35">
                  <c:v>1330907</c:v>
                </c:pt>
                <c:pt idx="36">
                  <c:v>1349258</c:v>
                </c:pt>
                <c:pt idx="37">
                  <c:v>1661824</c:v>
                </c:pt>
                <c:pt idx="38">
                  <c:v>1761240</c:v>
                </c:pt>
                <c:pt idx="39">
                  <c:v>1820752</c:v>
                </c:pt>
                <c:pt idx="40">
                  <c:v>1848471</c:v>
                </c:pt>
                <c:pt idx="41">
                  <c:v>1918896</c:v>
                </c:pt>
                <c:pt idx="42">
                  <c:v>2103695</c:v>
                </c:pt>
                <c:pt idx="43">
                  <c:v>2276683</c:v>
                </c:pt>
                <c:pt idx="44">
                  <c:v>2376002</c:v>
                </c:pt>
                <c:pt idx="45">
                  <c:v>2469587</c:v>
                </c:pt>
                <c:pt idx="46">
                  <c:v>2531808</c:v>
                </c:pt>
                <c:pt idx="47">
                  <c:v>2601210</c:v>
                </c:pt>
                <c:pt idx="48">
                  <c:v>2654204</c:v>
                </c:pt>
                <c:pt idx="49">
                  <c:v>2692523</c:v>
                </c:pt>
                <c:pt idx="50">
                  <c:v>2737730</c:v>
                </c:pt>
                <c:pt idx="51">
                  <c:v>2771690</c:v>
                </c:pt>
                <c:pt idx="52">
                  <c:v>2805705</c:v>
                </c:pt>
                <c:pt idx="53">
                  <c:v>2823102</c:v>
                </c:pt>
                <c:pt idx="54">
                  <c:v>2845429</c:v>
                </c:pt>
                <c:pt idx="55">
                  <c:v>2864576</c:v>
                </c:pt>
                <c:pt idx="56">
                  <c:v>2871547</c:v>
                </c:pt>
                <c:pt idx="57">
                  <c:v>2870634</c:v>
                </c:pt>
                <c:pt idx="58">
                  <c:v>2869023</c:v>
                </c:pt>
                <c:pt idx="59">
                  <c:v>2868083</c:v>
                </c:pt>
                <c:pt idx="60">
                  <c:v>2860345</c:v>
                </c:pt>
                <c:pt idx="61">
                  <c:v>2849162</c:v>
                </c:pt>
                <c:pt idx="62">
                  <c:v>2844334</c:v>
                </c:pt>
                <c:pt idx="63">
                  <c:v>2840473</c:v>
                </c:pt>
                <c:pt idx="64">
                  <c:v>2844257</c:v>
                </c:pt>
                <c:pt idx="65">
                  <c:v>2840619</c:v>
                </c:pt>
                <c:pt idx="66">
                  <c:v>2834509</c:v>
                </c:pt>
                <c:pt idx="67">
                  <c:v>2829132</c:v>
                </c:pt>
                <c:pt idx="68">
                  <c:v>2820013</c:v>
                </c:pt>
                <c:pt idx="69">
                  <c:v>2781284</c:v>
                </c:pt>
              </c:numCache>
            </c:numRef>
          </c:val>
          <c:smooth val="0"/>
          <c:extLst>
            <c:ext xmlns:c16="http://schemas.microsoft.com/office/drawing/2014/chart" uri="{C3380CC4-5D6E-409C-BE32-E72D297353CC}">
              <c16:uniqueId val="{00000001-6AE5-45FA-87F8-0602B1E34E72}"/>
            </c:ext>
          </c:extLst>
        </c:ser>
        <c:dLbls>
          <c:showLegendKey val="0"/>
          <c:showVal val="0"/>
          <c:showCatName val="0"/>
          <c:showSerName val="0"/>
          <c:showPercent val="0"/>
          <c:showBubbleSize val="0"/>
        </c:dLbls>
        <c:smooth val="0"/>
        <c:axId val="177764992"/>
        <c:axId val="177787264"/>
      </c:lineChart>
      <c:catAx>
        <c:axId val="177764992"/>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77787264"/>
        <c:crosses val="autoZero"/>
        <c:auto val="1"/>
        <c:lblAlgn val="ctr"/>
        <c:lblOffset val="100"/>
        <c:tickLblSkip val="3"/>
        <c:noMultiLvlLbl val="0"/>
      </c:catAx>
      <c:valAx>
        <c:axId val="177787264"/>
        <c:scaling>
          <c:orientation val="minMax"/>
          <c:max val="3000000"/>
          <c:min val="0"/>
        </c:scaling>
        <c:delete val="0"/>
        <c:axPos val="l"/>
        <c:majorGridlines/>
        <c:numFmt formatCode="#,##0" sourceLinked="0"/>
        <c:majorTickMark val="out"/>
        <c:minorTickMark val="none"/>
        <c:tickLblPos val="nextTo"/>
        <c:crossAx val="177764992"/>
        <c:crosses val="autoZero"/>
        <c:crossBetween val="midCat"/>
        <c:majorUnit val="50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822942234780537E-2"/>
          <c:y val="1.8369893544328858E-2"/>
          <c:w val="0.94826989717962351"/>
          <c:h val="0.78564127424537"/>
        </c:manualLayout>
      </c:layout>
      <c:barChart>
        <c:barDir val="col"/>
        <c:grouping val="stacked"/>
        <c:varyColors val="0"/>
        <c:ser>
          <c:idx val="0"/>
          <c:order val="0"/>
          <c:tx>
            <c:strRef>
              <c:f>'12.2'!$U$91</c:f>
              <c:strCache>
                <c:ptCount val="1"/>
                <c:pt idx="0">
                  <c:v>HD_C</c:v>
                </c:pt>
              </c:strCache>
            </c:strRef>
          </c:tx>
          <c:spPr>
            <a:solidFill>
              <a:schemeClr val="tx2"/>
            </a:solidFill>
            <a:ln>
              <a:noFill/>
            </a:ln>
          </c:spPr>
          <c:invertIfNegative val="0"/>
          <c:cat>
            <c:numRef>
              <c:f>'12.2'!$T$92:$T$161</c:f>
              <c:numCache>
                <c:formatCode>General</c:formatCode>
                <c:ptCount val="70"/>
                <c:pt idx="0">
                  <c:v>1953</c:v>
                </c:pt>
                <c:pt idx="1">
                  <c:v>1954</c:v>
                </c:pt>
                <c:pt idx="2">
                  <c:v>1955</c:v>
                </c:pt>
                <c:pt idx="3">
                  <c:v>1956</c:v>
                </c:pt>
                <c:pt idx="4">
                  <c:v>1957</c:v>
                </c:pt>
                <c:pt idx="5">
                  <c:v>1958</c:v>
                </c:pt>
                <c:pt idx="6">
                  <c:v>1959</c:v>
                </c:pt>
                <c:pt idx="7">
                  <c:v>1960</c:v>
                </c:pt>
                <c:pt idx="8">
                  <c:v>1961</c:v>
                </c:pt>
                <c:pt idx="9">
                  <c:v>1962</c:v>
                </c:pt>
                <c:pt idx="10">
                  <c:v>1963</c:v>
                </c:pt>
                <c:pt idx="11">
                  <c:v>1964</c:v>
                </c:pt>
                <c:pt idx="12">
                  <c:v>1965</c:v>
                </c:pt>
                <c:pt idx="13">
                  <c:v>1966</c:v>
                </c:pt>
                <c:pt idx="14">
                  <c:v>1967</c:v>
                </c:pt>
                <c:pt idx="15">
                  <c:v>1968</c:v>
                </c:pt>
                <c:pt idx="16">
                  <c:v>1969</c:v>
                </c:pt>
                <c:pt idx="17">
                  <c:v>1970</c:v>
                </c:pt>
                <c:pt idx="18">
                  <c:v>1971</c:v>
                </c:pt>
                <c:pt idx="19">
                  <c:v>1972</c:v>
                </c:pt>
                <c:pt idx="20">
                  <c:v>1973</c:v>
                </c:pt>
                <c:pt idx="21">
                  <c:v>1974</c:v>
                </c:pt>
                <c:pt idx="22">
                  <c:v>1975</c:v>
                </c:pt>
                <c:pt idx="23">
                  <c:v>1976</c:v>
                </c:pt>
                <c:pt idx="24">
                  <c:v>1977</c:v>
                </c:pt>
                <c:pt idx="25">
                  <c:v>1978</c:v>
                </c:pt>
                <c:pt idx="26">
                  <c:v>1979</c:v>
                </c:pt>
                <c:pt idx="27">
                  <c:v>1980</c:v>
                </c:pt>
                <c:pt idx="28">
                  <c:v>1981</c:v>
                </c:pt>
                <c:pt idx="29">
                  <c:v>1982</c:v>
                </c:pt>
                <c:pt idx="30">
                  <c:v>1983</c:v>
                </c:pt>
                <c:pt idx="31">
                  <c:v>1984</c:v>
                </c:pt>
                <c:pt idx="32">
                  <c:v>1985</c:v>
                </c:pt>
                <c:pt idx="33">
                  <c:v>1986</c:v>
                </c:pt>
                <c:pt idx="34">
                  <c:v>1987</c:v>
                </c:pt>
                <c:pt idx="35">
                  <c:v>1988</c:v>
                </c:pt>
                <c:pt idx="36">
                  <c:v>1989</c:v>
                </c:pt>
                <c:pt idx="37">
                  <c:v>1990</c:v>
                </c:pt>
                <c:pt idx="38">
                  <c:v>1991</c:v>
                </c:pt>
                <c:pt idx="39">
                  <c:v>1992</c:v>
                </c:pt>
                <c:pt idx="40">
                  <c:v>1993</c:v>
                </c:pt>
                <c:pt idx="41">
                  <c:v>1994</c:v>
                </c:pt>
                <c:pt idx="42">
                  <c:v>1995</c:v>
                </c:pt>
                <c:pt idx="43">
                  <c:v>1996</c:v>
                </c:pt>
                <c:pt idx="44">
                  <c:v>1997</c:v>
                </c:pt>
                <c:pt idx="45">
                  <c:v>1998</c:v>
                </c:pt>
                <c:pt idx="46">
                  <c:v>1999</c:v>
                </c:pt>
                <c:pt idx="47">
                  <c:v>2000</c:v>
                </c:pt>
                <c:pt idx="48">
                  <c:v>2001</c:v>
                </c:pt>
                <c:pt idx="49">
                  <c:v>2002</c:v>
                </c:pt>
                <c:pt idx="50">
                  <c:v>2003</c:v>
                </c:pt>
                <c:pt idx="51">
                  <c:v>2004</c:v>
                </c:pt>
                <c:pt idx="52">
                  <c:v>2005</c:v>
                </c:pt>
                <c:pt idx="53">
                  <c:v>2006</c:v>
                </c:pt>
                <c:pt idx="54">
                  <c:v>2007</c:v>
                </c:pt>
                <c:pt idx="55">
                  <c:v>2008</c:v>
                </c:pt>
                <c:pt idx="56">
                  <c:v>2009</c:v>
                </c:pt>
                <c:pt idx="57">
                  <c:v>2010</c:v>
                </c:pt>
                <c:pt idx="58">
                  <c:v>2011</c:v>
                </c:pt>
                <c:pt idx="59">
                  <c:v>2012</c:v>
                </c:pt>
                <c:pt idx="60">
                  <c:v>2013</c:v>
                </c:pt>
                <c:pt idx="61">
                  <c:v>2014</c:v>
                </c:pt>
                <c:pt idx="62">
                  <c:v>2015</c:v>
                </c:pt>
                <c:pt idx="63">
                  <c:v>2016</c:v>
                </c:pt>
                <c:pt idx="64">
                  <c:v>2017</c:v>
                </c:pt>
                <c:pt idx="65">
                  <c:v>2018</c:v>
                </c:pt>
                <c:pt idx="66">
                  <c:v>2019</c:v>
                </c:pt>
                <c:pt idx="67">
                  <c:v>2020</c:v>
                </c:pt>
                <c:pt idx="68">
                  <c:v>2021</c:v>
                </c:pt>
                <c:pt idx="69">
                  <c:v>2022</c:v>
                </c:pt>
              </c:numCache>
            </c:numRef>
          </c:cat>
          <c:val>
            <c:numRef>
              <c:f>'12.2'!$U$92:$U$161</c:f>
              <c:numCache>
                <c:formatCode>#,##0.0</c:formatCode>
                <c:ptCount val="70"/>
                <c:pt idx="0">
                  <c:v>60.806000000000004</c:v>
                </c:pt>
                <c:pt idx="1">
                  <c:v>73.162000000000006</c:v>
                </c:pt>
                <c:pt idx="2">
                  <c:v>77.484999999999999</c:v>
                </c:pt>
                <c:pt idx="3">
                  <c:v>86.028999999999996</c:v>
                </c:pt>
                <c:pt idx="4">
                  <c:v>542.10500000000013</c:v>
                </c:pt>
                <c:pt idx="5">
                  <c:v>784.39400000000012</c:v>
                </c:pt>
                <c:pt idx="6">
                  <c:v>970.01900000000001</c:v>
                </c:pt>
                <c:pt idx="7">
                  <c:v>925.45500000000004</c:v>
                </c:pt>
                <c:pt idx="8">
                  <c:v>910.54900000000009</c:v>
                </c:pt>
                <c:pt idx="9">
                  <c:v>705.86200000000008</c:v>
                </c:pt>
                <c:pt idx="10">
                  <c:v>627.048</c:v>
                </c:pt>
                <c:pt idx="11">
                  <c:v>556.42899999999997</c:v>
                </c:pt>
                <c:pt idx="12">
                  <c:v>435.41600000000005</c:v>
                </c:pt>
                <c:pt idx="13">
                  <c:v>473.416</c:v>
                </c:pt>
                <c:pt idx="14">
                  <c:v>523.56400000000008</c:v>
                </c:pt>
                <c:pt idx="15">
                  <c:v>619.36599999999999</c:v>
                </c:pt>
                <c:pt idx="16">
                  <c:v>658.19499999999994</c:v>
                </c:pt>
                <c:pt idx="17">
                  <c:v>701.31799999999998</c:v>
                </c:pt>
                <c:pt idx="18">
                  <c:v>713.05200000000002</c:v>
                </c:pt>
                <c:pt idx="19">
                  <c:v>729.47899999999993</c:v>
                </c:pt>
                <c:pt idx="20">
                  <c:v>709.19799999999998</c:v>
                </c:pt>
                <c:pt idx="21">
                  <c:v>810.18100000000004</c:v>
                </c:pt>
                <c:pt idx="22">
                  <c:v>1102.17</c:v>
                </c:pt>
                <c:pt idx="23">
                  <c:v>1286.1320000000001</c:v>
                </c:pt>
                <c:pt idx="24">
                  <c:v>1512.6179999999999</c:v>
                </c:pt>
                <c:pt idx="25">
                  <c:v>1723.999</c:v>
                </c:pt>
                <c:pt idx="26">
                  <c:v>2101.6489999999999</c:v>
                </c:pt>
                <c:pt idx="27">
                  <c:v>2346.174</c:v>
                </c:pt>
                <c:pt idx="28">
                  <c:v>2442.0149999999999</c:v>
                </c:pt>
                <c:pt idx="29">
                  <c:v>2764.221</c:v>
                </c:pt>
                <c:pt idx="30">
                  <c:v>3116.277</c:v>
                </c:pt>
                <c:pt idx="31">
                  <c:v>3167.6729999999998</c:v>
                </c:pt>
                <c:pt idx="32">
                  <c:v>3133.9350000000004</c:v>
                </c:pt>
                <c:pt idx="33">
                  <c:v>3343.5460000000003</c:v>
                </c:pt>
                <c:pt idx="34">
                  <c:v>3445.0619999999999</c:v>
                </c:pt>
                <c:pt idx="35">
                  <c:v>3601.556</c:v>
                </c:pt>
                <c:pt idx="36">
                  <c:v>4031.2640000000001</c:v>
                </c:pt>
                <c:pt idx="37">
                  <c:v>4137.4809999999998</c:v>
                </c:pt>
                <c:pt idx="38">
                  <c:v>3660.4679999999998</c:v>
                </c:pt>
                <c:pt idx="39">
                  <c:v>3332.2429999999999</c:v>
                </c:pt>
                <c:pt idx="40">
                  <c:v>3126.8989999999999</c:v>
                </c:pt>
                <c:pt idx="41">
                  <c:v>2894.4720000000002</c:v>
                </c:pt>
                <c:pt idx="42">
                  <c:v>3195.3206611795772</c:v>
                </c:pt>
                <c:pt idx="43">
                  <c:v>3378.2212324823945</c:v>
                </c:pt>
                <c:pt idx="44">
                  <c:v>3458.9</c:v>
                </c:pt>
                <c:pt idx="45">
                  <c:v>3361.5</c:v>
                </c:pt>
                <c:pt idx="46">
                  <c:v>3486.8</c:v>
                </c:pt>
                <c:pt idx="47">
                  <c:v>3605.2</c:v>
                </c:pt>
                <c:pt idx="48">
                  <c:v>3586.7</c:v>
                </c:pt>
                <c:pt idx="49">
                  <c:v>3115.7</c:v>
                </c:pt>
                <c:pt idx="50">
                  <c:v>3016.1</c:v>
                </c:pt>
                <c:pt idx="51">
                  <c:v>3089.1</c:v>
                </c:pt>
                <c:pt idx="52">
                  <c:v>4298</c:v>
                </c:pt>
                <c:pt idx="53">
                  <c:v>4210.2</c:v>
                </c:pt>
                <c:pt idx="54">
                  <c:v>4003.4</c:v>
                </c:pt>
                <c:pt idx="55">
                  <c:v>3984.7231644731714</c:v>
                </c:pt>
                <c:pt idx="56">
                  <c:v>3421.4794389663225</c:v>
                </c:pt>
                <c:pt idx="57">
                  <c:v>3650.0375800403813</c:v>
                </c:pt>
                <c:pt idx="58">
                  <c:v>3544.5177146528308</c:v>
                </c:pt>
                <c:pt idx="59">
                  <c:v>3542.7413316356624</c:v>
                </c:pt>
                <c:pt idx="60">
                  <c:v>3627.3230662095111</c:v>
                </c:pt>
                <c:pt idx="61">
                  <c:v>3410.3972052618806</c:v>
                </c:pt>
                <c:pt idx="62">
                  <c:v>3522.7616740966923</c:v>
                </c:pt>
                <c:pt idx="63">
                  <c:v>3836.3584581271775</c:v>
                </c:pt>
                <c:pt idx="64">
                  <c:v>3847.7460000000001</c:v>
                </c:pt>
                <c:pt idx="65">
                  <c:v>3854.9198167295876</c:v>
                </c:pt>
                <c:pt idx="66">
                  <c:v>4200.7408816692532</c:v>
                </c:pt>
                <c:pt idx="67">
                  <c:v>4268.3097902267627</c:v>
                </c:pt>
                <c:pt idx="68">
                  <c:v>4565.6943918051602</c:v>
                </c:pt>
                <c:pt idx="69">
                  <c:v>3611.2389207220158</c:v>
                </c:pt>
              </c:numCache>
            </c:numRef>
          </c:val>
          <c:extLst>
            <c:ext xmlns:c16="http://schemas.microsoft.com/office/drawing/2014/chart" uri="{C3380CC4-5D6E-409C-BE32-E72D297353CC}">
              <c16:uniqueId val="{00000000-0750-4F36-BC11-65A39A45546E}"/>
            </c:ext>
          </c:extLst>
        </c:ser>
        <c:ser>
          <c:idx val="1"/>
          <c:order val="1"/>
          <c:tx>
            <c:strRef>
              <c:f>'12.2'!$V$91</c:f>
              <c:strCache>
                <c:ptCount val="1"/>
                <c:pt idx="0">
                  <c:v>MD_C</c:v>
                </c:pt>
              </c:strCache>
            </c:strRef>
          </c:tx>
          <c:spPr>
            <a:solidFill>
              <a:schemeClr val="accent5"/>
            </a:solidFill>
            <a:ln>
              <a:noFill/>
            </a:ln>
          </c:spPr>
          <c:invertIfNegative val="0"/>
          <c:cat>
            <c:numRef>
              <c:f>'12.2'!$T$92:$T$161</c:f>
              <c:numCache>
                <c:formatCode>General</c:formatCode>
                <c:ptCount val="70"/>
                <c:pt idx="0">
                  <c:v>1953</c:v>
                </c:pt>
                <c:pt idx="1">
                  <c:v>1954</c:v>
                </c:pt>
                <c:pt idx="2">
                  <c:v>1955</c:v>
                </c:pt>
                <c:pt idx="3">
                  <c:v>1956</c:v>
                </c:pt>
                <c:pt idx="4">
                  <c:v>1957</c:v>
                </c:pt>
                <c:pt idx="5">
                  <c:v>1958</c:v>
                </c:pt>
                <c:pt idx="6">
                  <c:v>1959</c:v>
                </c:pt>
                <c:pt idx="7">
                  <c:v>1960</c:v>
                </c:pt>
                <c:pt idx="8">
                  <c:v>1961</c:v>
                </c:pt>
                <c:pt idx="9">
                  <c:v>1962</c:v>
                </c:pt>
                <c:pt idx="10">
                  <c:v>1963</c:v>
                </c:pt>
                <c:pt idx="11">
                  <c:v>1964</c:v>
                </c:pt>
                <c:pt idx="12">
                  <c:v>1965</c:v>
                </c:pt>
                <c:pt idx="13">
                  <c:v>1966</c:v>
                </c:pt>
                <c:pt idx="14">
                  <c:v>1967</c:v>
                </c:pt>
                <c:pt idx="15">
                  <c:v>1968</c:v>
                </c:pt>
                <c:pt idx="16">
                  <c:v>1969</c:v>
                </c:pt>
                <c:pt idx="17">
                  <c:v>1970</c:v>
                </c:pt>
                <c:pt idx="18">
                  <c:v>1971</c:v>
                </c:pt>
                <c:pt idx="19">
                  <c:v>1972</c:v>
                </c:pt>
                <c:pt idx="20">
                  <c:v>1973</c:v>
                </c:pt>
                <c:pt idx="21">
                  <c:v>1974</c:v>
                </c:pt>
                <c:pt idx="22">
                  <c:v>1975</c:v>
                </c:pt>
                <c:pt idx="23">
                  <c:v>1976</c:v>
                </c:pt>
                <c:pt idx="24">
                  <c:v>1977</c:v>
                </c:pt>
                <c:pt idx="25">
                  <c:v>1978</c:v>
                </c:pt>
                <c:pt idx="26">
                  <c:v>1979</c:v>
                </c:pt>
                <c:pt idx="27">
                  <c:v>1980</c:v>
                </c:pt>
                <c:pt idx="28">
                  <c:v>1981</c:v>
                </c:pt>
                <c:pt idx="29">
                  <c:v>1982</c:v>
                </c:pt>
                <c:pt idx="30">
                  <c:v>1983</c:v>
                </c:pt>
                <c:pt idx="31">
                  <c:v>1984</c:v>
                </c:pt>
                <c:pt idx="32">
                  <c:v>1985</c:v>
                </c:pt>
                <c:pt idx="33">
                  <c:v>1986</c:v>
                </c:pt>
                <c:pt idx="34">
                  <c:v>1987</c:v>
                </c:pt>
                <c:pt idx="35">
                  <c:v>1988</c:v>
                </c:pt>
                <c:pt idx="36">
                  <c:v>1989</c:v>
                </c:pt>
                <c:pt idx="37">
                  <c:v>1990</c:v>
                </c:pt>
                <c:pt idx="38">
                  <c:v>1991</c:v>
                </c:pt>
                <c:pt idx="39">
                  <c:v>1992</c:v>
                </c:pt>
                <c:pt idx="40">
                  <c:v>1993</c:v>
                </c:pt>
                <c:pt idx="41">
                  <c:v>1994</c:v>
                </c:pt>
                <c:pt idx="42">
                  <c:v>1995</c:v>
                </c:pt>
                <c:pt idx="43">
                  <c:v>1996</c:v>
                </c:pt>
                <c:pt idx="44">
                  <c:v>1997</c:v>
                </c:pt>
                <c:pt idx="45">
                  <c:v>1998</c:v>
                </c:pt>
                <c:pt idx="46">
                  <c:v>1999</c:v>
                </c:pt>
                <c:pt idx="47">
                  <c:v>2000</c:v>
                </c:pt>
                <c:pt idx="48">
                  <c:v>2001</c:v>
                </c:pt>
                <c:pt idx="49">
                  <c:v>2002</c:v>
                </c:pt>
                <c:pt idx="50">
                  <c:v>2003</c:v>
                </c:pt>
                <c:pt idx="51">
                  <c:v>2004</c:v>
                </c:pt>
                <c:pt idx="52">
                  <c:v>2005</c:v>
                </c:pt>
                <c:pt idx="53">
                  <c:v>2006</c:v>
                </c:pt>
                <c:pt idx="54">
                  <c:v>2007</c:v>
                </c:pt>
                <c:pt idx="55">
                  <c:v>2008</c:v>
                </c:pt>
                <c:pt idx="56">
                  <c:v>2009</c:v>
                </c:pt>
                <c:pt idx="57">
                  <c:v>2010</c:v>
                </c:pt>
                <c:pt idx="58">
                  <c:v>2011</c:v>
                </c:pt>
                <c:pt idx="59">
                  <c:v>2012</c:v>
                </c:pt>
                <c:pt idx="60">
                  <c:v>2013</c:v>
                </c:pt>
                <c:pt idx="61">
                  <c:v>2014</c:v>
                </c:pt>
                <c:pt idx="62">
                  <c:v>2015</c:v>
                </c:pt>
                <c:pt idx="63">
                  <c:v>2016</c:v>
                </c:pt>
                <c:pt idx="64">
                  <c:v>2017</c:v>
                </c:pt>
                <c:pt idx="65">
                  <c:v>2018</c:v>
                </c:pt>
                <c:pt idx="66">
                  <c:v>2019</c:v>
                </c:pt>
                <c:pt idx="67">
                  <c:v>2020</c:v>
                </c:pt>
                <c:pt idx="68">
                  <c:v>2021</c:v>
                </c:pt>
                <c:pt idx="69">
                  <c:v>2022</c:v>
                </c:pt>
              </c:numCache>
            </c:numRef>
          </c:cat>
          <c:val>
            <c:numRef>
              <c:f>'12.2'!$V$92:$V$161</c:f>
              <c:numCache>
                <c:formatCode>#,##0.0</c:formatCode>
                <c:ptCount val="70"/>
                <c:pt idx="0">
                  <c:v>0</c:v>
                </c:pt>
                <c:pt idx="1">
                  <c:v>0</c:v>
                </c:pt>
                <c:pt idx="2">
                  <c:v>0.03</c:v>
                </c:pt>
                <c:pt idx="3">
                  <c:v>0</c:v>
                </c:pt>
                <c:pt idx="4">
                  <c:v>0.66100000000000003</c:v>
                </c:pt>
                <c:pt idx="5">
                  <c:v>0.28100000000000003</c:v>
                </c:pt>
                <c:pt idx="6">
                  <c:v>0.24099999999999999</c:v>
                </c:pt>
                <c:pt idx="7">
                  <c:v>0.189</c:v>
                </c:pt>
                <c:pt idx="8">
                  <c:v>0.22800000000000001</c:v>
                </c:pt>
                <c:pt idx="9">
                  <c:v>0.13600000000000001</c:v>
                </c:pt>
                <c:pt idx="10">
                  <c:v>0.92800000000000005</c:v>
                </c:pt>
                <c:pt idx="11">
                  <c:v>1.216</c:v>
                </c:pt>
                <c:pt idx="12">
                  <c:v>1.258</c:v>
                </c:pt>
                <c:pt idx="13">
                  <c:v>2.383</c:v>
                </c:pt>
                <c:pt idx="14">
                  <c:v>36.781999999999996</c:v>
                </c:pt>
                <c:pt idx="15">
                  <c:v>61.588999999999999</c:v>
                </c:pt>
                <c:pt idx="16">
                  <c:v>84.786000000000001</c:v>
                </c:pt>
                <c:pt idx="17">
                  <c:v>107.065</c:v>
                </c:pt>
                <c:pt idx="18">
                  <c:v>110.63200000000001</c:v>
                </c:pt>
                <c:pt idx="19">
                  <c:v>123.17400000000001</c:v>
                </c:pt>
                <c:pt idx="20">
                  <c:v>149.249</c:v>
                </c:pt>
                <c:pt idx="21">
                  <c:v>171.696</c:v>
                </c:pt>
                <c:pt idx="22">
                  <c:v>199.98599999999999</c:v>
                </c:pt>
                <c:pt idx="23">
                  <c:v>348.99599999999998</c:v>
                </c:pt>
                <c:pt idx="24">
                  <c:v>294.36200000000002</c:v>
                </c:pt>
                <c:pt idx="25">
                  <c:v>369.92099999999999</c:v>
                </c:pt>
                <c:pt idx="26">
                  <c:v>428.64299999999997</c:v>
                </c:pt>
                <c:pt idx="27">
                  <c:v>517.43200000000002</c:v>
                </c:pt>
                <c:pt idx="28">
                  <c:v>548.09500000000003</c:v>
                </c:pt>
                <c:pt idx="29">
                  <c:v>632.73</c:v>
                </c:pt>
                <c:pt idx="30">
                  <c:v>695.476</c:v>
                </c:pt>
                <c:pt idx="31">
                  <c:v>795.34299999999996</c:v>
                </c:pt>
                <c:pt idx="32">
                  <c:v>902.60799999999995</c:v>
                </c:pt>
                <c:pt idx="33">
                  <c:v>981.452</c:v>
                </c:pt>
                <c:pt idx="34">
                  <c:v>1111.9970000000001</c:v>
                </c:pt>
                <c:pt idx="35">
                  <c:v>1165.7180000000001</c:v>
                </c:pt>
                <c:pt idx="36">
                  <c:v>1272.5329999999999</c:v>
                </c:pt>
                <c:pt idx="37">
                  <c:v>1393.7249999999999</c:v>
                </c:pt>
                <c:pt idx="38">
                  <c:v>1471.5340000000001</c:v>
                </c:pt>
                <c:pt idx="39">
                  <c:v>1530.069</c:v>
                </c:pt>
                <c:pt idx="40">
                  <c:v>1796.329</c:v>
                </c:pt>
                <c:pt idx="41">
                  <c:v>1841.585</c:v>
                </c:pt>
                <c:pt idx="42">
                  <c:v>2065.7793388204236</c:v>
                </c:pt>
                <c:pt idx="43">
                  <c:v>2427.778767517606</c:v>
                </c:pt>
                <c:pt idx="44">
                  <c:v>2419.1</c:v>
                </c:pt>
                <c:pt idx="45">
                  <c:v>2400.5</c:v>
                </c:pt>
                <c:pt idx="46">
                  <c:v>2262.6</c:v>
                </c:pt>
                <c:pt idx="47">
                  <c:v>1939.3</c:v>
                </c:pt>
                <c:pt idx="48">
                  <c:v>2141.2000000000003</c:v>
                </c:pt>
                <c:pt idx="49">
                  <c:v>2367.9000000000005</c:v>
                </c:pt>
                <c:pt idx="50">
                  <c:v>2416.4</c:v>
                </c:pt>
                <c:pt idx="51">
                  <c:v>2366.3000000000002</c:v>
                </c:pt>
                <c:pt idx="52">
                  <c:v>989</c:v>
                </c:pt>
                <c:pt idx="53">
                  <c:v>902.1</c:v>
                </c:pt>
                <c:pt idx="54">
                  <c:v>864.4</c:v>
                </c:pt>
                <c:pt idx="55">
                  <c:v>854.11407464562694</c:v>
                </c:pt>
                <c:pt idx="56">
                  <c:v>821.74527779024334</c:v>
                </c:pt>
                <c:pt idx="57">
                  <c:v>881.00375173941723</c:v>
                </c:pt>
                <c:pt idx="58">
                  <c:v>782.88388973771578</c:v>
                </c:pt>
                <c:pt idx="59">
                  <c:v>801.4332508011305</c:v>
                </c:pt>
                <c:pt idx="60">
                  <c:v>819.14445046701451</c:v>
                </c:pt>
                <c:pt idx="61">
                  <c:v>712.95665283609333</c:v>
                </c:pt>
                <c:pt idx="62">
                  <c:v>740.54716276384522</c:v>
                </c:pt>
                <c:pt idx="63">
                  <c:v>801.51180511781627</c:v>
                </c:pt>
                <c:pt idx="64">
                  <c:v>905.81100000000015</c:v>
                </c:pt>
                <c:pt idx="65">
                  <c:v>802.31710169693304</c:v>
                </c:pt>
                <c:pt idx="66">
                  <c:v>837.95548207248396</c:v>
                </c:pt>
                <c:pt idx="67">
                  <c:v>840.41028830097571</c:v>
                </c:pt>
                <c:pt idx="68">
                  <c:v>913.96704959776309</c:v>
                </c:pt>
                <c:pt idx="69">
                  <c:v>739.73007220825252</c:v>
                </c:pt>
              </c:numCache>
            </c:numRef>
          </c:val>
          <c:extLst>
            <c:ext xmlns:c16="http://schemas.microsoft.com/office/drawing/2014/chart" uri="{C3380CC4-5D6E-409C-BE32-E72D297353CC}">
              <c16:uniqueId val="{00000001-0750-4F36-BC11-65A39A45546E}"/>
            </c:ext>
          </c:extLst>
        </c:ser>
        <c:ser>
          <c:idx val="2"/>
          <c:order val="2"/>
          <c:tx>
            <c:strRef>
              <c:f>'12.2'!$W$91</c:f>
              <c:strCache>
                <c:ptCount val="1"/>
                <c:pt idx="0">
                  <c:v>LD_C</c:v>
                </c:pt>
              </c:strCache>
            </c:strRef>
          </c:tx>
          <c:invertIfNegative val="0"/>
          <c:cat>
            <c:numRef>
              <c:f>'12.2'!$T$92:$T$161</c:f>
              <c:numCache>
                <c:formatCode>General</c:formatCode>
                <c:ptCount val="70"/>
                <c:pt idx="0">
                  <c:v>1953</c:v>
                </c:pt>
                <c:pt idx="1">
                  <c:v>1954</c:v>
                </c:pt>
                <c:pt idx="2">
                  <c:v>1955</c:v>
                </c:pt>
                <c:pt idx="3">
                  <c:v>1956</c:v>
                </c:pt>
                <c:pt idx="4">
                  <c:v>1957</c:v>
                </c:pt>
                <c:pt idx="5">
                  <c:v>1958</c:v>
                </c:pt>
                <c:pt idx="6">
                  <c:v>1959</c:v>
                </c:pt>
                <c:pt idx="7">
                  <c:v>1960</c:v>
                </c:pt>
                <c:pt idx="8">
                  <c:v>1961</c:v>
                </c:pt>
                <c:pt idx="9">
                  <c:v>1962</c:v>
                </c:pt>
                <c:pt idx="10">
                  <c:v>1963</c:v>
                </c:pt>
                <c:pt idx="11">
                  <c:v>1964</c:v>
                </c:pt>
                <c:pt idx="12">
                  <c:v>1965</c:v>
                </c:pt>
                <c:pt idx="13">
                  <c:v>1966</c:v>
                </c:pt>
                <c:pt idx="14">
                  <c:v>1967</c:v>
                </c:pt>
                <c:pt idx="15">
                  <c:v>1968</c:v>
                </c:pt>
                <c:pt idx="16">
                  <c:v>1969</c:v>
                </c:pt>
                <c:pt idx="17">
                  <c:v>1970</c:v>
                </c:pt>
                <c:pt idx="18">
                  <c:v>1971</c:v>
                </c:pt>
                <c:pt idx="19">
                  <c:v>1972</c:v>
                </c:pt>
                <c:pt idx="20">
                  <c:v>1973</c:v>
                </c:pt>
                <c:pt idx="21">
                  <c:v>1974</c:v>
                </c:pt>
                <c:pt idx="22">
                  <c:v>1975</c:v>
                </c:pt>
                <c:pt idx="23">
                  <c:v>1976</c:v>
                </c:pt>
                <c:pt idx="24">
                  <c:v>1977</c:v>
                </c:pt>
                <c:pt idx="25">
                  <c:v>1978</c:v>
                </c:pt>
                <c:pt idx="26">
                  <c:v>1979</c:v>
                </c:pt>
                <c:pt idx="27">
                  <c:v>1980</c:v>
                </c:pt>
                <c:pt idx="28">
                  <c:v>1981</c:v>
                </c:pt>
                <c:pt idx="29">
                  <c:v>1982</c:v>
                </c:pt>
                <c:pt idx="30">
                  <c:v>1983</c:v>
                </c:pt>
                <c:pt idx="31">
                  <c:v>1984</c:v>
                </c:pt>
                <c:pt idx="32">
                  <c:v>1985</c:v>
                </c:pt>
                <c:pt idx="33">
                  <c:v>1986</c:v>
                </c:pt>
                <c:pt idx="34">
                  <c:v>1987</c:v>
                </c:pt>
                <c:pt idx="35">
                  <c:v>1988</c:v>
                </c:pt>
                <c:pt idx="36">
                  <c:v>1989</c:v>
                </c:pt>
                <c:pt idx="37">
                  <c:v>1990</c:v>
                </c:pt>
                <c:pt idx="38">
                  <c:v>1991</c:v>
                </c:pt>
                <c:pt idx="39">
                  <c:v>1992</c:v>
                </c:pt>
                <c:pt idx="40">
                  <c:v>1993</c:v>
                </c:pt>
                <c:pt idx="41">
                  <c:v>1994</c:v>
                </c:pt>
                <c:pt idx="42">
                  <c:v>1995</c:v>
                </c:pt>
                <c:pt idx="43">
                  <c:v>1996</c:v>
                </c:pt>
                <c:pt idx="44">
                  <c:v>1997</c:v>
                </c:pt>
                <c:pt idx="45">
                  <c:v>1998</c:v>
                </c:pt>
                <c:pt idx="46">
                  <c:v>1999</c:v>
                </c:pt>
                <c:pt idx="47">
                  <c:v>2000</c:v>
                </c:pt>
                <c:pt idx="48">
                  <c:v>2001</c:v>
                </c:pt>
                <c:pt idx="49">
                  <c:v>2002</c:v>
                </c:pt>
                <c:pt idx="50">
                  <c:v>2003</c:v>
                </c:pt>
                <c:pt idx="51">
                  <c:v>2004</c:v>
                </c:pt>
                <c:pt idx="52">
                  <c:v>2005</c:v>
                </c:pt>
                <c:pt idx="53">
                  <c:v>2006</c:v>
                </c:pt>
                <c:pt idx="54">
                  <c:v>2007</c:v>
                </c:pt>
                <c:pt idx="55">
                  <c:v>2008</c:v>
                </c:pt>
                <c:pt idx="56">
                  <c:v>2009</c:v>
                </c:pt>
                <c:pt idx="57">
                  <c:v>2010</c:v>
                </c:pt>
                <c:pt idx="58">
                  <c:v>2011</c:v>
                </c:pt>
                <c:pt idx="59">
                  <c:v>2012</c:v>
                </c:pt>
                <c:pt idx="60">
                  <c:v>2013</c:v>
                </c:pt>
                <c:pt idx="61">
                  <c:v>2014</c:v>
                </c:pt>
                <c:pt idx="62">
                  <c:v>2015</c:v>
                </c:pt>
                <c:pt idx="63">
                  <c:v>2016</c:v>
                </c:pt>
                <c:pt idx="64">
                  <c:v>2017</c:v>
                </c:pt>
                <c:pt idx="65">
                  <c:v>2018</c:v>
                </c:pt>
                <c:pt idx="66">
                  <c:v>2019</c:v>
                </c:pt>
                <c:pt idx="67">
                  <c:v>2020</c:v>
                </c:pt>
                <c:pt idx="68">
                  <c:v>2021</c:v>
                </c:pt>
                <c:pt idx="69">
                  <c:v>2022</c:v>
                </c:pt>
              </c:numCache>
            </c:numRef>
          </c:cat>
          <c:val>
            <c:numRef>
              <c:f>'12.2'!$W$92:$W$161</c:f>
              <c:numCache>
                <c:formatCode>#,##0.0</c:formatCode>
                <c:ptCount val="70"/>
                <c:pt idx="0">
                  <c:v>0.29099999999999998</c:v>
                </c:pt>
                <c:pt idx="1">
                  <c:v>0.56699999999999995</c:v>
                </c:pt>
                <c:pt idx="2">
                  <c:v>0.59799999999999998</c:v>
                </c:pt>
                <c:pt idx="3">
                  <c:v>0.95</c:v>
                </c:pt>
                <c:pt idx="4">
                  <c:v>0.94399999999999995</c:v>
                </c:pt>
                <c:pt idx="5">
                  <c:v>1.391</c:v>
                </c:pt>
                <c:pt idx="6">
                  <c:v>1.825</c:v>
                </c:pt>
                <c:pt idx="7">
                  <c:v>2.9060000000000001</c:v>
                </c:pt>
                <c:pt idx="8">
                  <c:v>4.726</c:v>
                </c:pt>
                <c:pt idx="9">
                  <c:v>5.7560000000000002</c:v>
                </c:pt>
                <c:pt idx="10">
                  <c:v>6.6550000000000002</c:v>
                </c:pt>
                <c:pt idx="11">
                  <c:v>6.8959999999999999</c:v>
                </c:pt>
                <c:pt idx="12">
                  <c:v>6.4130000000000003</c:v>
                </c:pt>
                <c:pt idx="13">
                  <c:v>6.2619999999999996</c:v>
                </c:pt>
                <c:pt idx="14">
                  <c:v>7.4359999999999999</c:v>
                </c:pt>
                <c:pt idx="15">
                  <c:v>8.9030000000000005</c:v>
                </c:pt>
                <c:pt idx="16">
                  <c:v>12.526999999999999</c:v>
                </c:pt>
                <c:pt idx="17">
                  <c:v>15.772</c:v>
                </c:pt>
                <c:pt idx="18">
                  <c:v>17.777999999999999</c:v>
                </c:pt>
                <c:pt idx="19">
                  <c:v>27.300999999999998</c:v>
                </c:pt>
                <c:pt idx="20">
                  <c:v>37.511000000000003</c:v>
                </c:pt>
                <c:pt idx="21">
                  <c:v>48.957999999999998</c:v>
                </c:pt>
                <c:pt idx="22">
                  <c:v>57.59</c:v>
                </c:pt>
                <c:pt idx="23">
                  <c:v>85.087999999999994</c:v>
                </c:pt>
                <c:pt idx="24">
                  <c:v>83.775999999999996</c:v>
                </c:pt>
                <c:pt idx="25">
                  <c:v>103.21599999999999</c:v>
                </c:pt>
                <c:pt idx="26">
                  <c:v>116.742</c:v>
                </c:pt>
                <c:pt idx="27">
                  <c:v>127.121</c:v>
                </c:pt>
                <c:pt idx="28">
                  <c:v>138.39400000000001</c:v>
                </c:pt>
                <c:pt idx="29">
                  <c:v>149.23400000000001</c:v>
                </c:pt>
                <c:pt idx="30">
                  <c:v>157.73699999999999</c:v>
                </c:pt>
                <c:pt idx="31">
                  <c:v>191.14699999999999</c:v>
                </c:pt>
                <c:pt idx="32">
                  <c:v>214.262</c:v>
                </c:pt>
                <c:pt idx="33">
                  <c:v>250.55699999999999</c:v>
                </c:pt>
                <c:pt idx="34">
                  <c:v>269.57299999999998</c:v>
                </c:pt>
                <c:pt idx="35">
                  <c:v>284.15300000000002</c:v>
                </c:pt>
                <c:pt idx="36">
                  <c:v>312.08999999999997</c:v>
                </c:pt>
                <c:pt idx="37">
                  <c:v>330.35700000000003</c:v>
                </c:pt>
                <c:pt idx="38">
                  <c:v>379.74400000000003</c:v>
                </c:pt>
                <c:pt idx="39">
                  <c:v>362.46699999999998</c:v>
                </c:pt>
                <c:pt idx="40">
                  <c:v>414.10700000000003</c:v>
                </c:pt>
                <c:pt idx="41">
                  <c:v>514.197</c:v>
                </c:pt>
                <c:pt idx="42">
                  <c:v>620.30189915845858</c:v>
                </c:pt>
                <c:pt idx="43">
                  <c:v>765.4217346725984</c:v>
                </c:pt>
                <c:pt idx="44">
                  <c:v>757.02920168364449</c:v>
                </c:pt>
                <c:pt idx="45">
                  <c:v>764.91778542296481</c:v>
                </c:pt>
                <c:pt idx="46">
                  <c:v>837.9247079048298</c:v>
                </c:pt>
                <c:pt idx="47">
                  <c:v>770.19671427957951</c:v>
                </c:pt>
                <c:pt idx="48">
                  <c:v>914.76410962307716</c:v>
                </c:pt>
                <c:pt idx="49">
                  <c:v>987.85</c:v>
                </c:pt>
                <c:pt idx="50">
                  <c:v>1041.3499999999999</c:v>
                </c:pt>
                <c:pt idx="51">
                  <c:v>1025.5</c:v>
                </c:pt>
                <c:pt idx="52">
                  <c:v>1257.2</c:v>
                </c:pt>
                <c:pt idx="53">
                  <c:v>1189</c:v>
                </c:pt>
                <c:pt idx="54">
                  <c:v>1119.4000000000001</c:v>
                </c:pt>
                <c:pt idx="55">
                  <c:v>1157.8821776650411</c:v>
                </c:pt>
                <c:pt idx="56">
                  <c:v>1186.2118893894574</c:v>
                </c:pt>
                <c:pt idx="57">
                  <c:v>1365.4555156325032</c:v>
                </c:pt>
                <c:pt idx="58">
                  <c:v>1159.817389699693</c:v>
                </c:pt>
                <c:pt idx="59">
                  <c:v>1196.6695217189354</c:v>
                </c:pt>
                <c:pt idx="60">
                  <c:v>1204.2424930758923</c:v>
                </c:pt>
                <c:pt idx="61">
                  <c:v>980.63363749940379</c:v>
                </c:pt>
                <c:pt idx="62">
                  <c:v>1057.1634652972291</c:v>
                </c:pt>
                <c:pt idx="63">
                  <c:v>1152.6815890783148</c:v>
                </c:pt>
                <c:pt idx="64">
                  <c:v>1238.7572516670562</c:v>
                </c:pt>
                <c:pt idx="65">
                  <c:v>1117.9152635170003</c:v>
                </c:pt>
                <c:pt idx="66">
                  <c:v>1201.4750959205983</c:v>
                </c:pt>
                <c:pt idx="67">
                  <c:v>1197.7288742469332</c:v>
                </c:pt>
                <c:pt idx="68">
                  <c:v>1309.6872651824956</c:v>
                </c:pt>
                <c:pt idx="69">
                  <c:v>1077.4868795721275</c:v>
                </c:pt>
              </c:numCache>
            </c:numRef>
          </c:val>
          <c:extLst>
            <c:ext xmlns:c16="http://schemas.microsoft.com/office/drawing/2014/chart" uri="{C3380CC4-5D6E-409C-BE32-E72D297353CC}">
              <c16:uniqueId val="{00000000-3791-4FF4-85EB-B4DD70FF6A7A}"/>
            </c:ext>
          </c:extLst>
        </c:ser>
        <c:ser>
          <c:idx val="3"/>
          <c:order val="3"/>
          <c:tx>
            <c:strRef>
              <c:f>'12.2'!$X$91</c:f>
              <c:strCache>
                <c:ptCount val="1"/>
                <c:pt idx="0">
                  <c:v>DOM</c:v>
                </c:pt>
              </c:strCache>
            </c:strRef>
          </c:tx>
          <c:spPr>
            <a:solidFill>
              <a:srgbClr val="F0948F"/>
            </a:solidFill>
          </c:spPr>
          <c:invertIfNegative val="0"/>
          <c:cat>
            <c:numRef>
              <c:f>'12.2'!$T$92:$T$161</c:f>
              <c:numCache>
                <c:formatCode>General</c:formatCode>
                <c:ptCount val="70"/>
                <c:pt idx="0">
                  <c:v>1953</c:v>
                </c:pt>
                <c:pt idx="1">
                  <c:v>1954</c:v>
                </c:pt>
                <c:pt idx="2">
                  <c:v>1955</c:v>
                </c:pt>
                <c:pt idx="3">
                  <c:v>1956</c:v>
                </c:pt>
                <c:pt idx="4">
                  <c:v>1957</c:v>
                </c:pt>
                <c:pt idx="5">
                  <c:v>1958</c:v>
                </c:pt>
                <c:pt idx="6">
                  <c:v>1959</c:v>
                </c:pt>
                <c:pt idx="7">
                  <c:v>1960</c:v>
                </c:pt>
                <c:pt idx="8">
                  <c:v>1961</c:v>
                </c:pt>
                <c:pt idx="9">
                  <c:v>1962</c:v>
                </c:pt>
                <c:pt idx="10">
                  <c:v>1963</c:v>
                </c:pt>
                <c:pt idx="11">
                  <c:v>1964</c:v>
                </c:pt>
                <c:pt idx="12">
                  <c:v>1965</c:v>
                </c:pt>
                <c:pt idx="13">
                  <c:v>1966</c:v>
                </c:pt>
                <c:pt idx="14">
                  <c:v>1967</c:v>
                </c:pt>
                <c:pt idx="15">
                  <c:v>1968</c:v>
                </c:pt>
                <c:pt idx="16">
                  <c:v>1969</c:v>
                </c:pt>
                <c:pt idx="17">
                  <c:v>1970</c:v>
                </c:pt>
                <c:pt idx="18">
                  <c:v>1971</c:v>
                </c:pt>
                <c:pt idx="19">
                  <c:v>1972</c:v>
                </c:pt>
                <c:pt idx="20">
                  <c:v>1973</c:v>
                </c:pt>
                <c:pt idx="21">
                  <c:v>1974</c:v>
                </c:pt>
                <c:pt idx="22">
                  <c:v>1975</c:v>
                </c:pt>
                <c:pt idx="23">
                  <c:v>1976</c:v>
                </c:pt>
                <c:pt idx="24">
                  <c:v>1977</c:v>
                </c:pt>
                <c:pt idx="25">
                  <c:v>1978</c:v>
                </c:pt>
                <c:pt idx="26">
                  <c:v>1979</c:v>
                </c:pt>
                <c:pt idx="27">
                  <c:v>1980</c:v>
                </c:pt>
                <c:pt idx="28">
                  <c:v>1981</c:v>
                </c:pt>
                <c:pt idx="29">
                  <c:v>1982</c:v>
                </c:pt>
                <c:pt idx="30">
                  <c:v>1983</c:v>
                </c:pt>
                <c:pt idx="31">
                  <c:v>1984</c:v>
                </c:pt>
                <c:pt idx="32">
                  <c:v>1985</c:v>
                </c:pt>
                <c:pt idx="33">
                  <c:v>1986</c:v>
                </c:pt>
                <c:pt idx="34">
                  <c:v>1987</c:v>
                </c:pt>
                <c:pt idx="35">
                  <c:v>1988</c:v>
                </c:pt>
                <c:pt idx="36">
                  <c:v>1989</c:v>
                </c:pt>
                <c:pt idx="37">
                  <c:v>1990</c:v>
                </c:pt>
                <c:pt idx="38">
                  <c:v>1991</c:v>
                </c:pt>
                <c:pt idx="39">
                  <c:v>1992</c:v>
                </c:pt>
                <c:pt idx="40">
                  <c:v>1993</c:v>
                </c:pt>
                <c:pt idx="41">
                  <c:v>1994</c:v>
                </c:pt>
                <c:pt idx="42">
                  <c:v>1995</c:v>
                </c:pt>
                <c:pt idx="43">
                  <c:v>1996</c:v>
                </c:pt>
                <c:pt idx="44">
                  <c:v>1997</c:v>
                </c:pt>
                <c:pt idx="45">
                  <c:v>1998</c:v>
                </c:pt>
                <c:pt idx="46">
                  <c:v>1999</c:v>
                </c:pt>
                <c:pt idx="47">
                  <c:v>2000</c:v>
                </c:pt>
                <c:pt idx="48">
                  <c:v>2001</c:v>
                </c:pt>
                <c:pt idx="49">
                  <c:v>2002</c:v>
                </c:pt>
                <c:pt idx="50">
                  <c:v>2003</c:v>
                </c:pt>
                <c:pt idx="51">
                  <c:v>2004</c:v>
                </c:pt>
                <c:pt idx="52">
                  <c:v>2005</c:v>
                </c:pt>
                <c:pt idx="53">
                  <c:v>2006</c:v>
                </c:pt>
                <c:pt idx="54">
                  <c:v>2007</c:v>
                </c:pt>
                <c:pt idx="55">
                  <c:v>2008</c:v>
                </c:pt>
                <c:pt idx="56">
                  <c:v>2009</c:v>
                </c:pt>
                <c:pt idx="57">
                  <c:v>2010</c:v>
                </c:pt>
                <c:pt idx="58">
                  <c:v>2011</c:v>
                </c:pt>
                <c:pt idx="59">
                  <c:v>2012</c:v>
                </c:pt>
                <c:pt idx="60">
                  <c:v>2013</c:v>
                </c:pt>
                <c:pt idx="61">
                  <c:v>2014</c:v>
                </c:pt>
                <c:pt idx="62">
                  <c:v>2015</c:v>
                </c:pt>
                <c:pt idx="63">
                  <c:v>2016</c:v>
                </c:pt>
                <c:pt idx="64">
                  <c:v>2017</c:v>
                </c:pt>
                <c:pt idx="65">
                  <c:v>2018</c:v>
                </c:pt>
                <c:pt idx="66">
                  <c:v>2019</c:v>
                </c:pt>
                <c:pt idx="67">
                  <c:v>2020</c:v>
                </c:pt>
                <c:pt idx="68">
                  <c:v>2021</c:v>
                </c:pt>
                <c:pt idx="69">
                  <c:v>2022</c:v>
                </c:pt>
              </c:numCache>
            </c:numRef>
          </c:cat>
          <c:val>
            <c:numRef>
              <c:f>'12.2'!$X$92:$X$161</c:f>
              <c:numCache>
                <c:formatCode>#,##0.0</c:formatCode>
                <c:ptCount val="70"/>
                <c:pt idx="0">
                  <c:v>0.71699999999999997</c:v>
                </c:pt>
                <c:pt idx="1">
                  <c:v>0.748</c:v>
                </c:pt>
                <c:pt idx="2">
                  <c:v>0.70399999999999996</c:v>
                </c:pt>
                <c:pt idx="3">
                  <c:v>1.2829999999999999</c:v>
                </c:pt>
                <c:pt idx="4">
                  <c:v>1.3480000000000001</c:v>
                </c:pt>
                <c:pt idx="5">
                  <c:v>1.6060000000000001</c:v>
                </c:pt>
                <c:pt idx="6">
                  <c:v>2.601</c:v>
                </c:pt>
                <c:pt idx="7">
                  <c:v>3.9409999999999998</c:v>
                </c:pt>
                <c:pt idx="8">
                  <c:v>6.1790000000000003</c:v>
                </c:pt>
                <c:pt idx="9">
                  <c:v>8.9719999999999995</c:v>
                </c:pt>
                <c:pt idx="10">
                  <c:v>11.096</c:v>
                </c:pt>
                <c:pt idx="11">
                  <c:v>12.391</c:v>
                </c:pt>
                <c:pt idx="12">
                  <c:v>12.481</c:v>
                </c:pt>
                <c:pt idx="13">
                  <c:v>13.462999999999999</c:v>
                </c:pt>
                <c:pt idx="14">
                  <c:v>16.463000000000001</c:v>
                </c:pt>
                <c:pt idx="15">
                  <c:v>19.053999999999998</c:v>
                </c:pt>
                <c:pt idx="16">
                  <c:v>25.227</c:v>
                </c:pt>
                <c:pt idx="17">
                  <c:v>31.823</c:v>
                </c:pt>
                <c:pt idx="18">
                  <c:v>45.415999999999997</c:v>
                </c:pt>
                <c:pt idx="19">
                  <c:v>56.472000000000001</c:v>
                </c:pt>
                <c:pt idx="20">
                  <c:v>79.841999999999999</c:v>
                </c:pt>
                <c:pt idx="21">
                  <c:v>97.881</c:v>
                </c:pt>
                <c:pt idx="22">
                  <c:v>131.67500000000001</c:v>
                </c:pt>
                <c:pt idx="23">
                  <c:v>172.41499999999999</c:v>
                </c:pt>
                <c:pt idx="24">
                  <c:v>199.91900000000001</c:v>
                </c:pt>
                <c:pt idx="25">
                  <c:v>269.738</c:v>
                </c:pt>
                <c:pt idx="26">
                  <c:v>314.03899999999999</c:v>
                </c:pt>
                <c:pt idx="27">
                  <c:v>378.005</c:v>
                </c:pt>
                <c:pt idx="28">
                  <c:v>413.46899999999999</c:v>
                </c:pt>
                <c:pt idx="29">
                  <c:v>492.20800000000003</c:v>
                </c:pt>
                <c:pt idx="30">
                  <c:v>532.79100000000005</c:v>
                </c:pt>
                <c:pt idx="31">
                  <c:v>657.01300000000003</c:v>
                </c:pt>
                <c:pt idx="32">
                  <c:v>763.55</c:v>
                </c:pt>
                <c:pt idx="33">
                  <c:v>829.65599999999995</c:v>
                </c:pt>
                <c:pt idx="34">
                  <c:v>964.61599999999999</c:v>
                </c:pt>
                <c:pt idx="35">
                  <c:v>971.56799999999998</c:v>
                </c:pt>
                <c:pt idx="36">
                  <c:v>1066.0170000000001</c:v>
                </c:pt>
                <c:pt idx="37">
                  <c:v>1144.5930000000001</c:v>
                </c:pt>
                <c:pt idx="38">
                  <c:v>1332.0450000000001</c:v>
                </c:pt>
                <c:pt idx="39">
                  <c:v>1247.8</c:v>
                </c:pt>
                <c:pt idx="40">
                  <c:v>1464.2719999999999</c:v>
                </c:pt>
                <c:pt idx="41">
                  <c:v>1534.2950000000001</c:v>
                </c:pt>
                <c:pt idx="42">
                  <c:v>2045.8981008415412</c:v>
                </c:pt>
                <c:pt idx="43">
                  <c:v>2585.378265327402</c:v>
                </c:pt>
                <c:pt idx="44">
                  <c:v>2602.0707983163556</c:v>
                </c:pt>
                <c:pt idx="45">
                  <c:v>2725.8822145770355</c:v>
                </c:pt>
                <c:pt idx="46">
                  <c:v>2774.57529209517</c:v>
                </c:pt>
                <c:pt idx="47">
                  <c:v>2756.0032857204205</c:v>
                </c:pt>
                <c:pt idx="48">
                  <c:v>3127.7358903769227</c:v>
                </c:pt>
                <c:pt idx="49">
                  <c:v>2963.55</c:v>
                </c:pt>
                <c:pt idx="50">
                  <c:v>3124.0499999999997</c:v>
                </c:pt>
                <c:pt idx="51">
                  <c:v>3076.5</c:v>
                </c:pt>
                <c:pt idx="52">
                  <c:v>2832.1</c:v>
                </c:pt>
                <c:pt idx="53">
                  <c:v>2796.1</c:v>
                </c:pt>
                <c:pt idx="54">
                  <c:v>2494.6999999999998</c:v>
                </c:pt>
                <c:pt idx="55">
                  <c:v>2508.4710456423818</c:v>
                </c:pt>
                <c:pt idx="56">
                  <c:v>2514.4748027285605</c:v>
                </c:pt>
                <c:pt idx="57">
                  <c:v>2905.5226968316251</c:v>
                </c:pt>
                <c:pt idx="58">
                  <c:v>2443.9446972930191</c:v>
                </c:pt>
                <c:pt idx="59">
                  <c:v>2468.9750847144169</c:v>
                </c:pt>
                <c:pt idx="60">
                  <c:v>2473.7386571432867</c:v>
                </c:pt>
                <c:pt idx="61">
                  <c:v>1999.1197194391893</c:v>
                </c:pt>
                <c:pt idx="62">
                  <c:v>2171.1355106019505</c:v>
                </c:pt>
                <c:pt idx="63">
                  <c:v>2368.4610261057092</c:v>
                </c:pt>
                <c:pt idx="64">
                  <c:v>2427.2687824260001</c:v>
                </c:pt>
                <c:pt idx="65">
                  <c:v>2275.6416101114</c:v>
                </c:pt>
                <c:pt idx="66">
                  <c:v>2173.2346050440929</c:v>
                </c:pt>
                <c:pt idx="67">
                  <c:v>2245.5416331866199</c:v>
                </c:pt>
                <c:pt idx="68">
                  <c:v>2518.7158153973664</c:v>
                </c:pt>
                <c:pt idx="69">
                  <c:v>1992.3154175368127</c:v>
                </c:pt>
              </c:numCache>
            </c:numRef>
          </c:val>
          <c:extLst>
            <c:ext xmlns:c16="http://schemas.microsoft.com/office/drawing/2014/chart" uri="{C3380CC4-5D6E-409C-BE32-E72D297353CC}">
              <c16:uniqueId val="{00000001-3791-4FF4-85EB-B4DD70FF6A7A}"/>
            </c:ext>
          </c:extLst>
        </c:ser>
        <c:dLbls>
          <c:showLegendKey val="0"/>
          <c:showVal val="0"/>
          <c:showCatName val="0"/>
          <c:showSerName val="0"/>
          <c:showPercent val="0"/>
          <c:showBubbleSize val="0"/>
        </c:dLbls>
        <c:gapWidth val="50"/>
        <c:overlap val="100"/>
        <c:axId val="179951872"/>
        <c:axId val="179953664"/>
      </c:barChart>
      <c:catAx>
        <c:axId val="179951872"/>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79953664"/>
        <c:crosses val="autoZero"/>
        <c:auto val="1"/>
        <c:lblAlgn val="ctr"/>
        <c:lblOffset val="100"/>
        <c:tickLblSkip val="3"/>
        <c:noMultiLvlLbl val="0"/>
      </c:catAx>
      <c:valAx>
        <c:axId val="179953664"/>
        <c:scaling>
          <c:orientation val="minMax"/>
          <c:max val="10000"/>
        </c:scaling>
        <c:delete val="0"/>
        <c:axPos val="l"/>
        <c:majorGridlines/>
        <c:numFmt formatCode="#,##0" sourceLinked="0"/>
        <c:majorTickMark val="out"/>
        <c:minorTickMark val="none"/>
        <c:tickLblPos val="nextTo"/>
        <c:crossAx val="179951872"/>
        <c:crosses val="autoZero"/>
        <c:crossBetween val="between"/>
        <c:majorUnit val="1000"/>
      </c:valAx>
    </c:plotArea>
    <c:legend>
      <c:legendPos val="b"/>
      <c:layout>
        <c:manualLayout>
          <c:xMode val="edge"/>
          <c:yMode val="edge"/>
          <c:x val="3.45877836183551E-5"/>
          <c:y val="0.92575256700515185"/>
          <c:w val="0.14632685282645039"/>
          <c:h val="6.6863207379887449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620254204348971E-2"/>
          <c:y val="1.927715346261329E-2"/>
          <c:w val="0.95613291152456958"/>
          <c:h val="0.75908229917862213"/>
        </c:manualLayout>
      </c:layout>
      <c:lineChart>
        <c:grouping val="standard"/>
        <c:varyColors val="0"/>
        <c:ser>
          <c:idx val="0"/>
          <c:order val="0"/>
          <c:tx>
            <c:strRef>
              <c:f>'12.2'!$U$91</c:f>
              <c:strCache>
                <c:ptCount val="1"/>
                <c:pt idx="0">
                  <c:v>HD_C</c:v>
                </c:pt>
              </c:strCache>
            </c:strRef>
          </c:tx>
          <c:spPr>
            <a:ln>
              <a:solidFill>
                <a:schemeClr val="tx2"/>
              </a:solidFill>
            </a:ln>
          </c:spPr>
          <c:marker>
            <c:symbol val="none"/>
          </c:marker>
          <c:cat>
            <c:numRef>
              <c:f>'12.2'!$T$92:$T$161</c:f>
              <c:numCache>
                <c:formatCode>General</c:formatCode>
                <c:ptCount val="70"/>
                <c:pt idx="0">
                  <c:v>1953</c:v>
                </c:pt>
                <c:pt idx="1">
                  <c:v>1954</c:v>
                </c:pt>
                <c:pt idx="2">
                  <c:v>1955</c:v>
                </c:pt>
                <c:pt idx="3">
                  <c:v>1956</c:v>
                </c:pt>
                <c:pt idx="4">
                  <c:v>1957</c:v>
                </c:pt>
                <c:pt idx="5">
                  <c:v>1958</c:v>
                </c:pt>
                <c:pt idx="6">
                  <c:v>1959</c:v>
                </c:pt>
                <c:pt idx="7">
                  <c:v>1960</c:v>
                </c:pt>
                <c:pt idx="8">
                  <c:v>1961</c:v>
                </c:pt>
                <c:pt idx="9">
                  <c:v>1962</c:v>
                </c:pt>
                <c:pt idx="10">
                  <c:v>1963</c:v>
                </c:pt>
                <c:pt idx="11">
                  <c:v>1964</c:v>
                </c:pt>
                <c:pt idx="12">
                  <c:v>1965</c:v>
                </c:pt>
                <c:pt idx="13">
                  <c:v>1966</c:v>
                </c:pt>
                <c:pt idx="14">
                  <c:v>1967</c:v>
                </c:pt>
                <c:pt idx="15">
                  <c:v>1968</c:v>
                </c:pt>
                <c:pt idx="16">
                  <c:v>1969</c:v>
                </c:pt>
                <c:pt idx="17">
                  <c:v>1970</c:v>
                </c:pt>
                <c:pt idx="18">
                  <c:v>1971</c:v>
                </c:pt>
                <c:pt idx="19">
                  <c:v>1972</c:v>
                </c:pt>
                <c:pt idx="20">
                  <c:v>1973</c:v>
                </c:pt>
                <c:pt idx="21">
                  <c:v>1974</c:v>
                </c:pt>
                <c:pt idx="22">
                  <c:v>1975</c:v>
                </c:pt>
                <c:pt idx="23">
                  <c:v>1976</c:v>
                </c:pt>
                <c:pt idx="24">
                  <c:v>1977</c:v>
                </c:pt>
                <c:pt idx="25">
                  <c:v>1978</c:v>
                </c:pt>
                <c:pt idx="26">
                  <c:v>1979</c:v>
                </c:pt>
                <c:pt idx="27">
                  <c:v>1980</c:v>
                </c:pt>
                <c:pt idx="28">
                  <c:v>1981</c:v>
                </c:pt>
                <c:pt idx="29">
                  <c:v>1982</c:v>
                </c:pt>
                <c:pt idx="30">
                  <c:v>1983</c:v>
                </c:pt>
                <c:pt idx="31">
                  <c:v>1984</c:v>
                </c:pt>
                <c:pt idx="32">
                  <c:v>1985</c:v>
                </c:pt>
                <c:pt idx="33">
                  <c:v>1986</c:v>
                </c:pt>
                <c:pt idx="34">
                  <c:v>1987</c:v>
                </c:pt>
                <c:pt idx="35">
                  <c:v>1988</c:v>
                </c:pt>
                <c:pt idx="36">
                  <c:v>1989</c:v>
                </c:pt>
                <c:pt idx="37">
                  <c:v>1990</c:v>
                </c:pt>
                <c:pt idx="38">
                  <c:v>1991</c:v>
                </c:pt>
                <c:pt idx="39">
                  <c:v>1992</c:v>
                </c:pt>
                <c:pt idx="40">
                  <c:v>1993</c:v>
                </c:pt>
                <c:pt idx="41">
                  <c:v>1994</c:v>
                </c:pt>
                <c:pt idx="42">
                  <c:v>1995</c:v>
                </c:pt>
                <c:pt idx="43">
                  <c:v>1996</c:v>
                </c:pt>
                <c:pt idx="44">
                  <c:v>1997</c:v>
                </c:pt>
                <c:pt idx="45">
                  <c:v>1998</c:v>
                </c:pt>
                <c:pt idx="46">
                  <c:v>1999</c:v>
                </c:pt>
                <c:pt idx="47">
                  <c:v>2000</c:v>
                </c:pt>
                <c:pt idx="48">
                  <c:v>2001</c:v>
                </c:pt>
                <c:pt idx="49">
                  <c:v>2002</c:v>
                </c:pt>
                <c:pt idx="50">
                  <c:v>2003</c:v>
                </c:pt>
                <c:pt idx="51">
                  <c:v>2004</c:v>
                </c:pt>
                <c:pt idx="52">
                  <c:v>2005</c:v>
                </c:pt>
                <c:pt idx="53">
                  <c:v>2006</c:v>
                </c:pt>
                <c:pt idx="54">
                  <c:v>2007</c:v>
                </c:pt>
                <c:pt idx="55">
                  <c:v>2008</c:v>
                </c:pt>
                <c:pt idx="56">
                  <c:v>2009</c:v>
                </c:pt>
                <c:pt idx="57">
                  <c:v>2010</c:v>
                </c:pt>
                <c:pt idx="58">
                  <c:v>2011</c:v>
                </c:pt>
                <c:pt idx="59">
                  <c:v>2012</c:v>
                </c:pt>
                <c:pt idx="60">
                  <c:v>2013</c:v>
                </c:pt>
                <c:pt idx="61">
                  <c:v>2014</c:v>
                </c:pt>
                <c:pt idx="62">
                  <c:v>2015</c:v>
                </c:pt>
                <c:pt idx="63">
                  <c:v>2016</c:v>
                </c:pt>
                <c:pt idx="64">
                  <c:v>2017</c:v>
                </c:pt>
                <c:pt idx="65">
                  <c:v>2018</c:v>
                </c:pt>
                <c:pt idx="66">
                  <c:v>2019</c:v>
                </c:pt>
                <c:pt idx="67">
                  <c:v>2020</c:v>
                </c:pt>
                <c:pt idx="68">
                  <c:v>2021</c:v>
                </c:pt>
                <c:pt idx="69">
                  <c:v>2022</c:v>
                </c:pt>
              </c:numCache>
            </c:numRef>
          </c:cat>
          <c:val>
            <c:numRef>
              <c:f>'12.2'!$U$92:$U$161</c:f>
              <c:numCache>
                <c:formatCode>#,##0.0</c:formatCode>
                <c:ptCount val="70"/>
                <c:pt idx="0">
                  <c:v>60.806000000000004</c:v>
                </c:pt>
                <c:pt idx="1">
                  <c:v>73.162000000000006</c:v>
                </c:pt>
                <c:pt idx="2">
                  <c:v>77.484999999999999</c:v>
                </c:pt>
                <c:pt idx="3">
                  <c:v>86.028999999999996</c:v>
                </c:pt>
                <c:pt idx="4">
                  <c:v>542.10500000000013</c:v>
                </c:pt>
                <c:pt idx="5">
                  <c:v>784.39400000000012</c:v>
                </c:pt>
                <c:pt idx="6">
                  <c:v>970.01900000000001</c:v>
                </c:pt>
                <c:pt idx="7">
                  <c:v>925.45500000000004</c:v>
                </c:pt>
                <c:pt idx="8">
                  <c:v>910.54900000000009</c:v>
                </c:pt>
                <c:pt idx="9">
                  <c:v>705.86200000000008</c:v>
                </c:pt>
                <c:pt idx="10">
                  <c:v>627.048</c:v>
                </c:pt>
                <c:pt idx="11">
                  <c:v>556.42899999999997</c:v>
                </c:pt>
                <c:pt idx="12">
                  <c:v>435.41600000000005</c:v>
                </c:pt>
                <c:pt idx="13">
                  <c:v>473.416</c:v>
                </c:pt>
                <c:pt idx="14">
                  <c:v>523.56400000000008</c:v>
                </c:pt>
                <c:pt idx="15">
                  <c:v>619.36599999999999</c:v>
                </c:pt>
                <c:pt idx="16">
                  <c:v>658.19499999999994</c:v>
                </c:pt>
                <c:pt idx="17">
                  <c:v>701.31799999999998</c:v>
                </c:pt>
                <c:pt idx="18">
                  <c:v>713.05200000000002</c:v>
                </c:pt>
                <c:pt idx="19">
                  <c:v>729.47899999999993</c:v>
                </c:pt>
                <c:pt idx="20">
                  <c:v>709.19799999999998</c:v>
                </c:pt>
                <c:pt idx="21">
                  <c:v>810.18100000000004</c:v>
                </c:pt>
                <c:pt idx="22">
                  <c:v>1102.17</c:v>
                </c:pt>
                <c:pt idx="23">
                  <c:v>1286.1320000000001</c:v>
                </c:pt>
                <c:pt idx="24">
                  <c:v>1512.6179999999999</c:v>
                </c:pt>
                <c:pt idx="25">
                  <c:v>1723.999</c:v>
                </c:pt>
                <c:pt idx="26">
                  <c:v>2101.6489999999999</c:v>
                </c:pt>
                <c:pt idx="27">
                  <c:v>2346.174</c:v>
                </c:pt>
                <c:pt idx="28">
                  <c:v>2442.0149999999999</c:v>
                </c:pt>
                <c:pt idx="29">
                  <c:v>2764.221</c:v>
                </c:pt>
                <c:pt idx="30">
                  <c:v>3116.277</c:v>
                </c:pt>
                <c:pt idx="31">
                  <c:v>3167.6729999999998</c:v>
                </c:pt>
                <c:pt idx="32">
                  <c:v>3133.9350000000004</c:v>
                </c:pt>
                <c:pt idx="33">
                  <c:v>3343.5460000000003</c:v>
                </c:pt>
                <c:pt idx="34">
                  <c:v>3445.0619999999999</c:v>
                </c:pt>
                <c:pt idx="35">
                  <c:v>3601.556</c:v>
                </c:pt>
                <c:pt idx="36">
                  <c:v>4031.2640000000001</c:v>
                </c:pt>
                <c:pt idx="37">
                  <c:v>4137.4809999999998</c:v>
                </c:pt>
                <c:pt idx="38">
                  <c:v>3660.4679999999998</c:v>
                </c:pt>
                <c:pt idx="39">
                  <c:v>3332.2429999999999</c:v>
                </c:pt>
                <c:pt idx="40">
                  <c:v>3126.8989999999999</c:v>
                </c:pt>
                <c:pt idx="41">
                  <c:v>2894.4720000000002</c:v>
                </c:pt>
                <c:pt idx="42">
                  <c:v>3195.3206611795772</c:v>
                </c:pt>
                <c:pt idx="43">
                  <c:v>3378.2212324823945</c:v>
                </c:pt>
                <c:pt idx="44">
                  <c:v>3458.9</c:v>
                </c:pt>
                <c:pt idx="45">
                  <c:v>3361.5</c:v>
                </c:pt>
                <c:pt idx="46">
                  <c:v>3486.8</c:v>
                </c:pt>
                <c:pt idx="47">
                  <c:v>3605.2</c:v>
                </c:pt>
                <c:pt idx="48">
                  <c:v>3586.7</c:v>
                </c:pt>
                <c:pt idx="49">
                  <c:v>3115.7</c:v>
                </c:pt>
                <c:pt idx="50">
                  <c:v>3016.1</c:v>
                </c:pt>
                <c:pt idx="51">
                  <c:v>3089.1</c:v>
                </c:pt>
                <c:pt idx="52">
                  <c:v>4298</c:v>
                </c:pt>
                <c:pt idx="53">
                  <c:v>4210.2</c:v>
                </c:pt>
                <c:pt idx="54">
                  <c:v>4003.4</c:v>
                </c:pt>
                <c:pt idx="55">
                  <c:v>3984.7231644731714</c:v>
                </c:pt>
                <c:pt idx="56">
                  <c:v>3421.4794389663225</c:v>
                </c:pt>
                <c:pt idx="57">
                  <c:v>3650.0375800403813</c:v>
                </c:pt>
                <c:pt idx="58">
                  <c:v>3544.5177146528308</c:v>
                </c:pt>
                <c:pt idx="59">
                  <c:v>3542.7413316356624</c:v>
                </c:pt>
                <c:pt idx="60">
                  <c:v>3627.3230662095111</c:v>
                </c:pt>
                <c:pt idx="61">
                  <c:v>3410.3972052618806</c:v>
                </c:pt>
                <c:pt idx="62">
                  <c:v>3522.7616740966923</c:v>
                </c:pt>
                <c:pt idx="63">
                  <c:v>3836.3584581271775</c:v>
                </c:pt>
                <c:pt idx="64">
                  <c:v>3847.7460000000001</c:v>
                </c:pt>
                <c:pt idx="65">
                  <c:v>3854.9198167295876</c:v>
                </c:pt>
                <c:pt idx="66">
                  <c:v>4200.7408816692532</c:v>
                </c:pt>
                <c:pt idx="67">
                  <c:v>4268.3097902267627</c:v>
                </c:pt>
                <c:pt idx="68">
                  <c:v>4565.6943918051602</c:v>
                </c:pt>
                <c:pt idx="69">
                  <c:v>3611.2389207220158</c:v>
                </c:pt>
              </c:numCache>
            </c:numRef>
          </c:val>
          <c:smooth val="0"/>
          <c:extLst>
            <c:ext xmlns:c16="http://schemas.microsoft.com/office/drawing/2014/chart" uri="{C3380CC4-5D6E-409C-BE32-E72D297353CC}">
              <c16:uniqueId val="{00000000-0750-4F36-BC11-65A39A45546E}"/>
            </c:ext>
          </c:extLst>
        </c:ser>
        <c:ser>
          <c:idx val="1"/>
          <c:order val="1"/>
          <c:tx>
            <c:strRef>
              <c:f>'12.2'!$V$91</c:f>
              <c:strCache>
                <c:ptCount val="1"/>
                <c:pt idx="0">
                  <c:v>MD_C</c:v>
                </c:pt>
              </c:strCache>
            </c:strRef>
          </c:tx>
          <c:spPr>
            <a:ln>
              <a:solidFill>
                <a:schemeClr val="accent5"/>
              </a:solidFill>
            </a:ln>
          </c:spPr>
          <c:marker>
            <c:symbol val="none"/>
          </c:marker>
          <c:cat>
            <c:numRef>
              <c:f>'12.2'!$T$92:$T$161</c:f>
              <c:numCache>
                <c:formatCode>General</c:formatCode>
                <c:ptCount val="70"/>
                <c:pt idx="0">
                  <c:v>1953</c:v>
                </c:pt>
                <c:pt idx="1">
                  <c:v>1954</c:v>
                </c:pt>
                <c:pt idx="2">
                  <c:v>1955</c:v>
                </c:pt>
                <c:pt idx="3">
                  <c:v>1956</c:v>
                </c:pt>
                <c:pt idx="4">
                  <c:v>1957</c:v>
                </c:pt>
                <c:pt idx="5">
                  <c:v>1958</c:v>
                </c:pt>
                <c:pt idx="6">
                  <c:v>1959</c:v>
                </c:pt>
                <c:pt idx="7">
                  <c:v>1960</c:v>
                </c:pt>
                <c:pt idx="8">
                  <c:v>1961</c:v>
                </c:pt>
                <c:pt idx="9">
                  <c:v>1962</c:v>
                </c:pt>
                <c:pt idx="10">
                  <c:v>1963</c:v>
                </c:pt>
                <c:pt idx="11">
                  <c:v>1964</c:v>
                </c:pt>
                <c:pt idx="12">
                  <c:v>1965</c:v>
                </c:pt>
                <c:pt idx="13">
                  <c:v>1966</c:v>
                </c:pt>
                <c:pt idx="14">
                  <c:v>1967</c:v>
                </c:pt>
                <c:pt idx="15">
                  <c:v>1968</c:v>
                </c:pt>
                <c:pt idx="16">
                  <c:v>1969</c:v>
                </c:pt>
                <c:pt idx="17">
                  <c:v>1970</c:v>
                </c:pt>
                <c:pt idx="18">
                  <c:v>1971</c:v>
                </c:pt>
                <c:pt idx="19">
                  <c:v>1972</c:v>
                </c:pt>
                <c:pt idx="20">
                  <c:v>1973</c:v>
                </c:pt>
                <c:pt idx="21">
                  <c:v>1974</c:v>
                </c:pt>
                <c:pt idx="22">
                  <c:v>1975</c:v>
                </c:pt>
                <c:pt idx="23">
                  <c:v>1976</c:v>
                </c:pt>
                <c:pt idx="24">
                  <c:v>1977</c:v>
                </c:pt>
                <c:pt idx="25">
                  <c:v>1978</c:v>
                </c:pt>
                <c:pt idx="26">
                  <c:v>1979</c:v>
                </c:pt>
                <c:pt idx="27">
                  <c:v>1980</c:v>
                </c:pt>
                <c:pt idx="28">
                  <c:v>1981</c:v>
                </c:pt>
                <c:pt idx="29">
                  <c:v>1982</c:v>
                </c:pt>
                <c:pt idx="30">
                  <c:v>1983</c:v>
                </c:pt>
                <c:pt idx="31">
                  <c:v>1984</c:v>
                </c:pt>
                <c:pt idx="32">
                  <c:v>1985</c:v>
                </c:pt>
                <c:pt idx="33">
                  <c:v>1986</c:v>
                </c:pt>
                <c:pt idx="34">
                  <c:v>1987</c:v>
                </c:pt>
                <c:pt idx="35">
                  <c:v>1988</c:v>
                </c:pt>
                <c:pt idx="36">
                  <c:v>1989</c:v>
                </c:pt>
                <c:pt idx="37">
                  <c:v>1990</c:v>
                </c:pt>
                <c:pt idx="38">
                  <c:v>1991</c:v>
                </c:pt>
                <c:pt idx="39">
                  <c:v>1992</c:v>
                </c:pt>
                <c:pt idx="40">
                  <c:v>1993</c:v>
                </c:pt>
                <c:pt idx="41">
                  <c:v>1994</c:v>
                </c:pt>
                <c:pt idx="42">
                  <c:v>1995</c:v>
                </c:pt>
                <c:pt idx="43">
                  <c:v>1996</c:v>
                </c:pt>
                <c:pt idx="44">
                  <c:v>1997</c:v>
                </c:pt>
                <c:pt idx="45">
                  <c:v>1998</c:v>
                </c:pt>
                <c:pt idx="46">
                  <c:v>1999</c:v>
                </c:pt>
                <c:pt idx="47">
                  <c:v>2000</c:v>
                </c:pt>
                <c:pt idx="48">
                  <c:v>2001</c:v>
                </c:pt>
                <c:pt idx="49">
                  <c:v>2002</c:v>
                </c:pt>
                <c:pt idx="50">
                  <c:v>2003</c:v>
                </c:pt>
                <c:pt idx="51">
                  <c:v>2004</c:v>
                </c:pt>
                <c:pt idx="52">
                  <c:v>2005</c:v>
                </c:pt>
                <c:pt idx="53">
                  <c:v>2006</c:v>
                </c:pt>
                <c:pt idx="54">
                  <c:v>2007</c:v>
                </c:pt>
                <c:pt idx="55">
                  <c:v>2008</c:v>
                </c:pt>
                <c:pt idx="56">
                  <c:v>2009</c:v>
                </c:pt>
                <c:pt idx="57">
                  <c:v>2010</c:v>
                </c:pt>
                <c:pt idx="58">
                  <c:v>2011</c:v>
                </c:pt>
                <c:pt idx="59">
                  <c:v>2012</c:v>
                </c:pt>
                <c:pt idx="60">
                  <c:v>2013</c:v>
                </c:pt>
                <c:pt idx="61">
                  <c:v>2014</c:v>
                </c:pt>
                <c:pt idx="62">
                  <c:v>2015</c:v>
                </c:pt>
                <c:pt idx="63">
                  <c:v>2016</c:v>
                </c:pt>
                <c:pt idx="64">
                  <c:v>2017</c:v>
                </c:pt>
                <c:pt idx="65">
                  <c:v>2018</c:v>
                </c:pt>
                <c:pt idx="66">
                  <c:v>2019</c:v>
                </c:pt>
                <c:pt idx="67">
                  <c:v>2020</c:v>
                </c:pt>
                <c:pt idx="68">
                  <c:v>2021</c:v>
                </c:pt>
                <c:pt idx="69">
                  <c:v>2022</c:v>
                </c:pt>
              </c:numCache>
            </c:numRef>
          </c:cat>
          <c:val>
            <c:numRef>
              <c:f>'12.2'!$V$92:$V$161</c:f>
              <c:numCache>
                <c:formatCode>#,##0.0</c:formatCode>
                <c:ptCount val="70"/>
                <c:pt idx="0">
                  <c:v>0</c:v>
                </c:pt>
                <c:pt idx="1">
                  <c:v>0</c:v>
                </c:pt>
                <c:pt idx="2">
                  <c:v>0.03</c:v>
                </c:pt>
                <c:pt idx="3">
                  <c:v>0</c:v>
                </c:pt>
                <c:pt idx="4">
                  <c:v>0.66100000000000003</c:v>
                </c:pt>
                <c:pt idx="5">
                  <c:v>0.28100000000000003</c:v>
                </c:pt>
                <c:pt idx="6">
                  <c:v>0.24099999999999999</c:v>
                </c:pt>
                <c:pt idx="7">
                  <c:v>0.189</c:v>
                </c:pt>
                <c:pt idx="8">
                  <c:v>0.22800000000000001</c:v>
                </c:pt>
                <c:pt idx="9">
                  <c:v>0.13600000000000001</c:v>
                </c:pt>
                <c:pt idx="10">
                  <c:v>0.92800000000000005</c:v>
                </c:pt>
                <c:pt idx="11">
                  <c:v>1.216</c:v>
                </c:pt>
                <c:pt idx="12">
                  <c:v>1.258</c:v>
                </c:pt>
                <c:pt idx="13">
                  <c:v>2.383</c:v>
                </c:pt>
                <c:pt idx="14">
                  <c:v>36.781999999999996</c:v>
                </c:pt>
                <c:pt idx="15">
                  <c:v>61.588999999999999</c:v>
                </c:pt>
                <c:pt idx="16">
                  <c:v>84.786000000000001</c:v>
                </c:pt>
                <c:pt idx="17">
                  <c:v>107.065</c:v>
                </c:pt>
                <c:pt idx="18">
                  <c:v>110.63200000000001</c:v>
                </c:pt>
                <c:pt idx="19">
                  <c:v>123.17400000000001</c:v>
                </c:pt>
                <c:pt idx="20">
                  <c:v>149.249</c:v>
                </c:pt>
                <c:pt idx="21">
                  <c:v>171.696</c:v>
                </c:pt>
                <c:pt idx="22">
                  <c:v>199.98599999999999</c:v>
                </c:pt>
                <c:pt idx="23">
                  <c:v>348.99599999999998</c:v>
                </c:pt>
                <c:pt idx="24">
                  <c:v>294.36200000000002</c:v>
                </c:pt>
                <c:pt idx="25">
                  <c:v>369.92099999999999</c:v>
                </c:pt>
                <c:pt idx="26">
                  <c:v>428.64299999999997</c:v>
                </c:pt>
                <c:pt idx="27">
                  <c:v>517.43200000000002</c:v>
                </c:pt>
                <c:pt idx="28">
                  <c:v>548.09500000000003</c:v>
                </c:pt>
                <c:pt idx="29">
                  <c:v>632.73</c:v>
                </c:pt>
                <c:pt idx="30">
                  <c:v>695.476</c:v>
                </c:pt>
                <c:pt idx="31">
                  <c:v>795.34299999999996</c:v>
                </c:pt>
                <c:pt idx="32">
                  <c:v>902.60799999999995</c:v>
                </c:pt>
                <c:pt idx="33">
                  <c:v>981.452</c:v>
                </c:pt>
                <c:pt idx="34">
                  <c:v>1111.9970000000001</c:v>
                </c:pt>
                <c:pt idx="35">
                  <c:v>1165.7180000000001</c:v>
                </c:pt>
                <c:pt idx="36">
                  <c:v>1272.5329999999999</c:v>
                </c:pt>
                <c:pt idx="37">
                  <c:v>1393.7249999999999</c:v>
                </c:pt>
                <c:pt idx="38">
                  <c:v>1471.5340000000001</c:v>
                </c:pt>
                <c:pt idx="39">
                  <c:v>1530.069</c:v>
                </c:pt>
                <c:pt idx="40">
                  <c:v>1796.329</c:v>
                </c:pt>
                <c:pt idx="41">
                  <c:v>1841.585</c:v>
                </c:pt>
                <c:pt idx="42">
                  <c:v>2065.7793388204236</c:v>
                </c:pt>
                <c:pt idx="43">
                  <c:v>2427.778767517606</c:v>
                </c:pt>
                <c:pt idx="44">
                  <c:v>2419.1</c:v>
                </c:pt>
                <c:pt idx="45">
                  <c:v>2400.5</c:v>
                </c:pt>
                <c:pt idx="46">
                  <c:v>2262.6</c:v>
                </c:pt>
                <c:pt idx="47">
                  <c:v>1939.3</c:v>
                </c:pt>
                <c:pt idx="48">
                  <c:v>2141.2000000000003</c:v>
                </c:pt>
                <c:pt idx="49">
                  <c:v>2367.9000000000005</c:v>
                </c:pt>
                <c:pt idx="50">
                  <c:v>2416.4</c:v>
                </c:pt>
                <c:pt idx="51">
                  <c:v>2366.3000000000002</c:v>
                </c:pt>
                <c:pt idx="52">
                  <c:v>989</c:v>
                </c:pt>
                <c:pt idx="53">
                  <c:v>902.1</c:v>
                </c:pt>
                <c:pt idx="54">
                  <c:v>864.4</c:v>
                </c:pt>
                <c:pt idx="55">
                  <c:v>854.11407464562694</c:v>
                </c:pt>
                <c:pt idx="56">
                  <c:v>821.74527779024334</c:v>
                </c:pt>
                <c:pt idx="57">
                  <c:v>881.00375173941723</c:v>
                </c:pt>
                <c:pt idx="58">
                  <c:v>782.88388973771578</c:v>
                </c:pt>
                <c:pt idx="59">
                  <c:v>801.4332508011305</c:v>
                </c:pt>
                <c:pt idx="60">
                  <c:v>819.14445046701451</c:v>
                </c:pt>
                <c:pt idx="61">
                  <c:v>712.95665283609333</c:v>
                </c:pt>
                <c:pt idx="62">
                  <c:v>740.54716276384522</c:v>
                </c:pt>
                <c:pt idx="63">
                  <c:v>801.51180511781627</c:v>
                </c:pt>
                <c:pt idx="64">
                  <c:v>905.81100000000015</c:v>
                </c:pt>
                <c:pt idx="65">
                  <c:v>802.31710169693304</c:v>
                </c:pt>
                <c:pt idx="66">
                  <c:v>837.95548207248396</c:v>
                </c:pt>
                <c:pt idx="67">
                  <c:v>840.41028830097571</c:v>
                </c:pt>
                <c:pt idx="68">
                  <c:v>913.96704959776309</c:v>
                </c:pt>
                <c:pt idx="69">
                  <c:v>739.73007220825252</c:v>
                </c:pt>
              </c:numCache>
            </c:numRef>
          </c:val>
          <c:smooth val="0"/>
          <c:extLst>
            <c:ext xmlns:c16="http://schemas.microsoft.com/office/drawing/2014/chart" uri="{C3380CC4-5D6E-409C-BE32-E72D297353CC}">
              <c16:uniqueId val="{00000001-0750-4F36-BC11-65A39A45546E}"/>
            </c:ext>
          </c:extLst>
        </c:ser>
        <c:ser>
          <c:idx val="2"/>
          <c:order val="2"/>
          <c:tx>
            <c:strRef>
              <c:f>'12.2'!$W$91</c:f>
              <c:strCache>
                <c:ptCount val="1"/>
                <c:pt idx="0">
                  <c:v>LD_C</c:v>
                </c:pt>
              </c:strCache>
            </c:strRef>
          </c:tx>
          <c:marker>
            <c:symbol val="none"/>
          </c:marker>
          <c:cat>
            <c:numRef>
              <c:f>'12.2'!$T$92:$T$161</c:f>
              <c:numCache>
                <c:formatCode>General</c:formatCode>
                <c:ptCount val="70"/>
                <c:pt idx="0">
                  <c:v>1953</c:v>
                </c:pt>
                <c:pt idx="1">
                  <c:v>1954</c:v>
                </c:pt>
                <c:pt idx="2">
                  <c:v>1955</c:v>
                </c:pt>
                <c:pt idx="3">
                  <c:v>1956</c:v>
                </c:pt>
                <c:pt idx="4">
                  <c:v>1957</c:v>
                </c:pt>
                <c:pt idx="5">
                  <c:v>1958</c:v>
                </c:pt>
                <c:pt idx="6">
                  <c:v>1959</c:v>
                </c:pt>
                <c:pt idx="7">
                  <c:v>1960</c:v>
                </c:pt>
                <c:pt idx="8">
                  <c:v>1961</c:v>
                </c:pt>
                <c:pt idx="9">
                  <c:v>1962</c:v>
                </c:pt>
                <c:pt idx="10">
                  <c:v>1963</c:v>
                </c:pt>
                <c:pt idx="11">
                  <c:v>1964</c:v>
                </c:pt>
                <c:pt idx="12">
                  <c:v>1965</c:v>
                </c:pt>
                <c:pt idx="13">
                  <c:v>1966</c:v>
                </c:pt>
                <c:pt idx="14">
                  <c:v>1967</c:v>
                </c:pt>
                <c:pt idx="15">
                  <c:v>1968</c:v>
                </c:pt>
                <c:pt idx="16">
                  <c:v>1969</c:v>
                </c:pt>
                <c:pt idx="17">
                  <c:v>1970</c:v>
                </c:pt>
                <c:pt idx="18">
                  <c:v>1971</c:v>
                </c:pt>
                <c:pt idx="19">
                  <c:v>1972</c:v>
                </c:pt>
                <c:pt idx="20">
                  <c:v>1973</c:v>
                </c:pt>
                <c:pt idx="21">
                  <c:v>1974</c:v>
                </c:pt>
                <c:pt idx="22">
                  <c:v>1975</c:v>
                </c:pt>
                <c:pt idx="23">
                  <c:v>1976</c:v>
                </c:pt>
                <c:pt idx="24">
                  <c:v>1977</c:v>
                </c:pt>
                <c:pt idx="25">
                  <c:v>1978</c:v>
                </c:pt>
                <c:pt idx="26">
                  <c:v>1979</c:v>
                </c:pt>
                <c:pt idx="27">
                  <c:v>1980</c:v>
                </c:pt>
                <c:pt idx="28">
                  <c:v>1981</c:v>
                </c:pt>
                <c:pt idx="29">
                  <c:v>1982</c:v>
                </c:pt>
                <c:pt idx="30">
                  <c:v>1983</c:v>
                </c:pt>
                <c:pt idx="31">
                  <c:v>1984</c:v>
                </c:pt>
                <c:pt idx="32">
                  <c:v>1985</c:v>
                </c:pt>
                <c:pt idx="33">
                  <c:v>1986</c:v>
                </c:pt>
                <c:pt idx="34">
                  <c:v>1987</c:v>
                </c:pt>
                <c:pt idx="35">
                  <c:v>1988</c:v>
                </c:pt>
                <c:pt idx="36">
                  <c:v>1989</c:v>
                </c:pt>
                <c:pt idx="37">
                  <c:v>1990</c:v>
                </c:pt>
                <c:pt idx="38">
                  <c:v>1991</c:v>
                </c:pt>
                <c:pt idx="39">
                  <c:v>1992</c:v>
                </c:pt>
                <c:pt idx="40">
                  <c:v>1993</c:v>
                </c:pt>
                <c:pt idx="41">
                  <c:v>1994</c:v>
                </c:pt>
                <c:pt idx="42">
                  <c:v>1995</c:v>
                </c:pt>
                <c:pt idx="43">
                  <c:v>1996</c:v>
                </c:pt>
                <c:pt idx="44">
                  <c:v>1997</c:v>
                </c:pt>
                <c:pt idx="45">
                  <c:v>1998</c:v>
                </c:pt>
                <c:pt idx="46">
                  <c:v>1999</c:v>
                </c:pt>
                <c:pt idx="47">
                  <c:v>2000</c:v>
                </c:pt>
                <c:pt idx="48">
                  <c:v>2001</c:v>
                </c:pt>
                <c:pt idx="49">
                  <c:v>2002</c:v>
                </c:pt>
                <c:pt idx="50">
                  <c:v>2003</c:v>
                </c:pt>
                <c:pt idx="51">
                  <c:v>2004</c:v>
                </c:pt>
                <c:pt idx="52">
                  <c:v>2005</c:v>
                </c:pt>
                <c:pt idx="53">
                  <c:v>2006</c:v>
                </c:pt>
                <c:pt idx="54">
                  <c:v>2007</c:v>
                </c:pt>
                <c:pt idx="55">
                  <c:v>2008</c:v>
                </c:pt>
                <c:pt idx="56">
                  <c:v>2009</c:v>
                </c:pt>
                <c:pt idx="57">
                  <c:v>2010</c:v>
                </c:pt>
                <c:pt idx="58">
                  <c:v>2011</c:v>
                </c:pt>
                <c:pt idx="59">
                  <c:v>2012</c:v>
                </c:pt>
                <c:pt idx="60">
                  <c:v>2013</c:v>
                </c:pt>
                <c:pt idx="61">
                  <c:v>2014</c:v>
                </c:pt>
                <c:pt idx="62">
                  <c:v>2015</c:v>
                </c:pt>
                <c:pt idx="63">
                  <c:v>2016</c:v>
                </c:pt>
                <c:pt idx="64">
                  <c:v>2017</c:v>
                </c:pt>
                <c:pt idx="65">
                  <c:v>2018</c:v>
                </c:pt>
                <c:pt idx="66">
                  <c:v>2019</c:v>
                </c:pt>
                <c:pt idx="67">
                  <c:v>2020</c:v>
                </c:pt>
                <c:pt idx="68">
                  <c:v>2021</c:v>
                </c:pt>
                <c:pt idx="69">
                  <c:v>2022</c:v>
                </c:pt>
              </c:numCache>
            </c:numRef>
          </c:cat>
          <c:val>
            <c:numRef>
              <c:f>'12.2'!$W$92:$W$161</c:f>
              <c:numCache>
                <c:formatCode>#,##0.0</c:formatCode>
                <c:ptCount val="70"/>
                <c:pt idx="0">
                  <c:v>0.29099999999999998</c:v>
                </c:pt>
                <c:pt idx="1">
                  <c:v>0.56699999999999995</c:v>
                </c:pt>
                <c:pt idx="2">
                  <c:v>0.59799999999999998</c:v>
                </c:pt>
                <c:pt idx="3">
                  <c:v>0.95</c:v>
                </c:pt>
                <c:pt idx="4">
                  <c:v>0.94399999999999995</c:v>
                </c:pt>
                <c:pt idx="5">
                  <c:v>1.391</c:v>
                </c:pt>
                <c:pt idx="6">
                  <c:v>1.825</c:v>
                </c:pt>
                <c:pt idx="7">
                  <c:v>2.9060000000000001</c:v>
                </c:pt>
                <c:pt idx="8">
                  <c:v>4.726</c:v>
                </c:pt>
                <c:pt idx="9">
                  <c:v>5.7560000000000002</c:v>
                </c:pt>
                <c:pt idx="10">
                  <c:v>6.6550000000000002</c:v>
                </c:pt>
                <c:pt idx="11">
                  <c:v>6.8959999999999999</c:v>
                </c:pt>
                <c:pt idx="12">
                  <c:v>6.4130000000000003</c:v>
                </c:pt>
                <c:pt idx="13">
                  <c:v>6.2619999999999996</c:v>
                </c:pt>
                <c:pt idx="14">
                  <c:v>7.4359999999999999</c:v>
                </c:pt>
                <c:pt idx="15">
                  <c:v>8.9030000000000005</c:v>
                </c:pt>
                <c:pt idx="16">
                  <c:v>12.526999999999999</c:v>
                </c:pt>
                <c:pt idx="17">
                  <c:v>15.772</c:v>
                </c:pt>
                <c:pt idx="18">
                  <c:v>17.777999999999999</c:v>
                </c:pt>
                <c:pt idx="19">
                  <c:v>27.300999999999998</c:v>
                </c:pt>
                <c:pt idx="20">
                  <c:v>37.511000000000003</c:v>
                </c:pt>
                <c:pt idx="21">
                  <c:v>48.957999999999998</c:v>
                </c:pt>
                <c:pt idx="22">
                  <c:v>57.59</c:v>
                </c:pt>
                <c:pt idx="23">
                  <c:v>85.087999999999994</c:v>
                </c:pt>
                <c:pt idx="24">
                  <c:v>83.775999999999996</c:v>
                </c:pt>
                <c:pt idx="25">
                  <c:v>103.21599999999999</c:v>
                </c:pt>
                <c:pt idx="26">
                  <c:v>116.742</c:v>
                </c:pt>
                <c:pt idx="27">
                  <c:v>127.121</c:v>
                </c:pt>
                <c:pt idx="28">
                  <c:v>138.39400000000001</c:v>
                </c:pt>
                <c:pt idx="29">
                  <c:v>149.23400000000001</c:v>
                </c:pt>
                <c:pt idx="30">
                  <c:v>157.73699999999999</c:v>
                </c:pt>
                <c:pt idx="31">
                  <c:v>191.14699999999999</c:v>
                </c:pt>
                <c:pt idx="32">
                  <c:v>214.262</c:v>
                </c:pt>
                <c:pt idx="33">
                  <c:v>250.55699999999999</c:v>
                </c:pt>
                <c:pt idx="34">
                  <c:v>269.57299999999998</c:v>
                </c:pt>
                <c:pt idx="35">
                  <c:v>284.15300000000002</c:v>
                </c:pt>
                <c:pt idx="36">
                  <c:v>312.08999999999997</c:v>
                </c:pt>
                <c:pt idx="37">
                  <c:v>330.35700000000003</c:v>
                </c:pt>
                <c:pt idx="38">
                  <c:v>379.74400000000003</c:v>
                </c:pt>
                <c:pt idx="39">
                  <c:v>362.46699999999998</c:v>
                </c:pt>
                <c:pt idx="40">
                  <c:v>414.10700000000003</c:v>
                </c:pt>
                <c:pt idx="41">
                  <c:v>514.197</c:v>
                </c:pt>
                <c:pt idx="42">
                  <c:v>620.30189915845858</c:v>
                </c:pt>
                <c:pt idx="43">
                  <c:v>765.4217346725984</c:v>
                </c:pt>
                <c:pt idx="44">
                  <c:v>757.02920168364449</c:v>
                </c:pt>
                <c:pt idx="45">
                  <c:v>764.91778542296481</c:v>
                </c:pt>
                <c:pt idx="46">
                  <c:v>837.9247079048298</c:v>
                </c:pt>
                <c:pt idx="47">
                  <c:v>770.19671427957951</c:v>
                </c:pt>
                <c:pt idx="48">
                  <c:v>914.76410962307716</c:v>
                </c:pt>
                <c:pt idx="49">
                  <c:v>987.85</c:v>
                </c:pt>
                <c:pt idx="50">
                  <c:v>1041.3499999999999</c:v>
                </c:pt>
                <c:pt idx="51">
                  <c:v>1025.5</c:v>
                </c:pt>
                <c:pt idx="52">
                  <c:v>1257.2</c:v>
                </c:pt>
                <c:pt idx="53">
                  <c:v>1189</c:v>
                </c:pt>
                <c:pt idx="54">
                  <c:v>1119.4000000000001</c:v>
                </c:pt>
                <c:pt idx="55">
                  <c:v>1157.8821776650411</c:v>
                </c:pt>
                <c:pt idx="56">
                  <c:v>1186.2118893894574</c:v>
                </c:pt>
                <c:pt idx="57">
                  <c:v>1365.4555156325032</c:v>
                </c:pt>
                <c:pt idx="58">
                  <c:v>1159.817389699693</c:v>
                </c:pt>
                <c:pt idx="59">
                  <c:v>1196.6695217189354</c:v>
                </c:pt>
                <c:pt idx="60">
                  <c:v>1204.2424930758923</c:v>
                </c:pt>
                <c:pt idx="61">
                  <c:v>980.63363749940379</c:v>
                </c:pt>
                <c:pt idx="62">
                  <c:v>1057.1634652972291</c:v>
                </c:pt>
                <c:pt idx="63">
                  <c:v>1152.6815890783148</c:v>
                </c:pt>
                <c:pt idx="64">
                  <c:v>1238.7572516670562</c:v>
                </c:pt>
                <c:pt idx="65">
                  <c:v>1117.9152635170003</c:v>
                </c:pt>
                <c:pt idx="66">
                  <c:v>1201.4750959205983</c:v>
                </c:pt>
                <c:pt idx="67">
                  <c:v>1197.7288742469332</c:v>
                </c:pt>
                <c:pt idx="68">
                  <c:v>1309.6872651824956</c:v>
                </c:pt>
                <c:pt idx="69">
                  <c:v>1077.4868795721275</c:v>
                </c:pt>
              </c:numCache>
            </c:numRef>
          </c:val>
          <c:smooth val="0"/>
          <c:extLst>
            <c:ext xmlns:c16="http://schemas.microsoft.com/office/drawing/2014/chart" uri="{C3380CC4-5D6E-409C-BE32-E72D297353CC}">
              <c16:uniqueId val="{00000000-D05F-4182-A493-E36D3B051A82}"/>
            </c:ext>
          </c:extLst>
        </c:ser>
        <c:ser>
          <c:idx val="3"/>
          <c:order val="3"/>
          <c:tx>
            <c:strRef>
              <c:f>'12.2'!$X$91</c:f>
              <c:strCache>
                <c:ptCount val="1"/>
                <c:pt idx="0">
                  <c:v>DOM</c:v>
                </c:pt>
              </c:strCache>
            </c:strRef>
          </c:tx>
          <c:spPr>
            <a:ln>
              <a:solidFill>
                <a:srgbClr val="F0948F"/>
              </a:solidFill>
            </a:ln>
          </c:spPr>
          <c:marker>
            <c:symbol val="none"/>
          </c:marker>
          <c:cat>
            <c:numRef>
              <c:f>'12.2'!$T$92:$T$161</c:f>
              <c:numCache>
                <c:formatCode>General</c:formatCode>
                <c:ptCount val="70"/>
                <c:pt idx="0">
                  <c:v>1953</c:v>
                </c:pt>
                <c:pt idx="1">
                  <c:v>1954</c:v>
                </c:pt>
                <c:pt idx="2">
                  <c:v>1955</c:v>
                </c:pt>
                <c:pt idx="3">
                  <c:v>1956</c:v>
                </c:pt>
                <c:pt idx="4">
                  <c:v>1957</c:v>
                </c:pt>
                <c:pt idx="5">
                  <c:v>1958</c:v>
                </c:pt>
                <c:pt idx="6">
                  <c:v>1959</c:v>
                </c:pt>
                <c:pt idx="7">
                  <c:v>1960</c:v>
                </c:pt>
                <c:pt idx="8">
                  <c:v>1961</c:v>
                </c:pt>
                <c:pt idx="9">
                  <c:v>1962</c:v>
                </c:pt>
                <c:pt idx="10">
                  <c:v>1963</c:v>
                </c:pt>
                <c:pt idx="11">
                  <c:v>1964</c:v>
                </c:pt>
                <c:pt idx="12">
                  <c:v>1965</c:v>
                </c:pt>
                <c:pt idx="13">
                  <c:v>1966</c:v>
                </c:pt>
                <c:pt idx="14">
                  <c:v>1967</c:v>
                </c:pt>
                <c:pt idx="15">
                  <c:v>1968</c:v>
                </c:pt>
                <c:pt idx="16">
                  <c:v>1969</c:v>
                </c:pt>
                <c:pt idx="17">
                  <c:v>1970</c:v>
                </c:pt>
                <c:pt idx="18">
                  <c:v>1971</c:v>
                </c:pt>
                <c:pt idx="19">
                  <c:v>1972</c:v>
                </c:pt>
                <c:pt idx="20">
                  <c:v>1973</c:v>
                </c:pt>
                <c:pt idx="21">
                  <c:v>1974</c:v>
                </c:pt>
                <c:pt idx="22">
                  <c:v>1975</c:v>
                </c:pt>
                <c:pt idx="23">
                  <c:v>1976</c:v>
                </c:pt>
                <c:pt idx="24">
                  <c:v>1977</c:v>
                </c:pt>
                <c:pt idx="25">
                  <c:v>1978</c:v>
                </c:pt>
                <c:pt idx="26">
                  <c:v>1979</c:v>
                </c:pt>
                <c:pt idx="27">
                  <c:v>1980</c:v>
                </c:pt>
                <c:pt idx="28">
                  <c:v>1981</c:v>
                </c:pt>
                <c:pt idx="29">
                  <c:v>1982</c:v>
                </c:pt>
                <c:pt idx="30">
                  <c:v>1983</c:v>
                </c:pt>
                <c:pt idx="31">
                  <c:v>1984</c:v>
                </c:pt>
                <c:pt idx="32">
                  <c:v>1985</c:v>
                </c:pt>
                <c:pt idx="33">
                  <c:v>1986</c:v>
                </c:pt>
                <c:pt idx="34">
                  <c:v>1987</c:v>
                </c:pt>
                <c:pt idx="35">
                  <c:v>1988</c:v>
                </c:pt>
                <c:pt idx="36">
                  <c:v>1989</c:v>
                </c:pt>
                <c:pt idx="37">
                  <c:v>1990</c:v>
                </c:pt>
                <c:pt idx="38">
                  <c:v>1991</c:v>
                </c:pt>
                <c:pt idx="39">
                  <c:v>1992</c:v>
                </c:pt>
                <c:pt idx="40">
                  <c:v>1993</c:v>
                </c:pt>
                <c:pt idx="41">
                  <c:v>1994</c:v>
                </c:pt>
                <c:pt idx="42">
                  <c:v>1995</c:v>
                </c:pt>
                <c:pt idx="43">
                  <c:v>1996</c:v>
                </c:pt>
                <c:pt idx="44">
                  <c:v>1997</c:v>
                </c:pt>
                <c:pt idx="45">
                  <c:v>1998</c:v>
                </c:pt>
                <c:pt idx="46">
                  <c:v>1999</c:v>
                </c:pt>
                <c:pt idx="47">
                  <c:v>2000</c:v>
                </c:pt>
                <c:pt idx="48">
                  <c:v>2001</c:v>
                </c:pt>
                <c:pt idx="49">
                  <c:v>2002</c:v>
                </c:pt>
                <c:pt idx="50">
                  <c:v>2003</c:v>
                </c:pt>
                <c:pt idx="51">
                  <c:v>2004</c:v>
                </c:pt>
                <c:pt idx="52">
                  <c:v>2005</c:v>
                </c:pt>
                <c:pt idx="53">
                  <c:v>2006</c:v>
                </c:pt>
                <c:pt idx="54">
                  <c:v>2007</c:v>
                </c:pt>
                <c:pt idx="55">
                  <c:v>2008</c:v>
                </c:pt>
                <c:pt idx="56">
                  <c:v>2009</c:v>
                </c:pt>
                <c:pt idx="57">
                  <c:v>2010</c:v>
                </c:pt>
                <c:pt idx="58">
                  <c:v>2011</c:v>
                </c:pt>
                <c:pt idx="59">
                  <c:v>2012</c:v>
                </c:pt>
                <c:pt idx="60">
                  <c:v>2013</c:v>
                </c:pt>
                <c:pt idx="61">
                  <c:v>2014</c:v>
                </c:pt>
                <c:pt idx="62">
                  <c:v>2015</c:v>
                </c:pt>
                <c:pt idx="63">
                  <c:v>2016</c:v>
                </c:pt>
                <c:pt idx="64">
                  <c:v>2017</c:v>
                </c:pt>
                <c:pt idx="65">
                  <c:v>2018</c:v>
                </c:pt>
                <c:pt idx="66">
                  <c:v>2019</c:v>
                </c:pt>
                <c:pt idx="67">
                  <c:v>2020</c:v>
                </c:pt>
                <c:pt idx="68">
                  <c:v>2021</c:v>
                </c:pt>
                <c:pt idx="69">
                  <c:v>2022</c:v>
                </c:pt>
              </c:numCache>
            </c:numRef>
          </c:cat>
          <c:val>
            <c:numRef>
              <c:f>'12.2'!$X$92:$X$161</c:f>
              <c:numCache>
                <c:formatCode>#,##0.0</c:formatCode>
                <c:ptCount val="70"/>
                <c:pt idx="0">
                  <c:v>0.71699999999999997</c:v>
                </c:pt>
                <c:pt idx="1">
                  <c:v>0.748</c:v>
                </c:pt>
                <c:pt idx="2">
                  <c:v>0.70399999999999996</c:v>
                </c:pt>
                <c:pt idx="3">
                  <c:v>1.2829999999999999</c:v>
                </c:pt>
                <c:pt idx="4">
                  <c:v>1.3480000000000001</c:v>
                </c:pt>
                <c:pt idx="5">
                  <c:v>1.6060000000000001</c:v>
                </c:pt>
                <c:pt idx="6">
                  <c:v>2.601</c:v>
                </c:pt>
                <c:pt idx="7">
                  <c:v>3.9409999999999998</c:v>
                </c:pt>
                <c:pt idx="8">
                  <c:v>6.1790000000000003</c:v>
                </c:pt>
                <c:pt idx="9">
                  <c:v>8.9719999999999995</c:v>
                </c:pt>
                <c:pt idx="10">
                  <c:v>11.096</c:v>
                </c:pt>
                <c:pt idx="11">
                  <c:v>12.391</c:v>
                </c:pt>
                <c:pt idx="12">
                  <c:v>12.481</c:v>
                </c:pt>
                <c:pt idx="13">
                  <c:v>13.462999999999999</c:v>
                </c:pt>
                <c:pt idx="14">
                  <c:v>16.463000000000001</c:v>
                </c:pt>
                <c:pt idx="15">
                  <c:v>19.053999999999998</c:v>
                </c:pt>
                <c:pt idx="16">
                  <c:v>25.227</c:v>
                </c:pt>
                <c:pt idx="17">
                  <c:v>31.823</c:v>
                </c:pt>
                <c:pt idx="18">
                  <c:v>45.415999999999997</c:v>
                </c:pt>
                <c:pt idx="19">
                  <c:v>56.472000000000001</c:v>
                </c:pt>
                <c:pt idx="20">
                  <c:v>79.841999999999999</c:v>
                </c:pt>
                <c:pt idx="21">
                  <c:v>97.881</c:v>
                </c:pt>
                <c:pt idx="22">
                  <c:v>131.67500000000001</c:v>
                </c:pt>
                <c:pt idx="23">
                  <c:v>172.41499999999999</c:v>
                </c:pt>
                <c:pt idx="24">
                  <c:v>199.91900000000001</c:v>
                </c:pt>
                <c:pt idx="25">
                  <c:v>269.738</c:v>
                </c:pt>
                <c:pt idx="26">
                  <c:v>314.03899999999999</c:v>
                </c:pt>
                <c:pt idx="27">
                  <c:v>378.005</c:v>
                </c:pt>
                <c:pt idx="28">
                  <c:v>413.46899999999999</c:v>
                </c:pt>
                <c:pt idx="29">
                  <c:v>492.20800000000003</c:v>
                </c:pt>
                <c:pt idx="30">
                  <c:v>532.79100000000005</c:v>
                </c:pt>
                <c:pt idx="31">
                  <c:v>657.01300000000003</c:v>
                </c:pt>
                <c:pt idx="32">
                  <c:v>763.55</c:v>
                </c:pt>
                <c:pt idx="33">
                  <c:v>829.65599999999995</c:v>
                </c:pt>
                <c:pt idx="34">
                  <c:v>964.61599999999999</c:v>
                </c:pt>
                <c:pt idx="35">
                  <c:v>971.56799999999998</c:v>
                </c:pt>
                <c:pt idx="36">
                  <c:v>1066.0170000000001</c:v>
                </c:pt>
                <c:pt idx="37">
                  <c:v>1144.5930000000001</c:v>
                </c:pt>
                <c:pt idx="38">
                  <c:v>1332.0450000000001</c:v>
                </c:pt>
                <c:pt idx="39">
                  <c:v>1247.8</c:v>
                </c:pt>
                <c:pt idx="40">
                  <c:v>1464.2719999999999</c:v>
                </c:pt>
                <c:pt idx="41">
                  <c:v>1534.2950000000001</c:v>
                </c:pt>
                <c:pt idx="42">
                  <c:v>2045.8981008415412</c:v>
                </c:pt>
                <c:pt idx="43">
                  <c:v>2585.378265327402</c:v>
                </c:pt>
                <c:pt idx="44">
                  <c:v>2602.0707983163556</c:v>
                </c:pt>
                <c:pt idx="45">
                  <c:v>2725.8822145770355</c:v>
                </c:pt>
                <c:pt idx="46">
                  <c:v>2774.57529209517</c:v>
                </c:pt>
                <c:pt idx="47">
                  <c:v>2756.0032857204205</c:v>
                </c:pt>
                <c:pt idx="48">
                  <c:v>3127.7358903769227</c:v>
                </c:pt>
                <c:pt idx="49">
                  <c:v>2963.55</c:v>
                </c:pt>
                <c:pt idx="50">
                  <c:v>3124.0499999999997</c:v>
                </c:pt>
                <c:pt idx="51">
                  <c:v>3076.5</c:v>
                </c:pt>
                <c:pt idx="52">
                  <c:v>2832.1</c:v>
                </c:pt>
                <c:pt idx="53">
                  <c:v>2796.1</c:v>
                </c:pt>
                <c:pt idx="54">
                  <c:v>2494.6999999999998</c:v>
                </c:pt>
                <c:pt idx="55">
                  <c:v>2508.4710456423818</c:v>
                </c:pt>
                <c:pt idx="56">
                  <c:v>2514.4748027285605</c:v>
                </c:pt>
                <c:pt idx="57">
                  <c:v>2905.5226968316251</c:v>
                </c:pt>
                <c:pt idx="58">
                  <c:v>2443.9446972930191</c:v>
                </c:pt>
                <c:pt idx="59">
                  <c:v>2468.9750847144169</c:v>
                </c:pt>
                <c:pt idx="60">
                  <c:v>2473.7386571432867</c:v>
                </c:pt>
                <c:pt idx="61">
                  <c:v>1999.1197194391893</c:v>
                </c:pt>
                <c:pt idx="62">
                  <c:v>2171.1355106019505</c:v>
                </c:pt>
                <c:pt idx="63">
                  <c:v>2368.4610261057092</c:v>
                </c:pt>
                <c:pt idx="64">
                  <c:v>2427.2687824260001</c:v>
                </c:pt>
                <c:pt idx="65">
                  <c:v>2275.6416101114</c:v>
                </c:pt>
                <c:pt idx="66">
                  <c:v>2173.2346050440929</c:v>
                </c:pt>
                <c:pt idx="67">
                  <c:v>2245.5416331866199</c:v>
                </c:pt>
                <c:pt idx="68">
                  <c:v>2518.7158153973664</c:v>
                </c:pt>
                <c:pt idx="69">
                  <c:v>1992.3154175368127</c:v>
                </c:pt>
              </c:numCache>
            </c:numRef>
          </c:val>
          <c:smooth val="0"/>
          <c:extLst>
            <c:ext xmlns:c16="http://schemas.microsoft.com/office/drawing/2014/chart" uri="{C3380CC4-5D6E-409C-BE32-E72D297353CC}">
              <c16:uniqueId val="{00000001-D05F-4182-A493-E36D3B051A82}"/>
            </c:ext>
          </c:extLst>
        </c:ser>
        <c:dLbls>
          <c:showLegendKey val="0"/>
          <c:showVal val="0"/>
          <c:showCatName val="0"/>
          <c:showSerName val="0"/>
          <c:showPercent val="0"/>
          <c:showBubbleSize val="0"/>
        </c:dLbls>
        <c:smooth val="0"/>
        <c:axId val="179664384"/>
        <c:axId val="179665920"/>
      </c:lineChart>
      <c:catAx>
        <c:axId val="179664384"/>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79665920"/>
        <c:crosses val="autoZero"/>
        <c:auto val="1"/>
        <c:lblAlgn val="ctr"/>
        <c:lblOffset val="100"/>
        <c:tickLblSkip val="3"/>
        <c:noMultiLvlLbl val="0"/>
      </c:catAx>
      <c:valAx>
        <c:axId val="179665920"/>
        <c:scaling>
          <c:orientation val="minMax"/>
          <c:max val="5000"/>
        </c:scaling>
        <c:delete val="0"/>
        <c:axPos val="l"/>
        <c:majorGridlines/>
        <c:numFmt formatCode="#,##0" sourceLinked="0"/>
        <c:majorTickMark val="out"/>
        <c:minorTickMark val="none"/>
        <c:tickLblPos val="nextTo"/>
        <c:crossAx val="179664384"/>
        <c:crosses val="autoZero"/>
        <c:crossBetween val="between"/>
        <c:majorUnit val="500"/>
      </c:valAx>
    </c:plotArea>
    <c:legend>
      <c:legendPos val="b"/>
      <c:layout>
        <c:manualLayout>
          <c:xMode val="edge"/>
          <c:yMode val="edge"/>
          <c:x val="2.2675311281454055E-3"/>
          <c:y val="0.93162636223870088"/>
          <c:w val="0.25188116274883676"/>
          <c:h val="6.6086140274132399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273305704936718E-2"/>
          <c:y val="4.8888888888888891E-2"/>
          <c:w val="0.95425440246136528"/>
          <c:h val="0.86010323709536307"/>
        </c:manualLayout>
      </c:layout>
      <c:lineChart>
        <c:grouping val="standard"/>
        <c:varyColors val="0"/>
        <c:ser>
          <c:idx val="0"/>
          <c:order val="0"/>
          <c:tx>
            <c:strRef>
              <c:f>'12.3'!$A$27</c:f>
              <c:strCache>
                <c:ptCount val="1"/>
                <c:pt idx="0">
                  <c:v>Year</c:v>
                </c:pt>
              </c:strCache>
            </c:strRef>
          </c:tx>
          <c:spPr>
            <a:ln>
              <a:solidFill>
                <a:schemeClr val="tx2"/>
              </a:solidFill>
            </a:ln>
          </c:spPr>
          <c:marker>
            <c:symbol val="none"/>
          </c:marker>
          <c:dPt>
            <c:idx val="0"/>
            <c:bubble3D val="0"/>
            <c:spPr>
              <a:ln>
                <a:solidFill>
                  <a:schemeClr val="accent5"/>
                </a:solidFill>
              </a:ln>
            </c:spPr>
            <c:extLst>
              <c:ext xmlns:c16="http://schemas.microsoft.com/office/drawing/2014/chart" uri="{C3380CC4-5D6E-409C-BE32-E72D297353CC}">
                <c16:uniqueId val="{00000000-FB70-43BC-A6C1-4EB6902FBBF9}"/>
              </c:ext>
            </c:extLst>
          </c:dPt>
          <c:dPt>
            <c:idx val="1"/>
            <c:bubble3D val="0"/>
            <c:extLst>
              <c:ext xmlns:c16="http://schemas.microsoft.com/office/drawing/2014/chart" uri="{C3380CC4-5D6E-409C-BE32-E72D297353CC}">
                <c16:uniqueId val="{00000002-FB70-43BC-A6C1-4EB6902FBBF9}"/>
              </c:ext>
            </c:extLst>
          </c:dPt>
          <c:dPt>
            <c:idx val="2"/>
            <c:bubble3D val="0"/>
            <c:extLst>
              <c:ext xmlns:c16="http://schemas.microsoft.com/office/drawing/2014/chart" uri="{C3380CC4-5D6E-409C-BE32-E72D297353CC}">
                <c16:uniqueId val="{00000004-FB70-43BC-A6C1-4EB6902FBBF9}"/>
              </c:ext>
            </c:extLst>
          </c:dPt>
          <c:dPt>
            <c:idx val="3"/>
            <c:bubble3D val="0"/>
            <c:extLst>
              <c:ext xmlns:c16="http://schemas.microsoft.com/office/drawing/2014/chart" uri="{C3380CC4-5D6E-409C-BE32-E72D297353CC}">
                <c16:uniqueId val="{00000006-FB70-43BC-A6C1-4EB6902FBBF9}"/>
              </c:ext>
            </c:extLst>
          </c:dPt>
          <c:dPt>
            <c:idx val="4"/>
            <c:bubble3D val="0"/>
            <c:extLst>
              <c:ext xmlns:c16="http://schemas.microsoft.com/office/drawing/2014/chart" uri="{C3380CC4-5D6E-409C-BE32-E72D297353CC}">
                <c16:uniqueId val="{00000008-FB70-43BC-A6C1-4EB6902FBBF9}"/>
              </c:ext>
            </c:extLst>
          </c:dPt>
          <c:dPt>
            <c:idx val="5"/>
            <c:bubble3D val="0"/>
            <c:extLst>
              <c:ext xmlns:c16="http://schemas.microsoft.com/office/drawing/2014/chart" uri="{C3380CC4-5D6E-409C-BE32-E72D297353CC}">
                <c16:uniqueId val="{0000000A-FB70-43BC-A6C1-4EB6902FBBF9}"/>
              </c:ext>
            </c:extLst>
          </c:dPt>
          <c:dPt>
            <c:idx val="6"/>
            <c:bubble3D val="0"/>
            <c:extLst>
              <c:ext xmlns:c16="http://schemas.microsoft.com/office/drawing/2014/chart" uri="{C3380CC4-5D6E-409C-BE32-E72D297353CC}">
                <c16:uniqueId val="{0000000C-FB70-43BC-A6C1-4EB6902FBBF9}"/>
              </c:ext>
            </c:extLst>
          </c:dPt>
          <c:dPt>
            <c:idx val="7"/>
            <c:bubble3D val="0"/>
            <c:extLst>
              <c:ext xmlns:c16="http://schemas.microsoft.com/office/drawing/2014/chart" uri="{C3380CC4-5D6E-409C-BE32-E72D297353CC}">
                <c16:uniqueId val="{0000000E-FB70-43BC-A6C1-4EB6902FBBF9}"/>
              </c:ext>
            </c:extLst>
          </c:dPt>
          <c:dPt>
            <c:idx val="8"/>
            <c:bubble3D val="0"/>
            <c:extLst>
              <c:ext xmlns:c16="http://schemas.microsoft.com/office/drawing/2014/chart" uri="{C3380CC4-5D6E-409C-BE32-E72D297353CC}">
                <c16:uniqueId val="{00000010-FB70-43BC-A6C1-4EB6902FBBF9}"/>
              </c:ext>
            </c:extLst>
          </c:dPt>
          <c:dPt>
            <c:idx val="9"/>
            <c:bubble3D val="0"/>
            <c:extLst>
              <c:ext xmlns:c16="http://schemas.microsoft.com/office/drawing/2014/chart" uri="{C3380CC4-5D6E-409C-BE32-E72D297353CC}">
                <c16:uniqueId val="{00000012-FB70-43BC-A6C1-4EB6902FBBF9}"/>
              </c:ext>
            </c:extLst>
          </c:dPt>
          <c:dPt>
            <c:idx val="10"/>
            <c:bubble3D val="0"/>
            <c:extLst>
              <c:ext xmlns:c16="http://schemas.microsoft.com/office/drawing/2014/chart" uri="{C3380CC4-5D6E-409C-BE32-E72D297353CC}">
                <c16:uniqueId val="{00000014-FB70-43BC-A6C1-4EB6902FBBF9}"/>
              </c:ext>
            </c:extLst>
          </c:dPt>
          <c:dPt>
            <c:idx val="11"/>
            <c:bubble3D val="0"/>
            <c:extLst>
              <c:ext xmlns:c16="http://schemas.microsoft.com/office/drawing/2014/chart" uri="{C3380CC4-5D6E-409C-BE32-E72D297353CC}">
                <c16:uniqueId val="{00000016-FB70-43BC-A6C1-4EB6902FBBF9}"/>
              </c:ext>
            </c:extLst>
          </c:dPt>
          <c:dPt>
            <c:idx val="12"/>
            <c:bubble3D val="0"/>
            <c:extLst>
              <c:ext xmlns:c16="http://schemas.microsoft.com/office/drawing/2014/chart" uri="{C3380CC4-5D6E-409C-BE32-E72D297353CC}">
                <c16:uniqueId val="{00000018-FB70-43BC-A6C1-4EB6902FBBF9}"/>
              </c:ext>
            </c:extLst>
          </c:dPt>
          <c:dPt>
            <c:idx val="13"/>
            <c:bubble3D val="0"/>
            <c:extLst>
              <c:ext xmlns:c16="http://schemas.microsoft.com/office/drawing/2014/chart" uri="{C3380CC4-5D6E-409C-BE32-E72D297353CC}">
                <c16:uniqueId val="{0000001A-FB70-43BC-A6C1-4EB6902FBBF9}"/>
              </c:ext>
            </c:extLst>
          </c:dPt>
          <c:dPt>
            <c:idx val="14"/>
            <c:bubble3D val="0"/>
            <c:extLst>
              <c:ext xmlns:c16="http://schemas.microsoft.com/office/drawing/2014/chart" uri="{C3380CC4-5D6E-409C-BE32-E72D297353CC}">
                <c16:uniqueId val="{0000001C-FB70-43BC-A6C1-4EB6902FBBF9}"/>
              </c:ext>
            </c:extLst>
          </c:dPt>
          <c:dPt>
            <c:idx val="15"/>
            <c:bubble3D val="0"/>
            <c:extLst>
              <c:ext xmlns:c16="http://schemas.microsoft.com/office/drawing/2014/chart" uri="{C3380CC4-5D6E-409C-BE32-E72D297353CC}">
                <c16:uniqueId val="{0000001E-FB70-43BC-A6C1-4EB6902FBBF9}"/>
              </c:ext>
            </c:extLst>
          </c:dPt>
          <c:dPt>
            <c:idx val="16"/>
            <c:bubble3D val="0"/>
            <c:extLst>
              <c:ext xmlns:c16="http://schemas.microsoft.com/office/drawing/2014/chart" uri="{C3380CC4-5D6E-409C-BE32-E72D297353CC}">
                <c16:uniqueId val="{00000020-FB70-43BC-A6C1-4EB6902FBBF9}"/>
              </c:ext>
            </c:extLst>
          </c:dPt>
          <c:dPt>
            <c:idx val="17"/>
            <c:bubble3D val="0"/>
            <c:extLst>
              <c:ext xmlns:c16="http://schemas.microsoft.com/office/drawing/2014/chart" uri="{C3380CC4-5D6E-409C-BE32-E72D297353CC}">
                <c16:uniqueId val="{00000022-FB70-43BC-A6C1-4EB6902FBBF9}"/>
              </c:ext>
            </c:extLst>
          </c:dPt>
          <c:dPt>
            <c:idx val="18"/>
            <c:bubble3D val="0"/>
            <c:extLst>
              <c:ext xmlns:c16="http://schemas.microsoft.com/office/drawing/2014/chart" uri="{C3380CC4-5D6E-409C-BE32-E72D297353CC}">
                <c16:uniqueId val="{00000024-FB70-43BC-A6C1-4EB6902FBBF9}"/>
              </c:ext>
            </c:extLst>
          </c:dPt>
          <c:dPt>
            <c:idx val="19"/>
            <c:bubble3D val="0"/>
            <c:extLst>
              <c:ext xmlns:c16="http://schemas.microsoft.com/office/drawing/2014/chart" uri="{C3380CC4-5D6E-409C-BE32-E72D297353CC}">
                <c16:uniqueId val="{00000026-FB70-43BC-A6C1-4EB6902FBBF9}"/>
              </c:ext>
            </c:extLst>
          </c:dPt>
          <c:dPt>
            <c:idx val="20"/>
            <c:bubble3D val="0"/>
            <c:extLst>
              <c:ext xmlns:c16="http://schemas.microsoft.com/office/drawing/2014/chart" uri="{C3380CC4-5D6E-409C-BE32-E72D297353CC}">
                <c16:uniqueId val="{00000028-FB70-43BC-A6C1-4EB6902FBBF9}"/>
              </c:ext>
            </c:extLst>
          </c:dPt>
          <c:dPt>
            <c:idx val="21"/>
            <c:bubble3D val="0"/>
            <c:extLst>
              <c:ext xmlns:c16="http://schemas.microsoft.com/office/drawing/2014/chart" uri="{C3380CC4-5D6E-409C-BE32-E72D297353CC}">
                <c16:uniqueId val="{00000029-FB70-43BC-A6C1-4EB6902FBBF9}"/>
              </c:ext>
            </c:extLst>
          </c:dPt>
          <c:dPt>
            <c:idx val="22"/>
            <c:bubble3D val="0"/>
            <c:extLst>
              <c:ext xmlns:c16="http://schemas.microsoft.com/office/drawing/2014/chart" uri="{C3380CC4-5D6E-409C-BE32-E72D297353CC}">
                <c16:uniqueId val="{0000002A-FB70-43BC-A6C1-4EB6902FBBF9}"/>
              </c:ext>
            </c:extLst>
          </c:dPt>
          <c:dPt>
            <c:idx val="23"/>
            <c:bubble3D val="0"/>
            <c:extLst>
              <c:ext xmlns:c16="http://schemas.microsoft.com/office/drawing/2014/chart" uri="{C3380CC4-5D6E-409C-BE32-E72D297353CC}">
                <c16:uniqueId val="{0000002B-FB70-43BC-A6C1-4EB6902FBBF9}"/>
              </c:ext>
            </c:extLst>
          </c:dPt>
          <c:dPt>
            <c:idx val="24"/>
            <c:bubble3D val="0"/>
            <c:extLst>
              <c:ext xmlns:c16="http://schemas.microsoft.com/office/drawing/2014/chart" uri="{C3380CC4-5D6E-409C-BE32-E72D297353CC}">
                <c16:uniqueId val="{0000002C-FB70-43BC-A6C1-4EB6902FBBF9}"/>
              </c:ext>
            </c:extLst>
          </c:dPt>
          <c:dPt>
            <c:idx val="25"/>
            <c:bubble3D val="0"/>
            <c:extLst>
              <c:ext xmlns:c16="http://schemas.microsoft.com/office/drawing/2014/chart" uri="{C3380CC4-5D6E-409C-BE32-E72D297353CC}">
                <c16:uniqueId val="{0000002E-FB70-43BC-A6C1-4EB6902FBBF9}"/>
              </c:ext>
            </c:extLst>
          </c:dPt>
          <c:dPt>
            <c:idx val="26"/>
            <c:bubble3D val="0"/>
            <c:extLst>
              <c:ext xmlns:c16="http://schemas.microsoft.com/office/drawing/2014/chart" uri="{C3380CC4-5D6E-409C-BE32-E72D297353CC}">
                <c16:uniqueId val="{00000030-FB70-43BC-A6C1-4EB6902FBBF9}"/>
              </c:ext>
            </c:extLst>
          </c:dPt>
          <c:dPt>
            <c:idx val="27"/>
            <c:bubble3D val="0"/>
            <c:extLst>
              <c:ext xmlns:c16="http://schemas.microsoft.com/office/drawing/2014/chart" uri="{C3380CC4-5D6E-409C-BE32-E72D297353CC}">
                <c16:uniqueId val="{00000032-FB70-43BC-A6C1-4EB6902FBBF9}"/>
              </c:ext>
            </c:extLst>
          </c:dPt>
          <c:dPt>
            <c:idx val="28"/>
            <c:bubble3D val="0"/>
            <c:extLst>
              <c:ext xmlns:c16="http://schemas.microsoft.com/office/drawing/2014/chart" uri="{C3380CC4-5D6E-409C-BE32-E72D297353CC}">
                <c16:uniqueId val="{00000034-FB70-43BC-A6C1-4EB6902FBBF9}"/>
              </c:ext>
            </c:extLst>
          </c:dPt>
          <c:dPt>
            <c:idx val="29"/>
            <c:bubble3D val="0"/>
            <c:extLst>
              <c:ext xmlns:c16="http://schemas.microsoft.com/office/drawing/2014/chart" uri="{C3380CC4-5D6E-409C-BE32-E72D297353CC}">
                <c16:uniqueId val="{00000036-FB70-43BC-A6C1-4EB6902FBBF9}"/>
              </c:ext>
            </c:extLst>
          </c:dPt>
          <c:cat>
            <c:numRef>
              <c:f>'12.3'!$B$26:$AE$26</c:f>
              <c:numCache>
                <c:formatCode>0</c:formatCode>
                <c:ptCount val="30"/>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numCache>
            </c:numRef>
          </c:cat>
          <c:val>
            <c:numRef>
              <c:f>'12.3'!$B$27:$AE$27</c:f>
              <c:numCache>
                <c:formatCode>0.0</c:formatCode>
                <c:ptCount val="30"/>
                <c:pt idx="0">
                  <c:v>8.0583333333333318</c:v>
                </c:pt>
                <c:pt idx="1">
                  <c:v>9.3416666666666668</c:v>
                </c:pt>
                <c:pt idx="2">
                  <c:v>8.2916666666666661</c:v>
                </c:pt>
                <c:pt idx="3">
                  <c:v>6.6416666666666666</c:v>
                </c:pt>
                <c:pt idx="4">
                  <c:v>7.9416666666666664</c:v>
                </c:pt>
                <c:pt idx="5">
                  <c:v>8.4749999999999996</c:v>
                </c:pt>
                <c:pt idx="6">
                  <c:v>8.6916666666666682</c:v>
                </c:pt>
                <c:pt idx="7">
                  <c:v>9.4916666666666671</c:v>
                </c:pt>
                <c:pt idx="8">
                  <c:v>8.1499999999999968</c:v>
                </c:pt>
                <c:pt idx="9">
                  <c:v>9.0083333333333346</c:v>
                </c:pt>
                <c:pt idx="10">
                  <c:v>8.5666666666666647</c:v>
                </c:pt>
                <c:pt idx="11">
                  <c:v>8.1994623655913959</c:v>
                </c:pt>
                <c:pt idx="12">
                  <c:v>8.0333333333333332</c:v>
                </c:pt>
                <c:pt idx="13">
                  <c:v>8.5416666666666679</c:v>
                </c:pt>
                <c:pt idx="14">
                  <c:v>9.4466666666666672</c:v>
                </c:pt>
                <c:pt idx="15">
                  <c:v>9.2516487455197147</c:v>
                </c:pt>
                <c:pt idx="16">
                  <c:v>8.7999999999999989</c:v>
                </c:pt>
                <c:pt idx="17">
                  <c:v>7.5933806963645667</c:v>
                </c:pt>
                <c:pt idx="18">
                  <c:v>8.8790898617511527</c:v>
                </c:pt>
                <c:pt idx="19">
                  <c:v>8.7181908911135846</c:v>
                </c:pt>
                <c:pt idx="20">
                  <c:v>8.2918759600614447</c:v>
                </c:pt>
                <c:pt idx="21">
                  <c:v>9.7440194572452654</c:v>
                </c:pt>
                <c:pt idx="22">
                  <c:v>9.7857552483358941</c:v>
                </c:pt>
                <c:pt idx="23">
                  <c:v>8.9722459037378375</c:v>
                </c:pt>
                <c:pt idx="24">
                  <c:v>8.8161872759856621</c:v>
                </c:pt>
                <c:pt idx="25">
                  <c:v>9.8751190476190462</c:v>
                </c:pt>
                <c:pt idx="26">
                  <c:v>9.7526875320020494</c:v>
                </c:pt>
                <c:pt idx="27">
                  <c:v>9.3390104966717846</c:v>
                </c:pt>
                <c:pt idx="28">
                  <c:v>8.2528539426523277</c:v>
                </c:pt>
                <c:pt idx="29">
                  <c:v>9.426741551459294</c:v>
                </c:pt>
              </c:numCache>
            </c:numRef>
          </c:val>
          <c:smooth val="0"/>
          <c:extLst>
            <c:ext xmlns:c16="http://schemas.microsoft.com/office/drawing/2014/chart" uri="{C3380CC4-5D6E-409C-BE32-E72D297353CC}">
              <c16:uniqueId val="{00000037-FB70-43BC-A6C1-4EB6902FBBF9}"/>
            </c:ext>
          </c:extLst>
        </c:ser>
        <c:dLbls>
          <c:showLegendKey val="0"/>
          <c:showVal val="0"/>
          <c:showCatName val="0"/>
          <c:showSerName val="0"/>
          <c:showPercent val="0"/>
          <c:showBubbleSize val="0"/>
        </c:dLbls>
        <c:smooth val="0"/>
        <c:axId val="176634496"/>
        <c:axId val="176648576"/>
      </c:lineChart>
      <c:catAx>
        <c:axId val="176634496"/>
        <c:scaling>
          <c:orientation val="minMax"/>
        </c:scaling>
        <c:delete val="0"/>
        <c:axPos val="b"/>
        <c:numFmt formatCode="0" sourceLinked="1"/>
        <c:majorTickMark val="out"/>
        <c:minorTickMark val="none"/>
        <c:tickLblPos val="nextTo"/>
        <c:crossAx val="176648576"/>
        <c:crosses val="autoZero"/>
        <c:auto val="1"/>
        <c:lblAlgn val="ctr"/>
        <c:lblOffset val="100"/>
        <c:noMultiLvlLbl val="0"/>
      </c:catAx>
      <c:valAx>
        <c:axId val="176648576"/>
        <c:scaling>
          <c:orientation val="minMax"/>
          <c:max val="10"/>
          <c:min val="6.4"/>
        </c:scaling>
        <c:delete val="0"/>
        <c:axPos val="l"/>
        <c:majorGridlines/>
        <c:numFmt formatCode="0.0" sourceLinked="1"/>
        <c:majorTickMark val="out"/>
        <c:minorTickMark val="none"/>
        <c:tickLblPos val="nextTo"/>
        <c:crossAx val="176634496"/>
        <c:crosses val="autoZero"/>
        <c:crossBetween val="between"/>
        <c:majorUnit val="0.2"/>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45378787878789"/>
          <c:y val="3.1214495688209883E-2"/>
          <c:w val="0.87291893939393939"/>
          <c:h val="0.75312405588649356"/>
        </c:manualLayout>
      </c:layout>
      <c:barChart>
        <c:barDir val="col"/>
        <c:grouping val="stacked"/>
        <c:varyColors val="0"/>
        <c:ser>
          <c:idx val="0"/>
          <c:order val="0"/>
          <c:tx>
            <c:strRef>
              <c:f>'3.5'!$L$28</c:f>
              <c:strCache>
                <c:ptCount val="1"/>
                <c:pt idx="0">
                  <c:v>Germany</c:v>
                </c:pt>
              </c:strCache>
            </c:strRef>
          </c:tx>
          <c:spPr>
            <a:solidFill>
              <a:srgbClr val="1A3366"/>
            </a:solidFill>
          </c:spPr>
          <c:invertIfNegative val="0"/>
          <c:cat>
            <c:numRef>
              <c:f>'3.5'!$K$29:$K$38</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'3.5'!$L$29:$L$38</c:f>
              <c:numCache>
                <c:formatCode>0</c:formatCode>
                <c:ptCount val="10"/>
                <c:pt idx="0">
                  <c:v>28960.214886600494</c:v>
                </c:pt>
                <c:pt idx="1">
                  <c:v>19445.680430693461</c:v>
                </c:pt>
                <c:pt idx="2">
                  <c:v>17255.655977554401</c:v>
                </c:pt>
                <c:pt idx="3">
                  <c:v>23167.632847425382</c:v>
                </c:pt>
                <c:pt idx="4">
                  <c:v>22628.825565408137</c:v>
                </c:pt>
                <c:pt idx="5">
                  <c:v>27888.889671508878</c:v>
                </c:pt>
                <c:pt idx="6">
                  <c:v>21639.0589693006</c:v>
                </c:pt>
                <c:pt idx="7">
                  <c:v>21512.656190526432</c:v>
                </c:pt>
                <c:pt idx="8">
                  <c:v>24926.487651651001</c:v>
                </c:pt>
                <c:pt idx="9">
                  <c:v>10940.890222875092</c:v>
                </c:pt>
              </c:numCache>
            </c:numRef>
          </c:val>
          <c:extLst>
            <c:ext xmlns:c16="http://schemas.microsoft.com/office/drawing/2014/chart" uri="{C3380CC4-5D6E-409C-BE32-E72D297353CC}">
              <c16:uniqueId val="{00000000-37BB-42CF-9281-F4D71C0CB4A8}"/>
            </c:ext>
          </c:extLst>
        </c:ser>
        <c:ser>
          <c:idx val="1"/>
          <c:order val="1"/>
          <c:tx>
            <c:strRef>
              <c:f>'3.5'!$M$28</c:f>
              <c:strCache>
                <c:ptCount val="1"/>
                <c:pt idx="0">
                  <c:v>Slovakia</c:v>
                </c:pt>
              </c:strCache>
            </c:strRef>
          </c:tx>
          <c:spPr>
            <a:solidFill>
              <a:srgbClr val="596387"/>
            </a:solidFill>
          </c:spPr>
          <c:invertIfNegative val="0"/>
          <c:cat>
            <c:numRef>
              <c:f>'3.5'!$K$29:$K$38</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'3.5'!$M$29:$M$38</c:f>
              <c:numCache>
                <c:formatCode>0</c:formatCode>
                <c:ptCount val="10"/>
                <c:pt idx="0">
                  <c:v>5522.0406468739557</c:v>
                </c:pt>
                <c:pt idx="1">
                  <c:v>9425.6564325856016</c:v>
                </c:pt>
                <c:pt idx="2">
                  <c:v>10934.865928601199</c:v>
                </c:pt>
                <c:pt idx="3">
                  <c:v>2677.8833210831585</c:v>
                </c:pt>
                <c:pt idx="4">
                  <c:v>3372.3352705981647</c:v>
                </c:pt>
                <c:pt idx="5">
                  <c:v>3504.9724200865076</c:v>
                </c:pt>
                <c:pt idx="6">
                  <c:v>4514.3007740475196</c:v>
                </c:pt>
                <c:pt idx="7">
                  <c:v>14040.645148222386</c:v>
                </c:pt>
                <c:pt idx="8">
                  <c:v>11593.930463129</c:v>
                </c:pt>
                <c:pt idx="9">
                  <c:v>7199.6503884118592</c:v>
                </c:pt>
              </c:numCache>
            </c:numRef>
          </c:val>
          <c:extLst>
            <c:ext xmlns:c16="http://schemas.microsoft.com/office/drawing/2014/chart" uri="{C3380CC4-5D6E-409C-BE32-E72D297353CC}">
              <c16:uniqueId val="{00000001-37BB-42CF-9281-F4D71C0CB4A8}"/>
            </c:ext>
          </c:extLst>
        </c:ser>
        <c:ser>
          <c:idx val="2"/>
          <c:order val="2"/>
          <c:tx>
            <c:strRef>
              <c:f>'3.5'!$N$28</c:f>
              <c:strCache>
                <c:ptCount val="1"/>
                <c:pt idx="0">
                  <c:v>Poland</c:v>
                </c:pt>
              </c:strCache>
            </c:strRef>
          </c:tx>
          <c:spPr>
            <a:solidFill>
              <a:srgbClr val="9196B0"/>
            </a:solidFill>
            <a:ln>
              <a:noFill/>
            </a:ln>
          </c:spPr>
          <c:invertIfNegative val="0"/>
          <c:cat>
            <c:numRef>
              <c:f>'3.5'!$K$29:$K$38</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'3.5'!$N$29:$N$38</c:f>
              <c:numCache>
                <c:formatCode>0</c:formatCode>
                <c:ptCount val="10"/>
                <c:pt idx="0">
                  <c:v>595.20243089382916</c:v>
                </c:pt>
                <c:pt idx="1">
                  <c:v>420.06924781095051</c:v>
                </c:pt>
                <c:pt idx="2">
                  <c:v>17.349299321276735</c:v>
                </c:pt>
                <c:pt idx="3">
                  <c:v>6.0604394373939252</c:v>
                </c:pt>
                <c:pt idx="4">
                  <c:v>118.0526715530339</c:v>
                </c:pt>
                <c:pt idx="5">
                  <c:v>366.61712195014911</c:v>
                </c:pt>
                <c:pt idx="6">
                  <c:v>439.69134445561298</c:v>
                </c:pt>
                <c:pt idx="7">
                  <c:v>338.30203133648109</c:v>
                </c:pt>
                <c:pt idx="8">
                  <c:v>412.94421748363197</c:v>
                </c:pt>
                <c:pt idx="9">
                  <c:v>331.19908565915961</c:v>
                </c:pt>
              </c:numCache>
            </c:numRef>
          </c:val>
          <c:extLst>
            <c:ext xmlns:c16="http://schemas.microsoft.com/office/drawing/2014/chart" uri="{C3380CC4-5D6E-409C-BE32-E72D297353CC}">
              <c16:uniqueId val="{00000002-37BB-42CF-9281-F4D71C0CB4A8}"/>
            </c:ext>
          </c:extLst>
        </c:ser>
        <c:ser>
          <c:idx val="3"/>
          <c:order val="3"/>
          <c:tx>
            <c:strRef>
              <c:f>'3.5'!$O$28</c:f>
              <c:strCache>
                <c:ptCount val="1"/>
                <c:pt idx="0">
                  <c:v>Austria</c:v>
                </c:pt>
              </c:strCache>
            </c:strRef>
          </c:tx>
          <c:spPr>
            <a:solidFill>
              <a:srgbClr val="C7CCD6"/>
            </a:solidFill>
            <a:ln>
              <a:noFill/>
            </a:ln>
          </c:spPr>
          <c:invertIfNegative val="0"/>
          <c:cat>
            <c:numRef>
              <c:f>'3.5'!$K$29:$K$38</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'3.5'!$O$29:$O$38</c:f>
              <c:numCache>
                <c:formatCode>0</c:formatCode>
                <c:ptCount val="10"/>
                <c:pt idx="0">
                  <c:v>0</c:v>
                </c:pt>
                <c:pt idx="1">
                  <c:v>0</c:v>
                </c:pt>
                <c:pt idx="2">
                  <c:v>0</c:v>
                </c:pt>
                <c:pt idx="3">
                  <c:v>0</c:v>
                </c:pt>
                <c:pt idx="4">
                  <c:v>0.90380112489671616</c:v>
                </c:pt>
                <c:pt idx="5">
                  <c:v>1.295345231527778</c:v>
                </c:pt>
                <c:pt idx="6">
                  <c:v>0.89223144585704395</c:v>
                </c:pt>
                <c:pt idx="7">
                  <c:v>0</c:v>
                </c:pt>
                <c:pt idx="8">
                  <c:v>0</c:v>
                </c:pt>
                <c:pt idx="9">
                  <c:v>0.82116227173537004</c:v>
                </c:pt>
              </c:numCache>
            </c:numRef>
          </c:val>
          <c:extLst>
            <c:ext xmlns:c16="http://schemas.microsoft.com/office/drawing/2014/chart" uri="{C3380CC4-5D6E-409C-BE32-E72D297353CC}">
              <c16:uniqueId val="{00000003-37BB-42CF-9281-F4D71C0CB4A8}"/>
            </c:ext>
          </c:extLst>
        </c:ser>
        <c:dLbls>
          <c:showLegendKey val="0"/>
          <c:showVal val="0"/>
          <c:showCatName val="0"/>
          <c:showSerName val="0"/>
          <c:showPercent val="0"/>
          <c:showBubbleSize val="0"/>
        </c:dLbls>
        <c:gapWidth val="50"/>
        <c:overlap val="100"/>
        <c:axId val="163297152"/>
        <c:axId val="163298688"/>
      </c:barChart>
      <c:catAx>
        <c:axId val="163297152"/>
        <c:scaling>
          <c:orientation val="minMax"/>
        </c:scaling>
        <c:delete val="0"/>
        <c:axPos val="b"/>
        <c:numFmt formatCode="General" sourceLinked="1"/>
        <c:majorTickMark val="out"/>
        <c:minorTickMark val="none"/>
        <c:tickLblPos val="nextTo"/>
        <c:crossAx val="163298688"/>
        <c:crosses val="autoZero"/>
        <c:auto val="1"/>
        <c:lblAlgn val="ctr"/>
        <c:lblOffset val="100"/>
        <c:noMultiLvlLbl val="0"/>
      </c:catAx>
      <c:valAx>
        <c:axId val="163298688"/>
        <c:scaling>
          <c:orientation val="minMax"/>
        </c:scaling>
        <c:delete val="0"/>
        <c:axPos val="l"/>
        <c:majorGridlines/>
        <c:numFmt formatCode="#,##0" sourceLinked="0"/>
        <c:majorTickMark val="out"/>
        <c:minorTickMark val="none"/>
        <c:tickLblPos val="nextTo"/>
        <c:crossAx val="163297152"/>
        <c:crosses val="autoZero"/>
        <c:crossBetween val="between"/>
      </c:valAx>
    </c:plotArea>
    <c:legend>
      <c:legendPos val="b"/>
      <c:layout>
        <c:manualLayout>
          <c:xMode val="edge"/>
          <c:yMode val="edge"/>
          <c:x val="3.2143287230695858E-3"/>
          <c:y val="0.89471218254750506"/>
          <c:w val="0.65727811832220462"/>
          <c:h val="0.1049480711918410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4">
  <a:schemeClr val="accent4"/>
</cs:colorStyle>
</file>

<file path=xl/charts/colors4.xml><?xml version="1.0" encoding="utf-8"?>
<cs:colorStyle xmlns:cs="http://schemas.microsoft.com/office/drawing/2012/chartStyle" xmlns:a="http://schemas.openxmlformats.org/drawingml/2006/main" meth="withinLinearReversed" id="24">
  <a:schemeClr val="accent4"/>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0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26">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tx1"/>
    </cs:fontRef>
  </cs:dataPoint>
  <cs:dataPoint3D>
    <cs:lnRef idx="0"/>
    <cs:fillRef idx="3">
      <cs:styleClr val="auto"/>
    </cs:fillRef>
    <cs:effectRef idx="3">
      <a:schemeClr val="dk1"/>
    </cs:effectRef>
    <cs:fontRef idx="minor">
      <a:schemeClr val="tx1"/>
    </cs:fontRef>
  </cs:dataPoint3D>
  <cs:dataPointLine>
    <cs:lnRef idx="1">
      <cs:styleClr val="auto"/>
    </cs:lnRef>
    <cs:lineWidthScale>7</cs:lineWidthScale>
    <cs:fillRef idx="0"/>
    <cs:effectRef idx="0"/>
    <cs:fontRef idx="minor">
      <a:schemeClr val="tx1"/>
    </cs:fontRef>
    <cs:spPr>
      <a:ln cap="rnd">
        <a:round/>
      </a:ln>
    </cs:spPr>
  </cs:dataPointLine>
  <cs:dataPointMarker>
    <cs:lnRef idx="1">
      <cs:styleClr val="auto"/>
    </cs:lnRef>
    <cs:fillRef idx="3">
      <cs:styleClr val="auto"/>
    </cs:fillRef>
    <cs:effectRef idx="3">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0"/>
    <cs:fillRef idx="3">
      <a:schemeClr val="dk1">
        <a:tint val="95000"/>
      </a:schemeClr>
    </cs:fillRef>
    <cs:effectRef idx="3">
      <a:schemeClr val="dk1"/>
    </cs:effectRef>
    <cs:fontRef idx="minor">
      <a:schemeClr val="tx1"/>
    </cs:fontRef>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0"/>
    <cs:fillRef idx="3">
      <a:schemeClr val="dk1">
        <a:tint val="5000"/>
      </a:schemeClr>
    </cs:fillRef>
    <cs:effectRef idx="3">
      <a:schemeClr val="dk1"/>
    </cs:effectRef>
    <cs:fontRef idx="minor">
      <a:schemeClr val="tx1"/>
    </cs:fontRef>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31">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tx1"/>
    </cs:fontRef>
  </cs:dataPoint>
  <cs:dataPoint3D>
    <cs:lnRef idx="0"/>
    <cs:fillRef idx="1">
      <cs:styleClr val="auto"/>
    </cs:fillRef>
    <cs:effectRef idx="3">
      <a:schemeClr val="dk1"/>
    </cs:effectRef>
    <cs:fontRef idx="minor">
      <a:schemeClr val="tx1"/>
    </cs:fontRef>
  </cs:dataPoint3D>
  <cs:dataPointLine>
    <cs:lnRef idx="1">
      <cs:styleClr val="auto"/>
    </cs:lnRef>
    <cs:lineWidthScale>7</cs:lineWidthScale>
    <cs:fillRef idx="0"/>
    <cs:effectRef idx="0"/>
    <cs:fontRef idx="minor">
      <a:schemeClr val="tx1"/>
    </cs:fontRef>
    <cs:spPr>
      <a:ln cap="rnd">
        <a:round/>
      </a:ln>
    </cs:spPr>
  </cs:dataPointLine>
  <cs:dataPointMarker>
    <cs:lnRef idx="1">
      <cs:styleClr val="auto"/>
    </cs:lnRef>
    <cs:fillRef idx="3">
      <cs:styleClr val="auto"/>
    </cs:fillRef>
    <cs:effectRef idx="3">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0"/>
    <cs:fillRef idx="3" mods="ignoreCSTransforms">
      <cs:styleClr val="0">
        <a:shade val="25000"/>
      </cs:styleClr>
    </cs:fillRef>
    <cs:effectRef idx="3">
      <a:schemeClr val="dk1"/>
    </cs:effectRef>
    <cs:fontRef idx="minor">
      <a:schemeClr val="tx1"/>
    </cs:fontRef>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0"/>
    <cs:fillRef idx="3" mods="ignoreCSTransforms">
      <cs:styleClr val="0">
        <a:tint val="25000"/>
      </cs:styleClr>
    </cs:fillRef>
    <cs:effectRef idx="3">
      <a:schemeClr val="dk1"/>
    </cs:effectRef>
    <cs:fontRef idx="minor">
      <a:schemeClr val="tx1"/>
    </cs:fontRef>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4" Type="http://schemas.openxmlformats.org/officeDocument/2006/relationships/chart" Target="../charts/chart36.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chart" Target="../charts/chart4.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chart" Target="../charts/chart40.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51.xml"/><Relationship Id="rId2" Type="http://schemas.openxmlformats.org/officeDocument/2006/relationships/chart" Target="../charts/chart50.xml"/><Relationship Id="rId1" Type="http://schemas.openxmlformats.org/officeDocument/2006/relationships/chart" Target="../charts/chart49.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57.xml"/><Relationship Id="rId2" Type="http://schemas.openxmlformats.org/officeDocument/2006/relationships/chart" Target="../charts/chart56.xml"/><Relationship Id="rId1" Type="http://schemas.openxmlformats.org/officeDocument/2006/relationships/chart" Target="../charts/chart55.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60.xml"/><Relationship Id="rId2" Type="http://schemas.openxmlformats.org/officeDocument/2006/relationships/chart" Target="../charts/chart59.xml"/><Relationship Id="rId1" Type="http://schemas.openxmlformats.org/officeDocument/2006/relationships/chart" Target="../charts/chart58.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61.xml"/><Relationship Id="rId2" Type="http://schemas.microsoft.com/office/2007/relationships/hdphoto" Target="../media/hdphoto1.wdp"/><Relationship Id="rId1" Type="http://schemas.openxmlformats.org/officeDocument/2006/relationships/image" Target="../media/image6.png"/><Relationship Id="rId4" Type="http://schemas.openxmlformats.org/officeDocument/2006/relationships/chart" Target="../charts/chart62.xml"/></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3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drawing31.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chart" Target="../charts/chart64.xml"/><Relationship Id="rId1" Type="http://schemas.openxmlformats.org/officeDocument/2006/relationships/chart" Target="../charts/chart63.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67.xml"/><Relationship Id="rId1" Type="http://schemas.openxmlformats.org/officeDocument/2006/relationships/chart" Target="../charts/chart6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chart" Target="../charts/chart70.xml"/><Relationship Id="rId1" Type="http://schemas.openxmlformats.org/officeDocument/2006/relationships/chart" Target="../charts/chart69.xml"/><Relationship Id="rId4" Type="http://schemas.openxmlformats.org/officeDocument/2006/relationships/chart" Target="../charts/chart72.xml"/></Relationships>
</file>

<file path=xl/drawings/_rels/drawing36.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image" Target="../media/image25.png"/><Relationship Id="rId3" Type="http://schemas.openxmlformats.org/officeDocument/2006/relationships/image" Target="../media/image15.png"/><Relationship Id="rId7" Type="http://schemas.openxmlformats.org/officeDocument/2006/relationships/image" Target="../media/image19.png"/><Relationship Id="rId12" Type="http://schemas.openxmlformats.org/officeDocument/2006/relationships/image" Target="../media/image24.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11" Type="http://schemas.openxmlformats.org/officeDocument/2006/relationships/image" Target="../media/image23.png"/><Relationship Id="rId5" Type="http://schemas.openxmlformats.org/officeDocument/2006/relationships/image" Target="../media/image17.png"/><Relationship Id="rId10" Type="http://schemas.openxmlformats.org/officeDocument/2006/relationships/image" Target="../media/image22.png"/><Relationship Id="rId4" Type="http://schemas.openxmlformats.org/officeDocument/2006/relationships/image" Target="../media/image16.png"/><Relationship Id="rId9" Type="http://schemas.openxmlformats.org/officeDocument/2006/relationships/image" Target="../media/image21.png"/><Relationship Id="rId14" Type="http://schemas.openxmlformats.org/officeDocument/2006/relationships/image" Target="../media/image26.png"/></Relationships>
</file>

<file path=xl/drawings/_rels/drawing37.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76.xml"/><Relationship Id="rId2" Type="http://schemas.openxmlformats.org/officeDocument/2006/relationships/chart" Target="../charts/chart75.xml"/><Relationship Id="rId1" Type="http://schemas.openxmlformats.org/officeDocument/2006/relationships/chart" Target="../charts/chart74.xml"/><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chart" Target="../charts/chart80.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85.xml"/><Relationship Id="rId2" Type="http://schemas.openxmlformats.org/officeDocument/2006/relationships/chart" Target="../charts/chart84.xml"/><Relationship Id="rId1" Type="http://schemas.openxmlformats.org/officeDocument/2006/relationships/chart" Target="../charts/chart83.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87.xml"/><Relationship Id="rId1" Type="http://schemas.openxmlformats.org/officeDocument/2006/relationships/chart" Target="../charts/chart86.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44.xml.rels><?xml version="1.0" encoding="UTF-8" standalone="yes"?>
<Relationships xmlns="http://schemas.openxmlformats.org/package/2006/relationships"><Relationship Id="rId1" Type="http://schemas.openxmlformats.org/officeDocument/2006/relationships/image" Target="../media/image27.png"/></Relationships>
</file>

<file path=xl/drawings/_rels/drawing45.xml.rels><?xml version="1.0" encoding="UTF-8" standalone="yes"?>
<Relationships xmlns="http://schemas.openxmlformats.org/package/2006/relationships"><Relationship Id="rId1" Type="http://schemas.openxmlformats.org/officeDocument/2006/relationships/image" Target="../media/image28.png"/></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1</xdr:col>
      <xdr:colOff>2287048</xdr:colOff>
      <xdr:row>1</xdr:row>
      <xdr:rowOff>4484078</xdr:rowOff>
    </xdr:from>
    <xdr:to>
      <xdr:col>2</xdr:col>
      <xdr:colOff>315</xdr:colOff>
      <xdr:row>2</xdr:row>
      <xdr:rowOff>246</xdr:rowOff>
    </xdr:to>
    <xdr:pic>
      <xdr:nvPicPr>
        <xdr:cNvPr id="8" name="Obrázek 7">
          <a:extLst>
            <a:ext uri="{FF2B5EF4-FFF2-40B4-BE49-F238E27FC236}">
              <a16:creationId xmlns:a16="http://schemas.microsoft.com/office/drawing/2014/main" id="{9E097791-C0C1-442D-905B-41C43D9957A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3" t="13914" r="4025" b="13582"/>
        <a:stretch/>
      </xdr:blipFill>
      <xdr:spPr bwMode="auto">
        <a:xfrm>
          <a:off x="5056625" y="9561636"/>
          <a:ext cx="1076325" cy="5937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0</xdr:row>
      <xdr:rowOff>3034298</xdr:rowOff>
    </xdr:from>
    <xdr:to>
      <xdr:col>2</xdr:col>
      <xdr:colOff>372305</xdr:colOff>
      <xdr:row>1</xdr:row>
      <xdr:rowOff>4461680</xdr:rowOff>
    </xdr:to>
    <xdr:pic>
      <xdr:nvPicPr>
        <xdr:cNvPr id="11" name="Obrázek 10">
          <a:extLst>
            <a:ext uri="{FF2B5EF4-FFF2-40B4-BE49-F238E27FC236}">
              <a16:creationId xmlns:a16="http://schemas.microsoft.com/office/drawing/2014/main" id="{B00DC303-ECB3-4C1D-93AE-5B19112F54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034298"/>
          <a:ext cx="6502941" cy="6501609"/>
        </a:xfrm>
        <a:prstGeom prst="rect">
          <a:avLst/>
        </a:prstGeom>
      </xdr:spPr>
    </xdr:pic>
    <xdr:clientData/>
  </xdr:twoCellAnchor>
  <xdr:twoCellAnchor editAs="oneCell">
    <xdr:from>
      <xdr:col>0</xdr:col>
      <xdr:colOff>0</xdr:colOff>
      <xdr:row>0</xdr:row>
      <xdr:rowOff>0</xdr:rowOff>
    </xdr:from>
    <xdr:to>
      <xdr:col>0</xdr:col>
      <xdr:colOff>1876425</xdr:colOff>
      <xdr:row>0</xdr:row>
      <xdr:rowOff>775498</xdr:rowOff>
    </xdr:to>
    <xdr:pic>
      <xdr:nvPicPr>
        <xdr:cNvPr id="5" name="Obrázek 4">
          <a:extLst>
            <a:ext uri="{FF2B5EF4-FFF2-40B4-BE49-F238E27FC236}">
              <a16:creationId xmlns:a16="http://schemas.microsoft.com/office/drawing/2014/main" id="{881E60A3-ACDC-43B1-889F-541529344561}"/>
            </a:ext>
          </a:extLst>
        </xdr:cNvPr>
        <xdr:cNvPicPr>
          <a:picLocks noChangeAspect="1"/>
        </xdr:cNvPicPr>
      </xdr:nvPicPr>
      <xdr:blipFill>
        <a:blip xmlns:r="http://schemas.openxmlformats.org/officeDocument/2006/relationships" r:embed="rId3" cstate="print"/>
        <a:stretch>
          <a:fillRect/>
        </a:stretch>
      </xdr:blipFill>
      <xdr:spPr>
        <a:xfrm>
          <a:off x="0" y="0"/>
          <a:ext cx="1876425" cy="77549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95252</xdr:colOff>
      <xdr:row>4</xdr:row>
      <xdr:rowOff>179967</xdr:rowOff>
    </xdr:from>
    <xdr:to>
      <xdr:col>16</xdr:col>
      <xdr:colOff>638176</xdr:colOff>
      <xdr:row>14</xdr:row>
      <xdr:rowOff>193302</xdr:rowOff>
    </xdr:to>
    <xdr:graphicFrame macro="">
      <xdr:nvGraphicFramePr>
        <xdr:cNvPr id="5" name="Graf 4">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28576</xdr:colOff>
      <xdr:row>14</xdr:row>
      <xdr:rowOff>161363</xdr:rowOff>
    </xdr:from>
    <xdr:to>
      <xdr:col>16</xdr:col>
      <xdr:colOff>647700</xdr:colOff>
      <xdr:row>26</xdr:row>
      <xdr:rowOff>238124</xdr:rowOff>
    </xdr:to>
    <xdr:graphicFrame macro="">
      <xdr:nvGraphicFramePr>
        <xdr:cNvPr id="8" name="Graf 7">
          <a:extLst>
            <a:ext uri="{FF2B5EF4-FFF2-40B4-BE49-F238E27FC236}">
              <a16:creationId xmlns:a16="http://schemas.microsoft.com/office/drawing/2014/main" id="{00000000-0008-0000-1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228600</xdr:colOff>
      <xdr:row>3</xdr:row>
      <xdr:rowOff>485775</xdr:rowOff>
    </xdr:from>
    <xdr:to>
      <xdr:col>10</xdr:col>
      <xdr:colOff>581025</xdr:colOff>
      <xdr:row>23</xdr:row>
      <xdr:rowOff>190500</xdr:rowOff>
    </xdr:to>
    <xdr:graphicFrame macro="">
      <xdr:nvGraphicFramePr>
        <xdr:cNvPr id="5" name="Graf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76200</xdr:colOff>
      <xdr:row>3</xdr:row>
      <xdr:rowOff>465366</xdr:rowOff>
    </xdr:from>
    <xdr:to>
      <xdr:col>15</xdr:col>
      <xdr:colOff>323396</xdr:colOff>
      <xdr:row>12</xdr:row>
      <xdr:rowOff>123825</xdr:rowOff>
    </xdr:to>
    <xdr:graphicFrame macro="">
      <xdr:nvGraphicFramePr>
        <xdr:cNvPr id="12" name="Graf 11">
          <a:extLst>
            <a:ext uri="{FF2B5EF4-FFF2-40B4-BE49-F238E27FC236}">
              <a16:creationId xmlns:a16="http://schemas.microsoft.com/office/drawing/2014/main" id="{00000000-0008-0000-1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142876</xdr:colOff>
      <xdr:row>15</xdr:row>
      <xdr:rowOff>38100</xdr:rowOff>
    </xdr:from>
    <xdr:to>
      <xdr:col>15</xdr:col>
      <xdr:colOff>371022</xdr:colOff>
      <xdr:row>24</xdr:row>
      <xdr:rowOff>191859</xdr:rowOff>
    </xdr:to>
    <xdr:graphicFrame macro="">
      <xdr:nvGraphicFramePr>
        <xdr:cNvPr id="6" name="Graf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342900</xdr:colOff>
      <xdr:row>3</xdr:row>
      <xdr:rowOff>51434</xdr:rowOff>
    </xdr:from>
    <xdr:to>
      <xdr:col>16</xdr:col>
      <xdr:colOff>1209674</xdr:colOff>
      <xdr:row>12</xdr:row>
      <xdr:rowOff>34289</xdr:rowOff>
    </xdr:to>
    <xdr:graphicFrame macro="">
      <xdr:nvGraphicFramePr>
        <xdr:cNvPr id="5" name="Graf 4">
          <a:extLst>
            <a:ext uri="{FF2B5EF4-FFF2-40B4-BE49-F238E27FC236}">
              <a16:creationId xmlns:a16="http://schemas.microsoft.com/office/drawing/2014/main" id="{00000000-0008-0000-1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304799</xdr:colOff>
      <xdr:row>12</xdr:row>
      <xdr:rowOff>257174</xdr:rowOff>
    </xdr:from>
    <xdr:to>
      <xdr:col>16</xdr:col>
      <xdr:colOff>1257298</xdr:colOff>
      <xdr:row>23</xdr:row>
      <xdr:rowOff>198119</xdr:rowOff>
    </xdr:to>
    <xdr:graphicFrame macro="">
      <xdr:nvGraphicFramePr>
        <xdr:cNvPr id="6" name="Graf 5">
          <a:extLst>
            <a:ext uri="{FF2B5EF4-FFF2-40B4-BE49-F238E27FC236}">
              <a16:creationId xmlns:a16="http://schemas.microsoft.com/office/drawing/2014/main" id="{00000000-0008-0000-1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31</xdr:row>
      <xdr:rowOff>35741</xdr:rowOff>
    </xdr:from>
    <xdr:to>
      <xdr:col>12</xdr:col>
      <xdr:colOff>400051</xdr:colOff>
      <xdr:row>44</xdr:row>
      <xdr:rowOff>76200</xdr:rowOff>
    </xdr:to>
    <xdr:graphicFrame macro="">
      <xdr:nvGraphicFramePr>
        <xdr:cNvPr id="9" name="Graf 8">
          <a:extLst>
            <a:ext uri="{FF2B5EF4-FFF2-40B4-BE49-F238E27FC236}">
              <a16:creationId xmlns:a16="http://schemas.microsoft.com/office/drawing/2014/main" id="{00000000-0008-0000-1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50118</xdr:colOff>
      <xdr:row>44</xdr:row>
      <xdr:rowOff>152401</xdr:rowOff>
    </xdr:from>
    <xdr:to>
      <xdr:col>12</xdr:col>
      <xdr:colOff>491384</xdr:colOff>
      <xdr:row>56</xdr:row>
      <xdr:rowOff>97655</xdr:rowOff>
    </xdr:to>
    <xdr:graphicFrame macro="">
      <xdr:nvGraphicFramePr>
        <xdr:cNvPr id="3" name="Graf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33382</xdr:rowOff>
    </xdr:from>
    <xdr:to>
      <xdr:col>12</xdr:col>
      <xdr:colOff>495300</xdr:colOff>
      <xdr:row>31</xdr:row>
      <xdr:rowOff>23857</xdr:rowOff>
    </xdr:to>
    <xdr:graphicFrame macro="">
      <xdr:nvGraphicFramePr>
        <xdr:cNvPr id="15" name="Graf 14">
          <a:extLst>
            <a:ext uri="{FF2B5EF4-FFF2-40B4-BE49-F238E27FC236}">
              <a16:creationId xmlns:a16="http://schemas.microsoft.com/office/drawing/2014/main" id="{00000000-0008-0000-1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281941</xdr:colOff>
      <xdr:row>21</xdr:row>
      <xdr:rowOff>22860</xdr:rowOff>
    </xdr:from>
    <xdr:to>
      <xdr:col>12</xdr:col>
      <xdr:colOff>704851</xdr:colOff>
      <xdr:row>42</xdr:row>
      <xdr:rowOff>144780</xdr:rowOff>
    </xdr:to>
    <xdr:graphicFrame macro="">
      <xdr:nvGraphicFramePr>
        <xdr:cNvPr id="2" name="Graf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xdr:colOff>
      <xdr:row>21</xdr:row>
      <xdr:rowOff>133350</xdr:rowOff>
    </xdr:from>
    <xdr:to>
      <xdr:col>6</xdr:col>
      <xdr:colOff>268605</xdr:colOff>
      <xdr:row>43</xdr:row>
      <xdr:rowOff>57150</xdr:rowOff>
    </xdr:to>
    <xdr:graphicFrame macro="">
      <xdr:nvGraphicFramePr>
        <xdr:cNvPr id="15" name="Graf 14">
          <a:extLst>
            <a:ext uri="{FF2B5EF4-FFF2-40B4-BE49-F238E27FC236}">
              <a16:creationId xmlns:a16="http://schemas.microsoft.com/office/drawing/2014/main" id="{00000000-0008-0000-1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76201</xdr:colOff>
      <xdr:row>42</xdr:row>
      <xdr:rowOff>76200</xdr:rowOff>
    </xdr:from>
    <xdr:to>
      <xdr:col>8</xdr:col>
      <xdr:colOff>594360</xdr:colOff>
      <xdr:row>57</xdr:row>
      <xdr:rowOff>156210</xdr:rowOff>
    </xdr:to>
    <xdr:graphicFrame macro="">
      <xdr:nvGraphicFramePr>
        <xdr:cNvPr id="13" name="Graf 12">
          <a:extLst>
            <a:ext uri="{FF2B5EF4-FFF2-40B4-BE49-F238E27FC236}">
              <a16:creationId xmlns:a16="http://schemas.microsoft.com/office/drawing/2014/main" id="{00000000-0008-0000-1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138112</xdr:rowOff>
    </xdr:from>
    <xdr:to>
      <xdr:col>8</xdr:col>
      <xdr:colOff>609599</xdr:colOff>
      <xdr:row>38</xdr:row>
      <xdr:rowOff>142876</xdr:rowOff>
    </xdr:to>
    <xdr:graphicFrame macro="">
      <xdr:nvGraphicFramePr>
        <xdr:cNvPr id="6" name="Graf 5">
          <a:extLst>
            <a:ext uri="{FF2B5EF4-FFF2-40B4-BE49-F238E27FC236}">
              <a16:creationId xmlns:a16="http://schemas.microsoft.com/office/drawing/2014/main" id="{00000000-0008-0000-1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133350</xdr:colOff>
      <xdr:row>34</xdr:row>
      <xdr:rowOff>41274</xdr:rowOff>
    </xdr:from>
    <xdr:to>
      <xdr:col>11</xdr:col>
      <xdr:colOff>476250</xdr:colOff>
      <xdr:row>55</xdr:row>
      <xdr:rowOff>104775</xdr:rowOff>
    </xdr:to>
    <xdr:graphicFrame macro="">
      <xdr:nvGraphicFramePr>
        <xdr:cNvPr id="3" name="Graf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647700</xdr:colOff>
      <xdr:row>50</xdr:row>
      <xdr:rowOff>152400</xdr:rowOff>
    </xdr:from>
    <xdr:to>
      <xdr:col>7</xdr:col>
      <xdr:colOff>57150</xdr:colOff>
      <xdr:row>50</xdr:row>
      <xdr:rowOff>152401</xdr:rowOff>
    </xdr:to>
    <xdr:cxnSp macro="">
      <xdr:nvCxnSpPr>
        <xdr:cNvPr id="5" name="Přímá spojnice se šipkou 4">
          <a:extLst>
            <a:ext uri="{FF2B5EF4-FFF2-40B4-BE49-F238E27FC236}">
              <a16:creationId xmlns:a16="http://schemas.microsoft.com/office/drawing/2014/main" id="{00000000-0008-0000-1600-000005000000}"/>
            </a:ext>
          </a:extLst>
        </xdr:cNvPr>
        <xdr:cNvCxnSpPr/>
      </xdr:nvCxnSpPr>
      <xdr:spPr>
        <a:xfrm flipV="1">
          <a:off x="647700" y="9315450"/>
          <a:ext cx="3257550" cy="1"/>
        </a:xfrm>
        <a:prstGeom prst="straightConnector1">
          <a:avLst/>
        </a:prstGeom>
        <a:ln w="15875">
          <a:solidFill>
            <a:schemeClr val="accent5"/>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16</xdr:row>
      <xdr:rowOff>128587</xdr:rowOff>
    </xdr:from>
    <xdr:to>
      <xdr:col>11</xdr:col>
      <xdr:colOff>476250</xdr:colOff>
      <xdr:row>33</xdr:row>
      <xdr:rowOff>0</xdr:rowOff>
    </xdr:to>
    <xdr:graphicFrame macro="">
      <xdr:nvGraphicFramePr>
        <xdr:cNvPr id="9" name="Graf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0.16588</cdr:x>
      <cdr:y>0.17582</cdr:y>
    </cdr:from>
    <cdr:to>
      <cdr:x>0.64684</cdr:x>
      <cdr:y>0.63882</cdr:y>
    </cdr:to>
    <cdr:cxnSp macro="">
      <cdr:nvCxnSpPr>
        <cdr:cNvPr id="3" name="Přímá spojnice 2">
          <a:extLst xmlns:a="http://schemas.openxmlformats.org/drawingml/2006/main">
            <a:ext uri="{FF2B5EF4-FFF2-40B4-BE49-F238E27FC236}">
              <a16:creationId xmlns:a16="http://schemas.microsoft.com/office/drawing/2014/main" id="{F61C53FE-A6C9-461D-A245-79DBE81B5091}"/>
            </a:ext>
          </a:extLst>
        </cdr:cNvPr>
        <cdr:cNvCxnSpPr/>
      </cdr:nvCxnSpPr>
      <cdr:spPr>
        <a:xfrm xmlns:a="http://schemas.openxmlformats.org/drawingml/2006/main">
          <a:off x="1009650" y="701676"/>
          <a:ext cx="2927350" cy="1847850"/>
        </a:xfrm>
        <a:prstGeom xmlns:a="http://schemas.openxmlformats.org/drawingml/2006/main" prst="line">
          <a:avLst/>
        </a:prstGeom>
        <a:ln xmlns:a="http://schemas.openxmlformats.org/drawingml/2006/main" w="15875">
          <a:solidFill>
            <a:schemeClr val="accent5"/>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0.28582</cdr:x>
      <cdr:y>0.72629</cdr:y>
    </cdr:from>
    <cdr:to>
      <cdr:x>0.46567</cdr:x>
      <cdr:y>0.77098</cdr:y>
    </cdr:to>
    <cdr:sp macro="" textlink="">
      <cdr:nvSpPr>
        <cdr:cNvPr id="6" name="TextovéPole 5"/>
        <cdr:cNvSpPr txBox="1"/>
      </cdr:nvSpPr>
      <cdr:spPr>
        <a:xfrm xmlns:a="http://schemas.openxmlformats.org/drawingml/2006/main">
          <a:off x="1739637" y="2898591"/>
          <a:ext cx="1094653" cy="178357"/>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nchor="ctr"/>
        <a:lstStyle xmlns:a="http://schemas.openxmlformats.org/drawingml/2006/main"/>
        <a:p xmlns:a="http://schemas.openxmlformats.org/drawingml/2006/main">
          <a:pPr algn="ctr"/>
          <a:r>
            <a:rPr lang="cs-CZ" sz="800" i="1">
              <a:solidFill>
                <a:sysClr val="windowText" lastClr="000000"/>
              </a:solidFill>
              <a:latin typeface="Arial" pitchFamily="34" charset="0"/>
              <a:cs typeface="Arial" pitchFamily="34" charset="0"/>
            </a:rPr>
            <a:t>High season</a:t>
          </a:r>
        </a:p>
      </cdr:txBody>
    </cdr:sp>
  </cdr:relSizeAnchor>
  <cdr:relSizeAnchor xmlns:cdr="http://schemas.openxmlformats.org/drawingml/2006/chartDrawing">
    <cdr:from>
      <cdr:x>0.64476</cdr:x>
      <cdr:y>0.63882</cdr:y>
    </cdr:from>
    <cdr:to>
      <cdr:x>0.95462</cdr:x>
      <cdr:y>0.63882</cdr:y>
    </cdr:to>
    <cdr:cxnSp macro="">
      <cdr:nvCxnSpPr>
        <cdr:cNvPr id="9" name="Přímá spojnice 3">
          <a:extLst xmlns:a="http://schemas.openxmlformats.org/drawingml/2006/main">
            <a:ext uri="{FF2B5EF4-FFF2-40B4-BE49-F238E27FC236}">
              <a16:creationId xmlns:a16="http://schemas.microsoft.com/office/drawing/2014/main" id="{802B8A59-0D79-4E44-8250-1A2949402006}"/>
            </a:ext>
          </a:extLst>
        </cdr:cNvPr>
        <cdr:cNvCxnSpPr/>
      </cdr:nvCxnSpPr>
      <cdr:spPr>
        <a:xfrm xmlns:a="http://schemas.openxmlformats.org/drawingml/2006/main">
          <a:off x="3924300" y="2549526"/>
          <a:ext cx="1885950" cy="1"/>
        </a:xfrm>
        <a:prstGeom xmlns:a="http://schemas.openxmlformats.org/drawingml/2006/main" prst="line">
          <a:avLst/>
        </a:prstGeom>
        <a:ln xmlns:a="http://schemas.openxmlformats.org/drawingml/2006/main"/>
      </cdr:spPr>
      <cdr:style>
        <a:lnRef xmlns:a="http://schemas.openxmlformats.org/drawingml/2006/main" idx="3">
          <a:schemeClr val="accent5"/>
        </a:lnRef>
        <a:fillRef xmlns:a="http://schemas.openxmlformats.org/drawingml/2006/main" idx="0">
          <a:schemeClr val="accent5"/>
        </a:fillRef>
        <a:effectRef xmlns:a="http://schemas.openxmlformats.org/drawingml/2006/main" idx="2">
          <a:schemeClr val="accent5"/>
        </a:effectRef>
        <a:fontRef xmlns:a="http://schemas.openxmlformats.org/drawingml/2006/main" idx="minor">
          <a:schemeClr val="tx1"/>
        </a:fontRef>
      </cdr:style>
    </cdr:cxnSp>
  </cdr:relSizeAnchor>
  <cdr:relSizeAnchor xmlns:cdr="http://schemas.openxmlformats.org/drawingml/2006/chartDrawing">
    <cdr:from>
      <cdr:x>0.01621</cdr:x>
      <cdr:y>0.89499</cdr:y>
    </cdr:from>
    <cdr:to>
      <cdr:x>0.72555</cdr:x>
      <cdr:y>0.94988</cdr:y>
    </cdr:to>
    <cdr:sp macro="" textlink="">
      <cdr:nvSpPr>
        <cdr:cNvPr id="27" name="TextovéPole 26"/>
        <cdr:cNvSpPr txBox="1"/>
      </cdr:nvSpPr>
      <cdr:spPr>
        <a:xfrm xmlns:a="http://schemas.openxmlformats.org/drawingml/2006/main">
          <a:off x="98662" y="3571883"/>
          <a:ext cx="4317381" cy="219065"/>
        </a:xfrm>
        <a:prstGeom xmlns:a="http://schemas.openxmlformats.org/drawingml/2006/main" prst="rect">
          <a:avLst/>
        </a:prstGeom>
        <a:solidFill xmlns:a="http://schemas.openxmlformats.org/drawingml/2006/main">
          <a:schemeClr val="bg1"/>
        </a:solidFill>
        <a:ln xmlns:a="http://schemas.openxmlformats.org/drawingml/2006/main" w="6350">
          <a:noFill/>
        </a:ln>
      </cdr:spPr>
      <cdr:txBody>
        <a:bodyPr xmlns:a="http://schemas.openxmlformats.org/drawingml/2006/main" vertOverflow="clip" wrap="square" rtlCol="0"/>
        <a:lstStyle xmlns:a="http://schemas.openxmlformats.org/drawingml/2006/main"/>
        <a:p xmlns:a="http://schemas.openxmlformats.org/drawingml/2006/main">
          <a:r>
            <a:rPr lang="en-GB" sz="800" b="0" i="1">
              <a:effectLst/>
              <a:latin typeface="+mn-lt"/>
              <a:ea typeface="+mn-ea"/>
              <a:cs typeface="+mn-cs"/>
            </a:rPr>
            <a:t>Each point represents one gas day.</a:t>
          </a:r>
          <a:endParaRPr lang="cs-CZ" sz="800">
            <a:effectLst/>
          </a:endParaRPr>
        </a:p>
      </cdr:txBody>
    </cdr:sp>
  </cdr:relSizeAnchor>
  <cdr:relSizeAnchor xmlns:cdr="http://schemas.openxmlformats.org/drawingml/2006/chartDrawing">
    <cdr:from>
      <cdr:x>0</cdr:x>
      <cdr:y>0.90547</cdr:y>
    </cdr:from>
    <cdr:to>
      <cdr:x>0.02348</cdr:x>
      <cdr:y>0.94123</cdr:y>
    </cdr:to>
    <cdr:sp macro="" textlink="">
      <cdr:nvSpPr>
        <cdr:cNvPr id="28" name="Ovál 27"/>
        <cdr:cNvSpPr/>
      </cdr:nvSpPr>
      <cdr:spPr>
        <a:xfrm xmlns:a="http://schemas.openxmlformats.org/drawingml/2006/main">
          <a:off x="0" y="3613709"/>
          <a:ext cx="142911" cy="142717"/>
        </a:xfrm>
        <a:prstGeom xmlns:a="http://schemas.openxmlformats.org/drawingml/2006/main" prst="ellipse">
          <a:avLst/>
        </a:prstGeom>
        <a:solidFill xmlns:a="http://schemas.openxmlformats.org/drawingml/2006/main">
          <a:schemeClr val="accent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cs-CZ"/>
        </a:p>
      </cdr:txBody>
    </cdr:sp>
  </cdr:relSizeAnchor>
  <cdr:relSizeAnchor xmlns:cdr="http://schemas.openxmlformats.org/drawingml/2006/chartDrawing">
    <cdr:from>
      <cdr:x>0.71391</cdr:x>
      <cdr:y>0.72633</cdr:y>
    </cdr:from>
    <cdr:to>
      <cdr:x>0.89376</cdr:x>
      <cdr:y>0.77102</cdr:y>
    </cdr:to>
    <cdr:sp macro="" textlink="">
      <cdr:nvSpPr>
        <cdr:cNvPr id="7" name="TextovéPole 1">
          <a:extLst xmlns:a="http://schemas.openxmlformats.org/drawingml/2006/main">
            <a:ext uri="{FF2B5EF4-FFF2-40B4-BE49-F238E27FC236}">
              <a16:creationId xmlns:a16="http://schemas.microsoft.com/office/drawing/2014/main" id="{D82CDA01-59EF-47AC-9D40-F1A6FA12AE11}"/>
            </a:ext>
          </a:extLst>
        </cdr:cNvPr>
        <cdr:cNvSpPr txBox="1"/>
      </cdr:nvSpPr>
      <cdr:spPr>
        <a:xfrm xmlns:a="http://schemas.openxmlformats.org/drawingml/2006/main">
          <a:off x="4270375" y="2898775"/>
          <a:ext cx="1075809" cy="178357"/>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cs-CZ" sz="800" i="1">
              <a:solidFill>
                <a:sysClr val="windowText" lastClr="000000"/>
              </a:solidFill>
              <a:latin typeface="Arial" pitchFamily="34" charset="0"/>
              <a:cs typeface="Arial" pitchFamily="34" charset="0"/>
            </a:rPr>
            <a:t>Low season</a:t>
          </a: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0</xdr:colOff>
      <xdr:row>37</xdr:row>
      <xdr:rowOff>47627</xdr:rowOff>
    </xdr:from>
    <xdr:to>
      <xdr:col>12</xdr:col>
      <xdr:colOff>1</xdr:colOff>
      <xdr:row>54</xdr:row>
      <xdr:rowOff>22861</xdr:rowOff>
    </xdr:to>
    <xdr:graphicFrame macro="">
      <xdr:nvGraphicFramePr>
        <xdr:cNvPr id="3" name="Graf 2">
          <a:extLst>
            <a:ext uri="{FF2B5EF4-FFF2-40B4-BE49-F238E27FC236}">
              <a16:creationId xmlns:a16="http://schemas.microsoft.com/office/drawing/2014/main" id="{00000000-0008-0000-1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47625</xdr:colOff>
      <xdr:row>4</xdr:row>
      <xdr:rowOff>57150</xdr:rowOff>
    </xdr:from>
    <xdr:to>
      <xdr:col>10</xdr:col>
      <xdr:colOff>95250</xdr:colOff>
      <xdr:row>12</xdr:row>
      <xdr:rowOff>147636</xdr:rowOff>
    </xdr:to>
    <xdr:graphicFrame macro="">
      <xdr:nvGraphicFramePr>
        <xdr:cNvPr id="8" name="Graf 7">
          <a:extLst>
            <a:ext uri="{FF2B5EF4-FFF2-40B4-BE49-F238E27FC236}">
              <a16:creationId xmlns:a16="http://schemas.microsoft.com/office/drawing/2014/main" id="{00000000-0008-0000-18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47625</xdr:colOff>
      <xdr:row>13</xdr:row>
      <xdr:rowOff>142875</xdr:rowOff>
    </xdr:from>
    <xdr:to>
      <xdr:col>10</xdr:col>
      <xdr:colOff>85725</xdr:colOff>
      <xdr:row>25</xdr:row>
      <xdr:rowOff>42861</xdr:rowOff>
    </xdr:to>
    <xdr:graphicFrame macro="">
      <xdr:nvGraphicFramePr>
        <xdr:cNvPr id="9" name="Graf 8">
          <a:extLst>
            <a:ext uri="{FF2B5EF4-FFF2-40B4-BE49-F238E27FC236}">
              <a16:creationId xmlns:a16="http://schemas.microsoft.com/office/drawing/2014/main"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161925</xdr:colOff>
      <xdr:row>26</xdr:row>
      <xdr:rowOff>47625</xdr:rowOff>
    </xdr:from>
    <xdr:to>
      <xdr:col>10</xdr:col>
      <xdr:colOff>85725</xdr:colOff>
      <xdr:row>34</xdr:row>
      <xdr:rowOff>138111</xdr:rowOff>
    </xdr:to>
    <xdr:graphicFrame macro="">
      <xdr:nvGraphicFramePr>
        <xdr:cNvPr id="10" name="Graf 9">
          <a:extLst>
            <a:ext uri="{FF2B5EF4-FFF2-40B4-BE49-F238E27FC236}">
              <a16:creationId xmlns:a16="http://schemas.microsoft.com/office/drawing/2014/main"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28575</xdr:colOff>
      <xdr:row>35</xdr:row>
      <xdr:rowOff>57150</xdr:rowOff>
    </xdr:from>
    <xdr:to>
      <xdr:col>10</xdr:col>
      <xdr:colOff>85725</xdr:colOff>
      <xdr:row>46</xdr:row>
      <xdr:rowOff>152400</xdr:rowOff>
    </xdr:to>
    <xdr:graphicFrame macro="">
      <xdr:nvGraphicFramePr>
        <xdr:cNvPr id="12" name="Graf 11">
          <a:extLst>
            <a:ext uri="{FF2B5EF4-FFF2-40B4-BE49-F238E27FC236}">
              <a16:creationId xmlns:a16="http://schemas.microsoft.com/office/drawing/2014/main" id="{00000000-0008-0000-1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47625</xdr:colOff>
      <xdr:row>5</xdr:row>
      <xdr:rowOff>57150</xdr:rowOff>
    </xdr:from>
    <xdr:to>
      <xdr:col>10</xdr:col>
      <xdr:colOff>390525</xdr:colOff>
      <xdr:row>13</xdr:row>
      <xdr:rowOff>147636</xdr:rowOff>
    </xdr:to>
    <xdr:graphicFrame macro="">
      <xdr:nvGraphicFramePr>
        <xdr:cNvPr id="5" name="Graf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47625</xdr:colOff>
      <xdr:row>14</xdr:row>
      <xdr:rowOff>34636</xdr:rowOff>
    </xdr:from>
    <xdr:to>
      <xdr:col>10</xdr:col>
      <xdr:colOff>371475</xdr:colOff>
      <xdr:row>26</xdr:row>
      <xdr:rowOff>138545</xdr:rowOff>
    </xdr:to>
    <xdr:graphicFrame macro="">
      <xdr:nvGraphicFramePr>
        <xdr:cNvPr id="6" name="Graf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114300</xdr:colOff>
      <xdr:row>27</xdr:row>
      <xdr:rowOff>47625</xdr:rowOff>
    </xdr:from>
    <xdr:to>
      <xdr:col>10</xdr:col>
      <xdr:colOff>381000</xdr:colOff>
      <xdr:row>35</xdr:row>
      <xdr:rowOff>138111</xdr:rowOff>
    </xdr:to>
    <xdr:graphicFrame macro="">
      <xdr:nvGraphicFramePr>
        <xdr:cNvPr id="7" name="Graf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85725</xdr:colOff>
      <xdr:row>36</xdr:row>
      <xdr:rowOff>38099</xdr:rowOff>
    </xdr:from>
    <xdr:to>
      <xdr:col>10</xdr:col>
      <xdr:colOff>352425</xdr:colOff>
      <xdr:row>47</xdr:row>
      <xdr:rowOff>95249</xdr:rowOff>
    </xdr:to>
    <xdr:graphicFrame macro="">
      <xdr:nvGraphicFramePr>
        <xdr:cNvPr id="10" name="Graf 9">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717850</xdr:colOff>
      <xdr:row>4</xdr:row>
      <xdr:rowOff>54811</xdr:rowOff>
    </xdr:from>
    <xdr:to>
      <xdr:col>1</xdr:col>
      <xdr:colOff>604220</xdr:colOff>
      <xdr:row>4</xdr:row>
      <xdr:rowOff>527028</xdr:rowOff>
    </xdr:to>
    <xdr:pic>
      <xdr:nvPicPr>
        <xdr:cNvPr id="9" name="Obrázek 8">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717850" y="755851"/>
          <a:ext cx="667420" cy="472217"/>
        </a:xfrm>
        <a:prstGeom prst="rect">
          <a:avLst/>
        </a:prstGeom>
        <a:noFill/>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514350</xdr:colOff>
      <xdr:row>16</xdr:row>
      <xdr:rowOff>76200</xdr:rowOff>
    </xdr:from>
    <xdr:to>
      <xdr:col>3</xdr:col>
      <xdr:colOff>523876</xdr:colOff>
      <xdr:row>26</xdr:row>
      <xdr:rowOff>76200</xdr:rowOff>
    </xdr:to>
    <xdr:cxnSp macro="">
      <xdr:nvCxnSpPr>
        <xdr:cNvPr id="3" name="Přímá spojnice se šipkou 2">
          <a:extLst>
            <a:ext uri="{FF2B5EF4-FFF2-40B4-BE49-F238E27FC236}">
              <a16:creationId xmlns:a16="http://schemas.microsoft.com/office/drawing/2014/main" id="{00000000-0008-0000-1900-000003000000}"/>
            </a:ext>
          </a:extLst>
        </xdr:cNvPr>
        <xdr:cNvCxnSpPr/>
      </xdr:nvCxnSpPr>
      <xdr:spPr>
        <a:xfrm flipH="1">
          <a:off x="3095625" y="4057650"/>
          <a:ext cx="9526" cy="2590800"/>
        </a:xfrm>
        <a:prstGeom prst="straightConnector1">
          <a:avLst/>
        </a:prstGeom>
        <a:ln w="50800">
          <a:solidFill>
            <a:srgbClr val="9D9D9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xdr:colOff>
      <xdr:row>27</xdr:row>
      <xdr:rowOff>133350</xdr:rowOff>
    </xdr:from>
    <xdr:to>
      <xdr:col>4</xdr:col>
      <xdr:colOff>1000125</xdr:colOff>
      <xdr:row>27</xdr:row>
      <xdr:rowOff>133350</xdr:rowOff>
    </xdr:to>
    <xdr:cxnSp macro="">
      <xdr:nvCxnSpPr>
        <xdr:cNvPr id="4" name="Přímá spojnice se šipkou 3">
          <a:extLst>
            <a:ext uri="{FF2B5EF4-FFF2-40B4-BE49-F238E27FC236}">
              <a16:creationId xmlns:a16="http://schemas.microsoft.com/office/drawing/2014/main" id="{00000000-0008-0000-1900-000004000000}"/>
            </a:ext>
          </a:extLst>
        </xdr:cNvPr>
        <xdr:cNvCxnSpPr/>
      </xdr:nvCxnSpPr>
      <xdr:spPr>
        <a:xfrm>
          <a:off x="3390900" y="6200775"/>
          <a:ext cx="933450" cy="0"/>
        </a:xfrm>
        <a:prstGeom prst="straightConnector1">
          <a:avLst/>
        </a:prstGeom>
        <a:ln w="50800">
          <a:solidFill>
            <a:srgbClr val="596387"/>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523875</xdr:colOff>
      <xdr:row>28</xdr:row>
      <xdr:rowOff>47625</xdr:rowOff>
    </xdr:from>
    <xdr:to>
      <xdr:col>5</xdr:col>
      <xdr:colOff>533399</xdr:colOff>
      <xdr:row>31</xdr:row>
      <xdr:rowOff>95251</xdr:rowOff>
    </xdr:to>
    <xdr:cxnSp macro="">
      <xdr:nvCxnSpPr>
        <xdr:cNvPr id="5" name="Přímá spojnice se šipkou 4">
          <a:extLst>
            <a:ext uri="{FF2B5EF4-FFF2-40B4-BE49-F238E27FC236}">
              <a16:creationId xmlns:a16="http://schemas.microsoft.com/office/drawing/2014/main" id="{00000000-0008-0000-1900-000005000000}"/>
            </a:ext>
          </a:extLst>
        </xdr:cNvPr>
        <xdr:cNvCxnSpPr/>
      </xdr:nvCxnSpPr>
      <xdr:spPr>
        <a:xfrm flipV="1">
          <a:off x="4895850" y="6400800"/>
          <a:ext cx="9524" cy="962026"/>
        </a:xfrm>
        <a:prstGeom prst="straightConnector1">
          <a:avLst/>
        </a:prstGeom>
        <a:ln w="12700">
          <a:solidFill>
            <a:srgbClr val="9196B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542925</xdr:colOff>
      <xdr:row>24</xdr:row>
      <xdr:rowOff>38100</xdr:rowOff>
    </xdr:from>
    <xdr:to>
      <xdr:col>5</xdr:col>
      <xdr:colOff>542925</xdr:colOff>
      <xdr:row>26</xdr:row>
      <xdr:rowOff>47625</xdr:rowOff>
    </xdr:to>
    <xdr:cxnSp macro="">
      <xdr:nvCxnSpPr>
        <xdr:cNvPr id="6" name="Přímá spojnice se šipkou 5">
          <a:extLst>
            <a:ext uri="{FF2B5EF4-FFF2-40B4-BE49-F238E27FC236}">
              <a16:creationId xmlns:a16="http://schemas.microsoft.com/office/drawing/2014/main" id="{00000000-0008-0000-1900-000006000000}"/>
            </a:ext>
          </a:extLst>
        </xdr:cNvPr>
        <xdr:cNvCxnSpPr/>
      </xdr:nvCxnSpPr>
      <xdr:spPr>
        <a:xfrm>
          <a:off x="5219700" y="5781675"/>
          <a:ext cx="0" cy="581025"/>
        </a:xfrm>
        <a:prstGeom prst="straightConnector1">
          <a:avLst/>
        </a:prstGeom>
        <a:ln w="254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47625</xdr:colOff>
      <xdr:row>10</xdr:row>
      <xdr:rowOff>76202</xdr:rowOff>
    </xdr:from>
    <xdr:to>
      <xdr:col>4</xdr:col>
      <xdr:colOff>523876</xdr:colOff>
      <xdr:row>14</xdr:row>
      <xdr:rowOff>133354</xdr:rowOff>
    </xdr:to>
    <xdr:cxnSp macro="">
      <xdr:nvCxnSpPr>
        <xdr:cNvPr id="10" name="Pravoúhlá spojnice 9">
          <a:extLst>
            <a:ext uri="{FF2B5EF4-FFF2-40B4-BE49-F238E27FC236}">
              <a16:creationId xmlns:a16="http://schemas.microsoft.com/office/drawing/2014/main" id="{00000000-0008-0000-1900-00000A000000}"/>
            </a:ext>
          </a:extLst>
        </xdr:cNvPr>
        <xdr:cNvCxnSpPr/>
      </xdr:nvCxnSpPr>
      <xdr:spPr>
        <a:xfrm rot="5400000">
          <a:off x="3086100" y="2847977"/>
          <a:ext cx="1047752" cy="476251"/>
        </a:xfrm>
        <a:prstGeom prst="bentConnector3">
          <a:avLst>
            <a:gd name="adj1" fmla="val 100000"/>
          </a:avLst>
        </a:prstGeom>
        <a:ln w="63500">
          <a:solidFill>
            <a:schemeClr val="tx1">
              <a:lumMod val="85000"/>
              <a:lumOff val="1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1019173</xdr:colOff>
      <xdr:row>6</xdr:row>
      <xdr:rowOff>38100</xdr:rowOff>
    </xdr:from>
    <xdr:to>
      <xdr:col>2</xdr:col>
      <xdr:colOff>1000129</xdr:colOff>
      <xdr:row>14</xdr:row>
      <xdr:rowOff>133353</xdr:rowOff>
    </xdr:to>
    <xdr:cxnSp macro="">
      <xdr:nvCxnSpPr>
        <xdr:cNvPr id="11" name="Pravoúhlá spojnice 10">
          <a:extLst>
            <a:ext uri="{FF2B5EF4-FFF2-40B4-BE49-F238E27FC236}">
              <a16:creationId xmlns:a16="http://schemas.microsoft.com/office/drawing/2014/main" id="{00000000-0008-0000-1900-00000B000000}"/>
            </a:ext>
          </a:extLst>
        </xdr:cNvPr>
        <xdr:cNvCxnSpPr/>
      </xdr:nvCxnSpPr>
      <xdr:spPr>
        <a:xfrm rot="16200000" flipV="1">
          <a:off x="676274" y="2066924"/>
          <a:ext cx="2076453" cy="1028706"/>
        </a:xfrm>
        <a:prstGeom prst="bentConnector3">
          <a:avLst>
            <a:gd name="adj1" fmla="val 0"/>
          </a:avLst>
        </a:prstGeom>
        <a:ln w="63500">
          <a:solidFill>
            <a:srgbClr val="646363"/>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xdr:colOff>
      <xdr:row>10</xdr:row>
      <xdr:rowOff>57152</xdr:rowOff>
    </xdr:from>
    <xdr:to>
      <xdr:col>5</xdr:col>
      <xdr:colOff>485777</xdr:colOff>
      <xdr:row>15</xdr:row>
      <xdr:rowOff>142877</xdr:rowOff>
    </xdr:to>
    <xdr:cxnSp macro="">
      <xdr:nvCxnSpPr>
        <xdr:cNvPr id="12" name="Pravoúhlá spojnice 11">
          <a:extLst>
            <a:ext uri="{FF2B5EF4-FFF2-40B4-BE49-F238E27FC236}">
              <a16:creationId xmlns:a16="http://schemas.microsoft.com/office/drawing/2014/main" id="{00000000-0008-0000-1900-00000C000000}"/>
            </a:ext>
          </a:extLst>
        </xdr:cNvPr>
        <xdr:cNvCxnSpPr/>
      </xdr:nvCxnSpPr>
      <xdr:spPr>
        <a:xfrm rot="10800000" flipV="1">
          <a:off x="3352800" y="2543177"/>
          <a:ext cx="1504952" cy="1323975"/>
        </a:xfrm>
        <a:prstGeom prst="bentConnector3">
          <a:avLst>
            <a:gd name="adj1" fmla="val -633"/>
          </a:avLst>
        </a:prstGeom>
        <a:ln w="44450">
          <a:solidFill>
            <a:srgbClr val="9D9D9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38108</xdr:colOff>
      <xdr:row>16</xdr:row>
      <xdr:rowOff>76200</xdr:rowOff>
    </xdr:from>
    <xdr:to>
      <xdr:col>3</xdr:col>
      <xdr:colOff>114300</xdr:colOff>
      <xdr:row>18</xdr:row>
      <xdr:rowOff>123820</xdr:rowOff>
    </xdr:to>
    <xdr:cxnSp macro="">
      <xdr:nvCxnSpPr>
        <xdr:cNvPr id="14" name="Pravoúhlá spojnice 13">
          <a:extLst>
            <a:ext uri="{FF2B5EF4-FFF2-40B4-BE49-F238E27FC236}">
              <a16:creationId xmlns:a16="http://schemas.microsoft.com/office/drawing/2014/main" id="{00000000-0008-0000-1900-00000E000000}"/>
            </a:ext>
          </a:extLst>
        </xdr:cNvPr>
        <xdr:cNvCxnSpPr/>
      </xdr:nvCxnSpPr>
      <xdr:spPr>
        <a:xfrm rot="10800000" flipV="1">
          <a:off x="1571633" y="4057650"/>
          <a:ext cx="1123942" cy="542920"/>
        </a:xfrm>
        <a:prstGeom prst="bentConnector3">
          <a:avLst>
            <a:gd name="adj1" fmla="val 0"/>
          </a:avLst>
        </a:prstGeom>
        <a:ln w="12700">
          <a:solidFill>
            <a:schemeClr val="accent5"/>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xdr:row>
      <xdr:rowOff>123825</xdr:rowOff>
    </xdr:from>
    <xdr:to>
      <xdr:col>2</xdr:col>
      <xdr:colOff>981075</xdr:colOff>
      <xdr:row>27</xdr:row>
      <xdr:rowOff>95250</xdr:rowOff>
    </xdr:to>
    <xdr:cxnSp macro="">
      <xdr:nvCxnSpPr>
        <xdr:cNvPr id="17" name="Pravoúhlá spojnice 16">
          <a:extLst>
            <a:ext uri="{FF2B5EF4-FFF2-40B4-BE49-F238E27FC236}">
              <a16:creationId xmlns:a16="http://schemas.microsoft.com/office/drawing/2014/main" id="{00000000-0008-0000-1900-000011000000}"/>
            </a:ext>
          </a:extLst>
        </xdr:cNvPr>
        <xdr:cNvCxnSpPr/>
      </xdr:nvCxnSpPr>
      <xdr:spPr>
        <a:xfrm>
          <a:off x="1295400" y="5905500"/>
          <a:ext cx="914400" cy="257175"/>
        </a:xfrm>
        <a:prstGeom prst="bentConnector3">
          <a:avLst/>
        </a:prstGeom>
        <a:ln w="12700">
          <a:solidFill>
            <a:srgbClr val="596387"/>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28575</xdr:colOff>
      <xdr:row>27</xdr:row>
      <xdr:rowOff>200022</xdr:rowOff>
    </xdr:from>
    <xdr:to>
      <xdr:col>2</xdr:col>
      <xdr:colOff>981077</xdr:colOff>
      <xdr:row>28</xdr:row>
      <xdr:rowOff>152399</xdr:rowOff>
    </xdr:to>
    <xdr:cxnSp macro="">
      <xdr:nvCxnSpPr>
        <xdr:cNvPr id="18" name="Pravoúhlá spojnice 17">
          <a:extLst>
            <a:ext uri="{FF2B5EF4-FFF2-40B4-BE49-F238E27FC236}">
              <a16:creationId xmlns:a16="http://schemas.microsoft.com/office/drawing/2014/main" id="{00000000-0008-0000-1900-000012000000}"/>
            </a:ext>
          </a:extLst>
        </xdr:cNvPr>
        <xdr:cNvCxnSpPr/>
      </xdr:nvCxnSpPr>
      <xdr:spPr>
        <a:xfrm rot="10800000" flipV="1">
          <a:off x="1257300" y="6267447"/>
          <a:ext cx="952502" cy="238127"/>
        </a:xfrm>
        <a:prstGeom prst="bentConnector3">
          <a:avLst>
            <a:gd name="adj1" fmla="val 50000"/>
          </a:avLst>
        </a:prstGeom>
        <a:ln w="12700">
          <a:solidFill>
            <a:srgbClr val="596387"/>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32808</xdr:colOff>
      <xdr:row>33</xdr:row>
      <xdr:rowOff>31222</xdr:rowOff>
    </xdr:from>
    <xdr:to>
      <xdr:col>3</xdr:col>
      <xdr:colOff>518583</xdr:colOff>
      <xdr:row>35</xdr:row>
      <xdr:rowOff>174098</xdr:rowOff>
    </xdr:to>
    <xdr:cxnSp macro="">
      <xdr:nvCxnSpPr>
        <xdr:cNvPr id="21" name="Pravoúhlá spojnice 20">
          <a:extLst>
            <a:ext uri="{FF2B5EF4-FFF2-40B4-BE49-F238E27FC236}">
              <a16:creationId xmlns:a16="http://schemas.microsoft.com/office/drawing/2014/main" id="{00000000-0008-0000-1900-000015000000}"/>
            </a:ext>
          </a:extLst>
        </xdr:cNvPr>
        <xdr:cNvCxnSpPr/>
      </xdr:nvCxnSpPr>
      <xdr:spPr>
        <a:xfrm rot="5400000" flipH="1" flipV="1">
          <a:off x="2466446" y="8321147"/>
          <a:ext cx="777876" cy="485775"/>
        </a:xfrm>
        <a:prstGeom prst="bentConnector3">
          <a:avLst>
            <a:gd name="adj1" fmla="val 1852"/>
          </a:avLst>
        </a:prstGeom>
        <a:ln w="25400">
          <a:solidFill>
            <a:srgbClr val="9196B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504825</xdr:colOff>
      <xdr:row>28</xdr:row>
      <xdr:rowOff>38100</xdr:rowOff>
    </xdr:from>
    <xdr:to>
      <xdr:col>3</xdr:col>
      <xdr:colOff>514350</xdr:colOff>
      <xdr:row>31</xdr:row>
      <xdr:rowOff>95250</xdr:rowOff>
    </xdr:to>
    <xdr:cxnSp macro="">
      <xdr:nvCxnSpPr>
        <xdr:cNvPr id="39" name="Přímá spojnice se šipkou 38">
          <a:extLst>
            <a:ext uri="{FF2B5EF4-FFF2-40B4-BE49-F238E27FC236}">
              <a16:creationId xmlns:a16="http://schemas.microsoft.com/office/drawing/2014/main" id="{00000000-0008-0000-1900-000027000000}"/>
            </a:ext>
          </a:extLst>
        </xdr:cNvPr>
        <xdr:cNvCxnSpPr/>
      </xdr:nvCxnSpPr>
      <xdr:spPr>
        <a:xfrm flipV="1">
          <a:off x="3086100" y="6648450"/>
          <a:ext cx="9525" cy="971550"/>
        </a:xfrm>
        <a:prstGeom prst="straightConnector1">
          <a:avLst/>
        </a:prstGeom>
        <a:ln w="25400">
          <a:solidFill>
            <a:srgbClr val="9196B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476253</xdr:colOff>
      <xdr:row>33</xdr:row>
      <xdr:rowOff>19051</xdr:rowOff>
    </xdr:from>
    <xdr:to>
      <xdr:col>4</xdr:col>
      <xdr:colOff>514351</xdr:colOff>
      <xdr:row>35</xdr:row>
      <xdr:rowOff>161925</xdr:rowOff>
    </xdr:to>
    <xdr:cxnSp macro="">
      <xdr:nvCxnSpPr>
        <xdr:cNvPr id="63" name="Pravoúhlá spojnice 62">
          <a:extLst>
            <a:ext uri="{FF2B5EF4-FFF2-40B4-BE49-F238E27FC236}">
              <a16:creationId xmlns:a16="http://schemas.microsoft.com/office/drawing/2014/main" id="{00000000-0008-0000-1900-00003F000000}"/>
            </a:ext>
          </a:extLst>
        </xdr:cNvPr>
        <xdr:cNvCxnSpPr/>
      </xdr:nvCxnSpPr>
      <xdr:spPr>
        <a:xfrm flipV="1">
          <a:off x="3057528" y="8172451"/>
          <a:ext cx="1085848" cy="771524"/>
        </a:xfrm>
        <a:prstGeom prst="bentConnector3">
          <a:avLst>
            <a:gd name="adj1" fmla="val 100000"/>
          </a:avLst>
        </a:prstGeom>
        <a:ln w="25400">
          <a:solidFill>
            <a:srgbClr val="9196B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510120</xdr:colOff>
      <xdr:row>33</xdr:row>
      <xdr:rowOff>39161</xdr:rowOff>
    </xdr:from>
    <xdr:to>
      <xdr:col>5</xdr:col>
      <xdr:colOff>510121</xdr:colOff>
      <xdr:row>35</xdr:row>
      <xdr:rowOff>162983</xdr:rowOff>
    </xdr:to>
    <xdr:cxnSp macro="">
      <xdr:nvCxnSpPr>
        <xdr:cNvPr id="66" name="Pravoúhlá spojnice 65">
          <a:extLst>
            <a:ext uri="{FF2B5EF4-FFF2-40B4-BE49-F238E27FC236}">
              <a16:creationId xmlns:a16="http://schemas.microsoft.com/office/drawing/2014/main" id="{00000000-0008-0000-1900-000042000000}"/>
            </a:ext>
          </a:extLst>
        </xdr:cNvPr>
        <xdr:cNvCxnSpPr/>
      </xdr:nvCxnSpPr>
      <xdr:spPr>
        <a:xfrm flipV="1">
          <a:off x="4140203" y="8198911"/>
          <a:ext cx="1047751" cy="748239"/>
        </a:xfrm>
        <a:prstGeom prst="bentConnector3">
          <a:avLst>
            <a:gd name="adj1" fmla="val 100000"/>
          </a:avLst>
        </a:prstGeom>
        <a:ln w="25400">
          <a:solidFill>
            <a:srgbClr val="9196B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492125</xdr:colOff>
      <xdr:row>29</xdr:row>
      <xdr:rowOff>206375</xdr:rowOff>
    </xdr:from>
    <xdr:to>
      <xdr:col>5</xdr:col>
      <xdr:colOff>531812</xdr:colOff>
      <xdr:row>31</xdr:row>
      <xdr:rowOff>142875</xdr:rowOff>
    </xdr:to>
    <xdr:cxnSp macro="">
      <xdr:nvCxnSpPr>
        <xdr:cNvPr id="75" name="Pravoúhlá spojnice 74">
          <a:extLst>
            <a:ext uri="{FF2B5EF4-FFF2-40B4-BE49-F238E27FC236}">
              <a16:creationId xmlns:a16="http://schemas.microsoft.com/office/drawing/2014/main" id="{00000000-0008-0000-1900-00004B000000}"/>
            </a:ext>
          </a:extLst>
        </xdr:cNvPr>
        <xdr:cNvCxnSpPr/>
      </xdr:nvCxnSpPr>
      <xdr:spPr>
        <a:xfrm flipV="1">
          <a:off x="4119563" y="7080250"/>
          <a:ext cx="1087437" cy="571500"/>
        </a:xfrm>
        <a:prstGeom prst="bentConnector3">
          <a:avLst>
            <a:gd name="adj1" fmla="val 365"/>
          </a:avLst>
        </a:prstGeom>
        <a:ln w="12700">
          <a:solidFill>
            <a:srgbClr val="9196B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38106</xdr:colOff>
      <xdr:row>16</xdr:row>
      <xdr:rowOff>38099</xdr:rowOff>
    </xdr:from>
    <xdr:to>
      <xdr:col>3</xdr:col>
      <xdr:colOff>285750</xdr:colOff>
      <xdr:row>20</xdr:row>
      <xdr:rowOff>123820</xdr:rowOff>
    </xdr:to>
    <xdr:cxnSp macro="">
      <xdr:nvCxnSpPr>
        <xdr:cNvPr id="92" name="Pravoúhlá spojnice 91">
          <a:extLst>
            <a:ext uri="{FF2B5EF4-FFF2-40B4-BE49-F238E27FC236}">
              <a16:creationId xmlns:a16="http://schemas.microsoft.com/office/drawing/2014/main" id="{00000000-0008-0000-1900-00005C000000}"/>
            </a:ext>
          </a:extLst>
        </xdr:cNvPr>
        <xdr:cNvCxnSpPr/>
      </xdr:nvCxnSpPr>
      <xdr:spPr>
        <a:xfrm rot="10800000" flipV="1">
          <a:off x="1571631" y="4019549"/>
          <a:ext cx="1295394" cy="1076321"/>
        </a:xfrm>
        <a:prstGeom prst="bentConnector3">
          <a:avLst>
            <a:gd name="adj1" fmla="val 0"/>
          </a:avLst>
        </a:prstGeom>
        <a:ln w="50800">
          <a:solidFill>
            <a:schemeClr val="accent5"/>
          </a:solidFill>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1038226</xdr:colOff>
      <xdr:row>6</xdr:row>
      <xdr:rowOff>19047</xdr:rowOff>
    </xdr:from>
    <xdr:to>
      <xdr:col>5</xdr:col>
      <xdr:colOff>485776</xdr:colOff>
      <xdr:row>8</xdr:row>
      <xdr:rowOff>219074</xdr:rowOff>
    </xdr:to>
    <xdr:cxnSp macro="">
      <xdr:nvCxnSpPr>
        <xdr:cNvPr id="35" name="Pravoúhlá spojnice 34">
          <a:extLst>
            <a:ext uri="{FF2B5EF4-FFF2-40B4-BE49-F238E27FC236}">
              <a16:creationId xmlns:a16="http://schemas.microsoft.com/office/drawing/2014/main" id="{00000000-0008-0000-1900-000023000000}"/>
            </a:ext>
          </a:extLst>
        </xdr:cNvPr>
        <xdr:cNvCxnSpPr/>
      </xdr:nvCxnSpPr>
      <xdr:spPr>
        <a:xfrm rot="16200000" flipH="1">
          <a:off x="4673917" y="1549716"/>
          <a:ext cx="702947" cy="521970"/>
        </a:xfrm>
        <a:prstGeom prst="bentConnector3">
          <a:avLst>
            <a:gd name="adj1" fmla="val 50000"/>
          </a:avLst>
        </a:prstGeom>
        <a:ln w="38100">
          <a:solidFill>
            <a:srgbClr val="9D9D9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533400</xdr:colOff>
      <xdr:row>6</xdr:row>
      <xdr:rowOff>19053</xdr:rowOff>
    </xdr:from>
    <xdr:to>
      <xdr:col>4</xdr:col>
      <xdr:colOff>1038225</xdr:colOff>
      <xdr:row>8</xdr:row>
      <xdr:rowOff>219079</xdr:rowOff>
    </xdr:to>
    <xdr:cxnSp macro="">
      <xdr:nvCxnSpPr>
        <xdr:cNvPr id="40" name="Pravoúhlá spojnice 39">
          <a:extLst>
            <a:ext uri="{FF2B5EF4-FFF2-40B4-BE49-F238E27FC236}">
              <a16:creationId xmlns:a16="http://schemas.microsoft.com/office/drawing/2014/main" id="{00000000-0008-0000-1900-000028000000}"/>
            </a:ext>
          </a:extLst>
        </xdr:cNvPr>
        <xdr:cNvCxnSpPr/>
      </xdr:nvCxnSpPr>
      <xdr:spPr>
        <a:xfrm rot="5400000">
          <a:off x="4067175" y="1619253"/>
          <a:ext cx="695326" cy="504825"/>
        </a:xfrm>
        <a:prstGeom prst="bentConnector3">
          <a:avLst>
            <a:gd name="adj1" fmla="val 50000"/>
          </a:avLst>
        </a:prstGeom>
        <a:ln w="63500">
          <a:solidFill>
            <a:srgbClr val="646363"/>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523875</xdr:colOff>
      <xdr:row>23</xdr:row>
      <xdr:rowOff>142875</xdr:rowOff>
    </xdr:from>
    <xdr:to>
      <xdr:col>4</xdr:col>
      <xdr:colOff>1019175</xdr:colOff>
      <xdr:row>23</xdr:row>
      <xdr:rowOff>142875</xdr:rowOff>
    </xdr:to>
    <xdr:cxnSp macro="">
      <xdr:nvCxnSpPr>
        <xdr:cNvPr id="25" name="Přímá spojnice se šipkou 24">
          <a:extLst>
            <a:ext uri="{FF2B5EF4-FFF2-40B4-BE49-F238E27FC236}">
              <a16:creationId xmlns:a16="http://schemas.microsoft.com/office/drawing/2014/main" id="{3C8BB26B-FA3C-4D42-878E-A1B5BC7BCEB9}"/>
            </a:ext>
          </a:extLst>
        </xdr:cNvPr>
        <xdr:cNvCxnSpPr/>
      </xdr:nvCxnSpPr>
      <xdr:spPr>
        <a:xfrm>
          <a:off x="3105150" y="5791200"/>
          <a:ext cx="1543050" cy="0"/>
        </a:xfrm>
        <a:prstGeom prst="straightConnector1">
          <a:avLst/>
        </a:prstGeom>
        <a:ln w="25400">
          <a:solidFill>
            <a:srgbClr val="9D9D9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552450</xdr:colOff>
      <xdr:row>19</xdr:row>
      <xdr:rowOff>142875</xdr:rowOff>
    </xdr:from>
    <xdr:to>
      <xdr:col>4</xdr:col>
      <xdr:colOff>1009650</xdr:colOff>
      <xdr:row>19</xdr:row>
      <xdr:rowOff>142875</xdr:rowOff>
    </xdr:to>
    <xdr:cxnSp macro="">
      <xdr:nvCxnSpPr>
        <xdr:cNvPr id="27" name="Přímá spojnice se šipkou 26">
          <a:extLst>
            <a:ext uri="{FF2B5EF4-FFF2-40B4-BE49-F238E27FC236}">
              <a16:creationId xmlns:a16="http://schemas.microsoft.com/office/drawing/2014/main" id="{DE2FC046-1B31-45E4-8F5F-F0A44B018D71}"/>
            </a:ext>
          </a:extLst>
        </xdr:cNvPr>
        <xdr:cNvCxnSpPr/>
      </xdr:nvCxnSpPr>
      <xdr:spPr>
        <a:xfrm>
          <a:off x="3133725" y="4800600"/>
          <a:ext cx="1504950" cy="0"/>
        </a:xfrm>
        <a:prstGeom prst="straightConnector1">
          <a:avLst/>
        </a:prstGeom>
        <a:ln w="19050">
          <a:solidFill>
            <a:srgbClr val="D0D0D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19</xdr:row>
      <xdr:rowOff>33337</xdr:rowOff>
    </xdr:from>
    <xdr:to>
      <xdr:col>12</xdr:col>
      <xdr:colOff>304800</xdr:colOff>
      <xdr:row>36</xdr:row>
      <xdr:rowOff>121920</xdr:rowOff>
    </xdr:to>
    <xdr:graphicFrame macro="">
      <xdr:nvGraphicFramePr>
        <xdr:cNvPr id="6" name="Graf 5">
          <a:extLst>
            <a:ext uri="{FF2B5EF4-FFF2-40B4-BE49-F238E27FC236}">
              <a16:creationId xmlns:a16="http://schemas.microsoft.com/office/drawing/2014/main" id="{00000000-0008-0000-1B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39</xdr:row>
      <xdr:rowOff>49530</xdr:rowOff>
    </xdr:from>
    <xdr:to>
      <xdr:col>12</xdr:col>
      <xdr:colOff>314324</xdr:colOff>
      <xdr:row>57</xdr:row>
      <xdr:rowOff>76200</xdr:rowOff>
    </xdr:to>
    <xdr:graphicFrame macro="">
      <xdr:nvGraphicFramePr>
        <xdr:cNvPr id="8" name="Graf 7">
          <a:extLst>
            <a:ext uri="{FF2B5EF4-FFF2-40B4-BE49-F238E27FC236}">
              <a16:creationId xmlns:a16="http://schemas.microsoft.com/office/drawing/2014/main" id="{00000000-0008-0000-1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xdr:row>
      <xdr:rowOff>180975</xdr:rowOff>
    </xdr:from>
    <xdr:to>
      <xdr:col>12</xdr:col>
      <xdr:colOff>352425</xdr:colOff>
      <xdr:row>16</xdr:row>
      <xdr:rowOff>61913</xdr:rowOff>
    </xdr:to>
    <xdr:graphicFrame macro="">
      <xdr:nvGraphicFramePr>
        <xdr:cNvPr id="7" name="Graf 6">
          <a:extLst>
            <a:ext uri="{FF2B5EF4-FFF2-40B4-BE49-F238E27FC236}">
              <a16:creationId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9</xdr:col>
      <xdr:colOff>52568</xdr:colOff>
      <xdr:row>5</xdr:row>
      <xdr:rowOff>1904</xdr:rowOff>
    </xdr:from>
    <xdr:to>
      <xdr:col>15</xdr:col>
      <xdr:colOff>411143</xdr:colOff>
      <xdr:row>13</xdr:row>
      <xdr:rowOff>66675</xdr:rowOff>
    </xdr:to>
    <xdr:graphicFrame macro="">
      <xdr:nvGraphicFramePr>
        <xdr:cNvPr id="13" name="Graf 12">
          <a:extLst>
            <a:ext uri="{FF2B5EF4-FFF2-40B4-BE49-F238E27FC236}">
              <a16:creationId xmlns:a16="http://schemas.microsoft.com/office/drawing/2014/main" id="{00000000-0008-0000-1C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36194</xdr:colOff>
      <xdr:row>27</xdr:row>
      <xdr:rowOff>45720</xdr:rowOff>
    </xdr:from>
    <xdr:to>
      <xdr:col>15</xdr:col>
      <xdr:colOff>394769</xdr:colOff>
      <xdr:row>39</xdr:row>
      <xdr:rowOff>30480</xdr:rowOff>
    </xdr:to>
    <xdr:graphicFrame macro="">
      <xdr:nvGraphicFramePr>
        <xdr:cNvPr id="16" name="Graf 15">
          <a:extLst>
            <a:ext uri="{FF2B5EF4-FFF2-40B4-BE49-F238E27FC236}">
              <a16:creationId xmlns:a16="http://schemas.microsoft.com/office/drawing/2014/main" id="{00000000-0008-0000-1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1905</xdr:colOff>
      <xdr:row>15</xdr:row>
      <xdr:rowOff>47624</xdr:rowOff>
    </xdr:from>
    <xdr:to>
      <xdr:col>15</xdr:col>
      <xdr:colOff>360480</xdr:colOff>
      <xdr:row>25</xdr:row>
      <xdr:rowOff>21095</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9</xdr:col>
      <xdr:colOff>19048</xdr:colOff>
      <xdr:row>3</xdr:row>
      <xdr:rowOff>205153</xdr:rowOff>
    </xdr:from>
    <xdr:to>
      <xdr:col>15</xdr:col>
      <xdr:colOff>429644</xdr:colOff>
      <xdr:row>11</xdr:row>
      <xdr:rowOff>114299</xdr:rowOff>
    </xdr:to>
    <xdr:graphicFrame macro="">
      <xdr:nvGraphicFramePr>
        <xdr:cNvPr id="2" name="Graf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112539</xdr:colOff>
      <xdr:row>14</xdr:row>
      <xdr:rowOff>57150</xdr:rowOff>
    </xdr:from>
    <xdr:to>
      <xdr:col>15</xdr:col>
      <xdr:colOff>405905</xdr:colOff>
      <xdr:row>23</xdr:row>
      <xdr:rowOff>140677</xdr:rowOff>
    </xdr:to>
    <xdr:graphicFrame macro="">
      <xdr:nvGraphicFramePr>
        <xdr:cNvPr id="24" name="Graf 23">
          <a:extLst>
            <a:ext uri="{FF2B5EF4-FFF2-40B4-BE49-F238E27FC236}">
              <a16:creationId xmlns:a16="http://schemas.microsoft.com/office/drawing/2014/main" id="{00000000-0008-0000-1D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66675</xdr:colOff>
      <xdr:row>25</xdr:row>
      <xdr:rowOff>5715</xdr:rowOff>
    </xdr:from>
    <xdr:to>
      <xdr:col>15</xdr:col>
      <xdr:colOff>417190</xdr:colOff>
      <xdr:row>35</xdr:row>
      <xdr:rowOff>120015</xdr:rowOff>
    </xdr:to>
    <xdr:graphicFrame macro="">
      <xdr:nvGraphicFramePr>
        <xdr:cNvPr id="25" name="Graf 24">
          <a:extLst>
            <a:ext uri="{FF2B5EF4-FFF2-40B4-BE49-F238E27FC236}">
              <a16:creationId xmlns:a16="http://schemas.microsoft.com/office/drawing/2014/main" id="{00000000-0008-0000-1D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8</xdr:col>
      <xdr:colOff>104775</xdr:colOff>
      <xdr:row>3</xdr:row>
      <xdr:rowOff>161925</xdr:rowOff>
    </xdr:from>
    <xdr:to>
      <xdr:col>15</xdr:col>
      <xdr:colOff>396675</xdr:colOff>
      <xdr:row>11</xdr:row>
      <xdr:rowOff>123825</xdr:rowOff>
    </xdr:to>
    <xdr:graphicFrame macro="">
      <xdr:nvGraphicFramePr>
        <xdr:cNvPr id="13" name="Graf 12">
          <a:extLst>
            <a:ext uri="{FF2B5EF4-FFF2-40B4-BE49-F238E27FC236}">
              <a16:creationId xmlns:a16="http://schemas.microsoft.com/office/drawing/2014/main" id="{00000000-0008-0000-1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36195</xdr:colOff>
      <xdr:row>14</xdr:row>
      <xdr:rowOff>47625</xdr:rowOff>
    </xdr:from>
    <xdr:to>
      <xdr:col>16</xdr:col>
      <xdr:colOff>4245</xdr:colOff>
      <xdr:row>23</xdr:row>
      <xdr:rowOff>123824</xdr:rowOff>
    </xdr:to>
    <xdr:graphicFrame macro="">
      <xdr:nvGraphicFramePr>
        <xdr:cNvPr id="15" name="Graf 14">
          <a:extLst>
            <a:ext uri="{FF2B5EF4-FFF2-40B4-BE49-F238E27FC236}">
              <a16:creationId xmlns:a16="http://schemas.microsoft.com/office/drawing/2014/main" id="{00000000-0008-0000-1E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57149</xdr:colOff>
      <xdr:row>25</xdr:row>
      <xdr:rowOff>45720</xdr:rowOff>
    </xdr:from>
    <xdr:to>
      <xdr:col>15</xdr:col>
      <xdr:colOff>349049</xdr:colOff>
      <xdr:row>35</xdr:row>
      <xdr:rowOff>104775</xdr:rowOff>
    </xdr:to>
    <xdr:graphicFrame macro="">
      <xdr:nvGraphicFramePr>
        <xdr:cNvPr id="16" name="Graf 15">
          <a:extLst>
            <a:ext uri="{FF2B5EF4-FFF2-40B4-BE49-F238E27FC236}">
              <a16:creationId xmlns:a16="http://schemas.microsoft.com/office/drawing/2014/main" id="{00000000-0008-0000-1E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9</xdr:col>
      <xdr:colOff>38099</xdr:colOff>
      <xdr:row>3</xdr:row>
      <xdr:rowOff>42865</xdr:rowOff>
    </xdr:from>
    <xdr:to>
      <xdr:col>15</xdr:col>
      <xdr:colOff>434774</xdr:colOff>
      <xdr:row>11</xdr:row>
      <xdr:rowOff>133351</xdr:rowOff>
    </xdr:to>
    <xdr:graphicFrame macro="">
      <xdr:nvGraphicFramePr>
        <xdr:cNvPr id="13" name="Graf 12">
          <a:extLst>
            <a:ext uri="{FF2B5EF4-FFF2-40B4-BE49-F238E27FC236}">
              <a16:creationId xmlns:a16="http://schemas.microsoft.com/office/drawing/2014/main" id="{00000000-0008-0000-1F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22859</xdr:colOff>
      <xdr:row>14</xdr:row>
      <xdr:rowOff>28575</xdr:rowOff>
    </xdr:from>
    <xdr:to>
      <xdr:col>15</xdr:col>
      <xdr:colOff>419534</xdr:colOff>
      <xdr:row>23</xdr:row>
      <xdr:rowOff>133351</xdr:rowOff>
    </xdr:to>
    <xdr:graphicFrame macro="">
      <xdr:nvGraphicFramePr>
        <xdr:cNvPr id="14" name="Graf 13">
          <a:extLst>
            <a:ext uri="{FF2B5EF4-FFF2-40B4-BE49-F238E27FC236}">
              <a16:creationId xmlns:a16="http://schemas.microsoft.com/office/drawing/2014/main" id="{00000000-0008-0000-1F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26669</xdr:colOff>
      <xdr:row>25</xdr:row>
      <xdr:rowOff>76200</xdr:rowOff>
    </xdr:from>
    <xdr:to>
      <xdr:col>15</xdr:col>
      <xdr:colOff>423344</xdr:colOff>
      <xdr:row>35</xdr:row>
      <xdr:rowOff>123825</xdr:rowOff>
    </xdr:to>
    <xdr:graphicFrame macro="">
      <xdr:nvGraphicFramePr>
        <xdr:cNvPr id="15" name="Graf 14">
          <a:extLst>
            <a:ext uri="{FF2B5EF4-FFF2-40B4-BE49-F238E27FC236}">
              <a16:creationId xmlns:a16="http://schemas.microsoft.com/office/drawing/2014/main" id="{00000000-0008-0000-1F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9</xdr:col>
      <xdr:colOff>95249</xdr:colOff>
      <xdr:row>3</xdr:row>
      <xdr:rowOff>57150</xdr:rowOff>
    </xdr:from>
    <xdr:to>
      <xdr:col>15</xdr:col>
      <xdr:colOff>491924</xdr:colOff>
      <xdr:row>11</xdr:row>
      <xdr:rowOff>142875</xdr:rowOff>
    </xdr:to>
    <xdr:graphicFrame macro="">
      <xdr:nvGraphicFramePr>
        <xdr:cNvPr id="12" name="Graf 11">
          <a:extLst>
            <a:ext uri="{FF2B5EF4-FFF2-40B4-BE49-F238E27FC236}">
              <a16:creationId xmlns:a16="http://schemas.microsoft.com/office/drawing/2014/main" id="{00000000-0008-0000-2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112395</xdr:colOff>
      <xdr:row>14</xdr:row>
      <xdr:rowOff>19049</xdr:rowOff>
    </xdr:from>
    <xdr:to>
      <xdr:col>15</xdr:col>
      <xdr:colOff>394770</xdr:colOff>
      <xdr:row>23</xdr:row>
      <xdr:rowOff>112394</xdr:rowOff>
    </xdr:to>
    <xdr:graphicFrame macro="">
      <xdr:nvGraphicFramePr>
        <xdr:cNvPr id="13" name="Graf 12">
          <a:extLst>
            <a:ext uri="{FF2B5EF4-FFF2-40B4-BE49-F238E27FC236}">
              <a16:creationId xmlns:a16="http://schemas.microsoft.com/office/drawing/2014/main" id="{00000000-0008-0000-2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28575</xdr:colOff>
      <xdr:row>25</xdr:row>
      <xdr:rowOff>45720</xdr:rowOff>
    </xdr:from>
    <xdr:to>
      <xdr:col>15</xdr:col>
      <xdr:colOff>425250</xdr:colOff>
      <xdr:row>35</xdr:row>
      <xdr:rowOff>114300</xdr:rowOff>
    </xdr:to>
    <xdr:graphicFrame macro="">
      <xdr:nvGraphicFramePr>
        <xdr:cNvPr id="14" name="Graf 13">
          <a:extLst>
            <a:ext uri="{FF2B5EF4-FFF2-40B4-BE49-F238E27FC236}">
              <a16:creationId xmlns:a16="http://schemas.microsoft.com/office/drawing/2014/main" id="{00000000-0008-0000-2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8</xdr:col>
      <xdr:colOff>104774</xdr:colOff>
      <xdr:row>3</xdr:row>
      <xdr:rowOff>123825</xdr:rowOff>
    </xdr:from>
    <xdr:to>
      <xdr:col>15</xdr:col>
      <xdr:colOff>387149</xdr:colOff>
      <xdr:row>11</xdr:row>
      <xdr:rowOff>95250</xdr:rowOff>
    </xdr:to>
    <xdr:graphicFrame macro="">
      <xdr:nvGraphicFramePr>
        <xdr:cNvPr id="10" name="Graf 9">
          <a:extLst>
            <a:ext uri="{FF2B5EF4-FFF2-40B4-BE49-F238E27FC236}">
              <a16:creationId xmlns:a16="http://schemas.microsoft.com/office/drawing/2014/main" id="{00000000-0008-0000-2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14</xdr:row>
      <xdr:rowOff>38100</xdr:rowOff>
    </xdr:from>
    <xdr:to>
      <xdr:col>15</xdr:col>
      <xdr:colOff>406200</xdr:colOff>
      <xdr:row>23</xdr:row>
      <xdr:rowOff>104774</xdr:rowOff>
    </xdr:to>
    <xdr:graphicFrame macro="">
      <xdr:nvGraphicFramePr>
        <xdr:cNvPr id="11" name="Graf 10">
          <a:extLst>
            <a:ext uri="{FF2B5EF4-FFF2-40B4-BE49-F238E27FC236}">
              <a16:creationId xmlns:a16="http://schemas.microsoft.com/office/drawing/2014/main" id="{00000000-0008-0000-2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114299</xdr:colOff>
      <xdr:row>25</xdr:row>
      <xdr:rowOff>0</xdr:rowOff>
    </xdr:from>
    <xdr:to>
      <xdr:col>15</xdr:col>
      <xdr:colOff>396674</xdr:colOff>
      <xdr:row>36</xdr:row>
      <xdr:rowOff>7620</xdr:rowOff>
    </xdr:to>
    <xdr:graphicFrame macro="">
      <xdr:nvGraphicFramePr>
        <xdr:cNvPr id="12" name="Graf 11">
          <a:extLst>
            <a:ext uri="{FF2B5EF4-FFF2-40B4-BE49-F238E27FC236}">
              <a16:creationId xmlns:a16="http://schemas.microsoft.com/office/drawing/2014/main" id="{00000000-0008-0000-2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11</xdr:col>
      <xdr:colOff>47625</xdr:colOff>
      <xdr:row>3</xdr:row>
      <xdr:rowOff>228599</xdr:rowOff>
    </xdr:from>
    <xdr:to>
      <xdr:col>17</xdr:col>
      <xdr:colOff>0</xdr:colOff>
      <xdr:row>11</xdr:row>
      <xdr:rowOff>95250</xdr:rowOff>
    </xdr:to>
    <xdr:graphicFrame macro="">
      <xdr:nvGraphicFramePr>
        <xdr:cNvPr id="9" name="Graf 8">
          <a:extLst>
            <a:ext uri="{FF2B5EF4-FFF2-40B4-BE49-F238E27FC236}">
              <a16:creationId xmlns:a16="http://schemas.microsoft.com/office/drawing/2014/main" id="{00000000-0008-0000-2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14</xdr:row>
      <xdr:rowOff>47625</xdr:rowOff>
    </xdr:from>
    <xdr:to>
      <xdr:col>16</xdr:col>
      <xdr:colOff>514350</xdr:colOff>
      <xdr:row>23</xdr:row>
      <xdr:rowOff>104774</xdr:rowOff>
    </xdr:to>
    <xdr:graphicFrame macro="">
      <xdr:nvGraphicFramePr>
        <xdr:cNvPr id="10" name="Graf 9">
          <a:extLst>
            <a:ext uri="{FF2B5EF4-FFF2-40B4-BE49-F238E27FC236}">
              <a16:creationId xmlns:a16="http://schemas.microsoft.com/office/drawing/2014/main" id="{00000000-0008-0000-2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11430</xdr:colOff>
      <xdr:row>25</xdr:row>
      <xdr:rowOff>68580</xdr:rowOff>
    </xdr:from>
    <xdr:to>
      <xdr:col>16</xdr:col>
      <xdr:colOff>495300</xdr:colOff>
      <xdr:row>35</xdr:row>
      <xdr:rowOff>123825</xdr:rowOff>
    </xdr:to>
    <xdr:graphicFrame macro="">
      <xdr:nvGraphicFramePr>
        <xdr:cNvPr id="11" name="Graf 10">
          <a:extLst>
            <a:ext uri="{FF2B5EF4-FFF2-40B4-BE49-F238E27FC236}">
              <a16:creationId xmlns:a16="http://schemas.microsoft.com/office/drawing/2014/main" id="{00000000-0008-0000-2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oneCell">
    <xdr:from>
      <xdr:col>12</xdr:col>
      <xdr:colOff>123825</xdr:colOff>
      <xdr:row>1</xdr:row>
      <xdr:rowOff>0</xdr:rowOff>
    </xdr:from>
    <xdr:to>
      <xdr:col>12</xdr:col>
      <xdr:colOff>123825</xdr:colOff>
      <xdr:row>3</xdr:row>
      <xdr:rowOff>37113</xdr:rowOff>
    </xdr:to>
    <xdr:pic>
      <xdr:nvPicPr>
        <xdr:cNvPr id="14" name="Obrázek 13">
          <a:extLst>
            <a:ext uri="{FF2B5EF4-FFF2-40B4-BE49-F238E27FC236}">
              <a16:creationId xmlns:a16="http://schemas.microsoft.com/office/drawing/2014/main" id="{00000000-0008-0000-2400-00000E000000}"/>
            </a:ext>
          </a:extLst>
        </xdr:cNvPr>
        <xdr:cNvPicPr>
          <a:picLocks noChangeAspect="1" noChangeArrowheads="1"/>
        </xdr:cNvPicPr>
      </xdr:nvPicPr>
      <xdr:blipFill>
        <a:blip xmlns:r="http://schemas.openxmlformats.org/officeDocument/2006/relationships" r:embed="rId1" cstate="print">
          <a:duotone>
            <a:schemeClr val="accent6">
              <a:shade val="45000"/>
              <a:satMod val="135000"/>
            </a:schemeClr>
            <a:prstClr val="white"/>
          </a:duotone>
          <a:extLst>
            <a:ext uri="{BEBA8EAE-BF5A-486C-A8C5-ECC9F3942E4B}">
              <a14:imgProps xmlns:a14="http://schemas.microsoft.com/office/drawing/2010/main">
                <a14:imgLayer r:embed="rId2">
                  <a14:imgEffect>
                    <a14:artisticPhotocopy/>
                  </a14:imgEffect>
                </a14:imgLayer>
              </a14:imgProps>
            </a:ext>
            <a:ext uri="{28A0092B-C50C-407E-A947-70E740481C1C}">
              <a14:useLocalDpi xmlns:a14="http://schemas.microsoft.com/office/drawing/2010/main" val="0"/>
            </a:ext>
          </a:extLst>
        </a:blip>
        <a:srcRect/>
        <a:stretch>
          <a:fillRect/>
        </a:stretch>
      </xdr:blipFill>
      <xdr:spPr bwMode="auto">
        <a:xfrm>
          <a:off x="4191000" y="1359411"/>
          <a:ext cx="257175" cy="303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xdr:row>
      <xdr:rowOff>152400</xdr:rowOff>
    </xdr:from>
    <xdr:to>
      <xdr:col>8</xdr:col>
      <xdr:colOff>409575</xdr:colOff>
      <xdr:row>25</xdr:row>
      <xdr:rowOff>66675</xdr:rowOff>
    </xdr:to>
    <xdr:graphicFrame macro="">
      <xdr:nvGraphicFramePr>
        <xdr:cNvPr id="21" name="Graf 20">
          <a:extLst>
            <a:ext uri="{FF2B5EF4-FFF2-40B4-BE49-F238E27FC236}">
              <a16:creationId xmlns:a16="http://schemas.microsoft.com/office/drawing/2014/main" id="{00000000-0008-0000-24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35</xdr:row>
      <xdr:rowOff>47626</xdr:rowOff>
    </xdr:from>
    <xdr:to>
      <xdr:col>8</xdr:col>
      <xdr:colOff>657225</xdr:colOff>
      <xdr:row>51</xdr:row>
      <xdr:rowOff>142876</xdr:rowOff>
    </xdr:to>
    <xdr:graphicFrame macro="">
      <xdr:nvGraphicFramePr>
        <xdr:cNvPr id="27" name="Graf 26">
          <a:extLst>
            <a:ext uri="{FF2B5EF4-FFF2-40B4-BE49-F238E27FC236}">
              <a16:creationId xmlns:a16="http://schemas.microsoft.com/office/drawing/2014/main" id="{00000000-0008-0000-24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28576</xdr:colOff>
      <xdr:row>4</xdr:row>
      <xdr:rowOff>38099</xdr:rowOff>
    </xdr:from>
    <xdr:to>
      <xdr:col>14</xdr:col>
      <xdr:colOff>884746</xdr:colOff>
      <xdr:row>42</xdr:row>
      <xdr:rowOff>113100</xdr:rowOff>
    </xdr:to>
    <xdr:pic>
      <xdr:nvPicPr>
        <xdr:cNvPr id="3" name="Obrázek 2">
          <a:extLst>
            <a:ext uri="{FF2B5EF4-FFF2-40B4-BE49-F238E27FC236}">
              <a16:creationId xmlns:a16="http://schemas.microsoft.com/office/drawing/2014/main" id="{5059F02D-DD08-46C8-9FAD-2CC2BADB98C3}"/>
            </a:ext>
          </a:extLst>
        </xdr:cNvPr>
        <xdr:cNvPicPr>
          <a:picLocks noChangeAspect="1"/>
        </xdr:cNvPicPr>
      </xdr:nvPicPr>
      <xdr:blipFill>
        <a:blip xmlns:r="http://schemas.openxmlformats.org/officeDocument/2006/relationships" r:embed="rId1"/>
        <a:stretch>
          <a:fillRect/>
        </a:stretch>
      </xdr:blipFill>
      <xdr:spPr>
        <a:xfrm>
          <a:off x="28576" y="628649"/>
          <a:ext cx="9390570" cy="550425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66547</xdr:colOff>
      <xdr:row>9</xdr:row>
      <xdr:rowOff>152400</xdr:rowOff>
    </xdr:from>
    <xdr:to>
      <xdr:col>1</xdr:col>
      <xdr:colOff>180916</xdr:colOff>
      <xdr:row>16</xdr:row>
      <xdr:rowOff>18925</xdr:rowOff>
    </xdr:to>
    <xdr:pic>
      <xdr:nvPicPr>
        <xdr:cNvPr id="6" name="Obrázek 5">
          <a:extLst>
            <a:ext uri="{FF2B5EF4-FFF2-40B4-BE49-F238E27FC236}">
              <a16:creationId xmlns:a16="http://schemas.microsoft.com/office/drawing/2014/main" id="{00000000-0008-0000-2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6547" y="1809750"/>
          <a:ext cx="1362144" cy="1000000"/>
        </a:xfrm>
        <a:prstGeom prst="rect">
          <a:avLst/>
        </a:prstGeom>
      </xdr:spPr>
    </xdr:pic>
    <xdr:clientData/>
  </xdr:twoCellAnchor>
  <xdr:twoCellAnchor editAs="oneCell">
    <xdr:from>
      <xdr:col>0</xdr:col>
      <xdr:colOff>63964</xdr:colOff>
      <xdr:row>18</xdr:row>
      <xdr:rowOff>152400</xdr:rowOff>
    </xdr:from>
    <xdr:to>
      <xdr:col>1</xdr:col>
      <xdr:colOff>145399</xdr:colOff>
      <xdr:row>24</xdr:row>
      <xdr:rowOff>155369</xdr:rowOff>
    </xdr:to>
    <xdr:pic>
      <xdr:nvPicPr>
        <xdr:cNvPr id="11" name="Obrázek 10">
          <a:extLst>
            <a:ext uri="{FF2B5EF4-FFF2-40B4-BE49-F238E27FC236}">
              <a16:creationId xmlns:a16="http://schemas.microsoft.com/office/drawing/2014/main" id="{00000000-0008-0000-25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3964" y="3101340"/>
          <a:ext cx="1361595" cy="963089"/>
        </a:xfrm>
        <a:prstGeom prst="rect">
          <a:avLst/>
        </a:prstGeom>
      </xdr:spPr>
    </xdr:pic>
    <xdr:clientData/>
  </xdr:twoCellAnchor>
  <xdr:twoCellAnchor editAs="oneCell">
    <xdr:from>
      <xdr:col>0</xdr:col>
      <xdr:colOff>66348</xdr:colOff>
      <xdr:row>28</xdr:row>
      <xdr:rowOff>1905</xdr:rowOff>
    </xdr:from>
    <xdr:to>
      <xdr:col>1</xdr:col>
      <xdr:colOff>181114</xdr:colOff>
      <xdr:row>34</xdr:row>
      <xdr:rowOff>28450</xdr:rowOff>
    </xdr:to>
    <xdr:pic>
      <xdr:nvPicPr>
        <xdr:cNvPr id="13" name="Obrázek 12">
          <a:extLst>
            <a:ext uri="{FF2B5EF4-FFF2-40B4-BE49-F238E27FC236}">
              <a16:creationId xmlns:a16="http://schemas.microsoft.com/office/drawing/2014/main" id="{00000000-0008-0000-25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6348" y="4551045"/>
          <a:ext cx="1394926" cy="986665"/>
        </a:xfrm>
        <a:prstGeom prst="rect">
          <a:avLst/>
        </a:prstGeom>
      </xdr:spPr>
    </xdr:pic>
    <xdr:clientData/>
  </xdr:twoCellAnchor>
  <xdr:twoCellAnchor editAs="oneCell">
    <xdr:from>
      <xdr:col>0</xdr:col>
      <xdr:colOff>66348</xdr:colOff>
      <xdr:row>36</xdr:row>
      <xdr:rowOff>152400</xdr:rowOff>
    </xdr:from>
    <xdr:to>
      <xdr:col>1</xdr:col>
      <xdr:colOff>181114</xdr:colOff>
      <xdr:row>43</xdr:row>
      <xdr:rowOff>18925</xdr:rowOff>
    </xdr:to>
    <xdr:pic>
      <xdr:nvPicPr>
        <xdr:cNvPr id="14" name="Obrázek 13">
          <a:extLst>
            <a:ext uri="{FF2B5EF4-FFF2-40B4-BE49-F238E27FC236}">
              <a16:creationId xmlns:a16="http://schemas.microsoft.com/office/drawing/2014/main" id="{00000000-0008-0000-25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6348" y="6181725"/>
          <a:ext cx="1362541" cy="1000000"/>
        </a:xfrm>
        <a:prstGeom prst="rect">
          <a:avLst/>
        </a:prstGeom>
      </xdr:spPr>
    </xdr:pic>
    <xdr:clientData/>
  </xdr:twoCellAnchor>
  <xdr:twoCellAnchor editAs="oneCell">
    <xdr:from>
      <xdr:col>0</xdr:col>
      <xdr:colOff>124511</xdr:colOff>
      <xdr:row>45</xdr:row>
      <xdr:rowOff>152399</xdr:rowOff>
    </xdr:from>
    <xdr:to>
      <xdr:col>1</xdr:col>
      <xdr:colOff>161350</xdr:colOff>
      <xdr:row>51</xdr:row>
      <xdr:rowOff>123824</xdr:rowOff>
    </xdr:to>
    <xdr:pic>
      <xdr:nvPicPr>
        <xdr:cNvPr id="17" name="Obrázek 16">
          <a:extLst>
            <a:ext uri="{FF2B5EF4-FFF2-40B4-BE49-F238E27FC236}">
              <a16:creationId xmlns:a16="http://schemas.microsoft.com/office/drawing/2014/main" id="{00000000-0008-0000-2500-00001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124511" y="7421879"/>
          <a:ext cx="1316999" cy="931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26</xdr:row>
      <xdr:rowOff>142876</xdr:rowOff>
    </xdr:from>
    <xdr:to>
      <xdr:col>4</xdr:col>
      <xdr:colOff>571500</xdr:colOff>
      <xdr:row>36</xdr:row>
      <xdr:rowOff>142876</xdr:rowOff>
    </xdr:to>
    <xdr:graphicFrame macro="">
      <xdr:nvGraphicFramePr>
        <xdr:cNvPr id="5" name="Graf 4">
          <a:extLst>
            <a:ext uri="{FF2B5EF4-FFF2-40B4-BE49-F238E27FC236}">
              <a16:creationId xmlns:a16="http://schemas.microsoft.com/office/drawing/2014/main" id="{00000000-0008-0000-2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542924</xdr:colOff>
      <xdr:row>27</xdr:row>
      <xdr:rowOff>28575</xdr:rowOff>
    </xdr:from>
    <xdr:to>
      <xdr:col>10</xdr:col>
      <xdr:colOff>561975</xdr:colOff>
      <xdr:row>36</xdr:row>
      <xdr:rowOff>133350</xdr:rowOff>
    </xdr:to>
    <xdr:graphicFrame macro="">
      <xdr:nvGraphicFramePr>
        <xdr:cNvPr id="12" name="Graf 11">
          <a:extLst>
            <a:ext uri="{FF2B5EF4-FFF2-40B4-BE49-F238E27FC236}">
              <a16:creationId xmlns:a16="http://schemas.microsoft.com/office/drawing/2014/main" id="{00000000-0008-0000-26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8964</xdr:colOff>
      <xdr:row>36</xdr:row>
      <xdr:rowOff>175260</xdr:rowOff>
    </xdr:from>
    <xdr:to>
      <xdr:col>11</xdr:col>
      <xdr:colOff>62865</xdr:colOff>
      <xdr:row>44</xdr:row>
      <xdr:rowOff>106680</xdr:rowOff>
    </xdr:to>
    <xdr:pic>
      <xdr:nvPicPr>
        <xdr:cNvPr id="3" name="Obrázek 2">
          <a:extLst>
            <a:ext uri="{FF2B5EF4-FFF2-40B4-BE49-F238E27FC236}">
              <a16:creationId xmlns:a16="http://schemas.microsoft.com/office/drawing/2014/main" id="{465A225D-483F-1E2D-AEBD-3072CBF0F4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99889" y="7519035"/>
          <a:ext cx="3054276" cy="223647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47</xdr:row>
      <xdr:rowOff>34290</xdr:rowOff>
    </xdr:from>
    <xdr:to>
      <xdr:col>9</xdr:col>
      <xdr:colOff>552450</xdr:colOff>
      <xdr:row>62</xdr:row>
      <xdr:rowOff>57150</xdr:rowOff>
    </xdr:to>
    <xdr:graphicFrame macro="">
      <xdr:nvGraphicFramePr>
        <xdr:cNvPr id="5" name="Graf 4">
          <a:extLst>
            <a:ext uri="{FF2B5EF4-FFF2-40B4-BE49-F238E27FC236}">
              <a16:creationId xmlns:a16="http://schemas.microsoft.com/office/drawing/2014/main" id="{00000000-0008-0000-2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25</xdr:row>
      <xdr:rowOff>47625</xdr:rowOff>
    </xdr:from>
    <xdr:to>
      <xdr:col>5</xdr:col>
      <xdr:colOff>304801</xdr:colOff>
      <xdr:row>39</xdr:row>
      <xdr:rowOff>114300</xdr:rowOff>
    </xdr:to>
    <xdr:graphicFrame macro="">
      <xdr:nvGraphicFramePr>
        <xdr:cNvPr id="2" name="Graf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409575</xdr:colOff>
      <xdr:row>25</xdr:row>
      <xdr:rowOff>47626</xdr:rowOff>
    </xdr:from>
    <xdr:to>
      <xdr:col>13</xdr:col>
      <xdr:colOff>561975</xdr:colOff>
      <xdr:row>39</xdr:row>
      <xdr:rowOff>76202</xdr:rowOff>
    </xdr:to>
    <xdr:graphicFrame macro="">
      <xdr:nvGraphicFramePr>
        <xdr:cNvPr id="3" name="Graf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18</xdr:row>
      <xdr:rowOff>71436</xdr:rowOff>
    </xdr:from>
    <xdr:to>
      <xdr:col>12</xdr:col>
      <xdr:colOff>561975</xdr:colOff>
      <xdr:row>39</xdr:row>
      <xdr:rowOff>133349</xdr:rowOff>
    </xdr:to>
    <xdr:graphicFrame macro="">
      <xdr:nvGraphicFramePr>
        <xdr:cNvPr id="5" name="Graf 4">
          <a:extLst>
            <a:ext uri="{FF2B5EF4-FFF2-40B4-BE49-F238E27FC236}">
              <a16:creationId xmlns:a16="http://schemas.microsoft.com/office/drawing/2014/main" id="{00000000-0008-0000-2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36</xdr:row>
      <xdr:rowOff>9526</xdr:rowOff>
    </xdr:from>
    <xdr:to>
      <xdr:col>10</xdr:col>
      <xdr:colOff>9525</xdr:colOff>
      <xdr:row>50</xdr:row>
      <xdr:rowOff>152400</xdr:rowOff>
    </xdr:to>
    <xdr:graphicFrame macro="">
      <xdr:nvGraphicFramePr>
        <xdr:cNvPr id="2" name="Graf 1">
          <a:extLst>
            <a:ext uri="{FF2B5EF4-FFF2-40B4-BE49-F238E27FC236}">
              <a16:creationId xmlns:a16="http://schemas.microsoft.com/office/drawing/2014/main" id="{849B6403-16AD-4E5A-AF8D-26C2BE45C6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3810</xdr:colOff>
      <xdr:row>36</xdr:row>
      <xdr:rowOff>66675</xdr:rowOff>
    </xdr:from>
    <xdr:to>
      <xdr:col>20</xdr:col>
      <xdr:colOff>308610</xdr:colOff>
      <xdr:row>50</xdr:row>
      <xdr:rowOff>154950</xdr:rowOff>
    </xdr:to>
    <xdr:graphicFrame macro="">
      <xdr:nvGraphicFramePr>
        <xdr:cNvPr id="3" name="Graf 2">
          <a:extLst>
            <a:ext uri="{FF2B5EF4-FFF2-40B4-BE49-F238E27FC236}">
              <a16:creationId xmlns:a16="http://schemas.microsoft.com/office/drawing/2014/main" id="{8142FE5A-1A0D-478C-9049-037D5904D4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53</xdr:row>
      <xdr:rowOff>45720</xdr:rowOff>
    </xdr:from>
    <xdr:to>
      <xdr:col>9</xdr:col>
      <xdr:colOff>419100</xdr:colOff>
      <xdr:row>66</xdr:row>
      <xdr:rowOff>32460</xdr:rowOff>
    </xdr:to>
    <xdr:graphicFrame macro="">
      <xdr:nvGraphicFramePr>
        <xdr:cNvPr id="4" name="Graf 3">
          <a:extLst>
            <a:ext uri="{FF2B5EF4-FFF2-40B4-BE49-F238E27FC236}">
              <a16:creationId xmlns:a16="http://schemas.microsoft.com/office/drawing/2014/main" id="{AC0BF21A-DC37-4F57-B1F1-E287A21882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53</xdr:row>
      <xdr:rowOff>66675</xdr:rowOff>
    </xdr:from>
    <xdr:to>
      <xdr:col>20</xdr:col>
      <xdr:colOff>276225</xdr:colOff>
      <xdr:row>67</xdr:row>
      <xdr:rowOff>28575</xdr:rowOff>
    </xdr:to>
    <xdr:graphicFrame macro="">
      <xdr:nvGraphicFramePr>
        <xdr:cNvPr id="5" name="Graf 4">
          <a:extLst>
            <a:ext uri="{FF2B5EF4-FFF2-40B4-BE49-F238E27FC236}">
              <a16:creationId xmlns:a16="http://schemas.microsoft.com/office/drawing/2014/main" id="{57F19653-5945-4137-A0CE-011CDB40F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10</xdr:row>
      <xdr:rowOff>9525</xdr:rowOff>
    </xdr:from>
    <xdr:to>
      <xdr:col>1</xdr:col>
      <xdr:colOff>125095</xdr:colOff>
      <xdr:row>15</xdr:row>
      <xdr:rowOff>170180</xdr:rowOff>
    </xdr:to>
    <xdr:pic>
      <xdr:nvPicPr>
        <xdr:cNvPr id="21" name="Obrázek 20">
          <a:extLst>
            <a:ext uri="{FF2B5EF4-FFF2-40B4-BE49-F238E27FC236}">
              <a16:creationId xmlns:a16="http://schemas.microsoft.com/office/drawing/2014/main" id="{4BA86D8B-C4B9-4211-AEAB-4BC4C1A6F2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8300"/>
          <a:ext cx="1439545" cy="1017905"/>
        </a:xfrm>
        <a:prstGeom prst="rect">
          <a:avLst/>
        </a:prstGeom>
        <a:noFill/>
        <a:ln>
          <a:noFill/>
        </a:ln>
      </xdr:spPr>
    </xdr:pic>
    <xdr:clientData/>
  </xdr:twoCellAnchor>
  <xdr:twoCellAnchor editAs="oneCell">
    <xdr:from>
      <xdr:col>0</xdr:col>
      <xdr:colOff>0</xdr:colOff>
      <xdr:row>17</xdr:row>
      <xdr:rowOff>7620</xdr:rowOff>
    </xdr:from>
    <xdr:to>
      <xdr:col>1</xdr:col>
      <xdr:colOff>125095</xdr:colOff>
      <xdr:row>22</xdr:row>
      <xdr:rowOff>168275</xdr:rowOff>
    </xdr:to>
    <xdr:pic>
      <xdr:nvPicPr>
        <xdr:cNvPr id="23" name="Obrázek 22">
          <a:extLst>
            <a:ext uri="{FF2B5EF4-FFF2-40B4-BE49-F238E27FC236}">
              <a16:creationId xmlns:a16="http://schemas.microsoft.com/office/drawing/2014/main" id="{2AB2D50F-3E67-4BBF-A811-87B30C8E67D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36545"/>
          <a:ext cx="1439545" cy="1017905"/>
        </a:xfrm>
        <a:prstGeom prst="rect">
          <a:avLst/>
        </a:prstGeom>
        <a:noFill/>
        <a:ln>
          <a:noFill/>
        </a:ln>
      </xdr:spPr>
    </xdr:pic>
    <xdr:clientData/>
  </xdr:twoCellAnchor>
  <xdr:twoCellAnchor editAs="oneCell">
    <xdr:from>
      <xdr:col>0</xdr:col>
      <xdr:colOff>0</xdr:colOff>
      <xdr:row>31</xdr:row>
      <xdr:rowOff>7620</xdr:rowOff>
    </xdr:from>
    <xdr:to>
      <xdr:col>1</xdr:col>
      <xdr:colOff>125095</xdr:colOff>
      <xdr:row>36</xdr:row>
      <xdr:rowOff>168275</xdr:rowOff>
    </xdr:to>
    <xdr:pic>
      <xdr:nvPicPr>
        <xdr:cNvPr id="24" name="Obrázek 23">
          <a:extLst>
            <a:ext uri="{FF2B5EF4-FFF2-40B4-BE49-F238E27FC236}">
              <a16:creationId xmlns:a16="http://schemas.microsoft.com/office/drawing/2014/main" id="{EBA3CEAF-3BC7-4B57-84CD-A645BD0CF122}"/>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5236845"/>
          <a:ext cx="1439545" cy="1017905"/>
        </a:xfrm>
        <a:prstGeom prst="rect">
          <a:avLst/>
        </a:prstGeom>
        <a:noFill/>
        <a:ln>
          <a:noFill/>
        </a:ln>
      </xdr:spPr>
    </xdr:pic>
    <xdr:clientData/>
  </xdr:twoCellAnchor>
  <xdr:twoCellAnchor editAs="oneCell">
    <xdr:from>
      <xdr:col>0</xdr:col>
      <xdr:colOff>0</xdr:colOff>
      <xdr:row>24</xdr:row>
      <xdr:rowOff>9525</xdr:rowOff>
    </xdr:from>
    <xdr:to>
      <xdr:col>1</xdr:col>
      <xdr:colOff>125095</xdr:colOff>
      <xdr:row>29</xdr:row>
      <xdr:rowOff>170180</xdr:rowOff>
    </xdr:to>
    <xdr:pic>
      <xdr:nvPicPr>
        <xdr:cNvPr id="25" name="Obrázek 24">
          <a:extLst>
            <a:ext uri="{FF2B5EF4-FFF2-40B4-BE49-F238E27FC236}">
              <a16:creationId xmlns:a16="http://schemas.microsoft.com/office/drawing/2014/main" id="{66F347FE-5045-4033-8763-6F64494FF9BF}"/>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4038600"/>
          <a:ext cx="1439545" cy="1017905"/>
        </a:xfrm>
        <a:prstGeom prst="rect">
          <a:avLst/>
        </a:prstGeom>
        <a:noFill/>
        <a:ln>
          <a:noFill/>
        </a:ln>
      </xdr:spPr>
    </xdr:pic>
    <xdr:clientData/>
  </xdr:twoCellAnchor>
  <xdr:twoCellAnchor editAs="oneCell">
    <xdr:from>
      <xdr:col>0</xdr:col>
      <xdr:colOff>0</xdr:colOff>
      <xdr:row>38</xdr:row>
      <xdr:rowOff>9525</xdr:rowOff>
    </xdr:from>
    <xdr:to>
      <xdr:col>1</xdr:col>
      <xdr:colOff>125095</xdr:colOff>
      <xdr:row>43</xdr:row>
      <xdr:rowOff>170180</xdr:rowOff>
    </xdr:to>
    <xdr:pic>
      <xdr:nvPicPr>
        <xdr:cNvPr id="30" name="Obrázek 29">
          <a:extLst>
            <a:ext uri="{FF2B5EF4-FFF2-40B4-BE49-F238E27FC236}">
              <a16:creationId xmlns:a16="http://schemas.microsoft.com/office/drawing/2014/main" id="{04ACEE74-6BBC-404D-B91C-0EBBCA635FAA}"/>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6438900"/>
          <a:ext cx="1439545" cy="1017905"/>
        </a:xfrm>
        <a:prstGeom prst="rect">
          <a:avLst/>
        </a:prstGeom>
        <a:noFill/>
        <a:ln>
          <a:noFill/>
        </a:ln>
      </xdr:spPr>
    </xdr:pic>
    <xdr:clientData/>
  </xdr:twoCellAnchor>
  <xdr:twoCellAnchor editAs="oneCell">
    <xdr:from>
      <xdr:col>0</xdr:col>
      <xdr:colOff>0</xdr:colOff>
      <xdr:row>45</xdr:row>
      <xdr:rowOff>11430</xdr:rowOff>
    </xdr:from>
    <xdr:to>
      <xdr:col>1</xdr:col>
      <xdr:colOff>125095</xdr:colOff>
      <xdr:row>51</xdr:row>
      <xdr:rowOff>635</xdr:rowOff>
    </xdr:to>
    <xdr:pic>
      <xdr:nvPicPr>
        <xdr:cNvPr id="31" name="Obrázek 30">
          <a:extLst>
            <a:ext uri="{FF2B5EF4-FFF2-40B4-BE49-F238E27FC236}">
              <a16:creationId xmlns:a16="http://schemas.microsoft.com/office/drawing/2014/main" id="{3A5C4F1E-C851-4B75-8E60-D113974C5DDB}"/>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7640955"/>
          <a:ext cx="1439545" cy="1017905"/>
        </a:xfrm>
        <a:prstGeom prst="rect">
          <a:avLst/>
        </a:prstGeom>
        <a:noFill/>
        <a:ln>
          <a:noFill/>
        </a:ln>
      </xdr:spPr>
    </xdr:pic>
    <xdr:clientData/>
  </xdr:twoCellAnchor>
  <xdr:twoCellAnchor editAs="oneCell">
    <xdr:from>
      <xdr:col>0</xdr:col>
      <xdr:colOff>0</xdr:colOff>
      <xdr:row>52</xdr:row>
      <xdr:rowOff>11430</xdr:rowOff>
    </xdr:from>
    <xdr:to>
      <xdr:col>1</xdr:col>
      <xdr:colOff>125095</xdr:colOff>
      <xdr:row>58</xdr:row>
      <xdr:rowOff>635</xdr:rowOff>
    </xdr:to>
    <xdr:pic>
      <xdr:nvPicPr>
        <xdr:cNvPr id="32" name="Obrázek 31">
          <a:extLst>
            <a:ext uri="{FF2B5EF4-FFF2-40B4-BE49-F238E27FC236}">
              <a16:creationId xmlns:a16="http://schemas.microsoft.com/office/drawing/2014/main" id="{5071ABE8-5918-4B3D-A5F0-96D742BBD319}"/>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841105"/>
          <a:ext cx="1439545" cy="1017905"/>
        </a:xfrm>
        <a:prstGeom prst="rect">
          <a:avLst/>
        </a:prstGeom>
        <a:noFill/>
        <a:ln>
          <a:noFill/>
        </a:ln>
      </xdr:spPr>
    </xdr:pic>
    <xdr:clientData/>
  </xdr:twoCellAnchor>
  <xdr:twoCellAnchor editAs="oneCell">
    <xdr:from>
      <xdr:col>0</xdr:col>
      <xdr:colOff>0</xdr:colOff>
      <xdr:row>66</xdr:row>
      <xdr:rowOff>9525</xdr:rowOff>
    </xdr:from>
    <xdr:to>
      <xdr:col>1</xdr:col>
      <xdr:colOff>125095</xdr:colOff>
      <xdr:row>71</xdr:row>
      <xdr:rowOff>170180</xdr:rowOff>
    </xdr:to>
    <xdr:pic>
      <xdr:nvPicPr>
        <xdr:cNvPr id="33" name="Obrázek 32">
          <a:extLst>
            <a:ext uri="{FF2B5EF4-FFF2-40B4-BE49-F238E27FC236}">
              <a16:creationId xmlns:a16="http://schemas.microsoft.com/office/drawing/2014/main" id="{18203B4A-1C20-4217-B61B-AF3C29D0F087}"/>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11344275"/>
          <a:ext cx="1439545" cy="1017905"/>
        </a:xfrm>
        <a:prstGeom prst="rect">
          <a:avLst/>
        </a:prstGeom>
        <a:noFill/>
        <a:ln>
          <a:noFill/>
        </a:ln>
      </xdr:spPr>
    </xdr:pic>
    <xdr:clientData/>
  </xdr:twoCellAnchor>
  <xdr:twoCellAnchor editAs="oneCell">
    <xdr:from>
      <xdr:col>0</xdr:col>
      <xdr:colOff>0</xdr:colOff>
      <xdr:row>73</xdr:row>
      <xdr:rowOff>9525</xdr:rowOff>
    </xdr:from>
    <xdr:to>
      <xdr:col>1</xdr:col>
      <xdr:colOff>125095</xdr:colOff>
      <xdr:row>78</xdr:row>
      <xdr:rowOff>170180</xdr:rowOff>
    </xdr:to>
    <xdr:pic>
      <xdr:nvPicPr>
        <xdr:cNvPr id="34" name="Obrázek 33">
          <a:extLst>
            <a:ext uri="{FF2B5EF4-FFF2-40B4-BE49-F238E27FC236}">
              <a16:creationId xmlns:a16="http://schemas.microsoft.com/office/drawing/2014/main" id="{1F75AFBC-39FC-4A24-86E3-5E27FF4F7808}"/>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0" y="12544425"/>
          <a:ext cx="1439545" cy="1017905"/>
        </a:xfrm>
        <a:prstGeom prst="rect">
          <a:avLst/>
        </a:prstGeom>
        <a:noFill/>
        <a:ln>
          <a:noFill/>
        </a:ln>
      </xdr:spPr>
    </xdr:pic>
    <xdr:clientData/>
  </xdr:twoCellAnchor>
  <xdr:twoCellAnchor editAs="oneCell">
    <xdr:from>
      <xdr:col>0</xdr:col>
      <xdr:colOff>0</xdr:colOff>
      <xdr:row>80</xdr:row>
      <xdr:rowOff>9525</xdr:rowOff>
    </xdr:from>
    <xdr:to>
      <xdr:col>1</xdr:col>
      <xdr:colOff>125095</xdr:colOff>
      <xdr:row>85</xdr:row>
      <xdr:rowOff>170180</xdr:rowOff>
    </xdr:to>
    <xdr:pic>
      <xdr:nvPicPr>
        <xdr:cNvPr id="35" name="Obrázek 34">
          <a:extLst>
            <a:ext uri="{FF2B5EF4-FFF2-40B4-BE49-F238E27FC236}">
              <a16:creationId xmlns:a16="http://schemas.microsoft.com/office/drawing/2014/main" id="{17CC0593-CB3C-432F-8496-B7E2C27BC0D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0" y="13744575"/>
          <a:ext cx="1439545" cy="1017905"/>
        </a:xfrm>
        <a:prstGeom prst="rect">
          <a:avLst/>
        </a:prstGeom>
        <a:noFill/>
        <a:ln>
          <a:noFill/>
        </a:ln>
      </xdr:spPr>
    </xdr:pic>
    <xdr:clientData/>
  </xdr:twoCellAnchor>
  <xdr:twoCellAnchor editAs="oneCell">
    <xdr:from>
      <xdr:col>0</xdr:col>
      <xdr:colOff>0</xdr:colOff>
      <xdr:row>87</xdr:row>
      <xdr:rowOff>9525</xdr:rowOff>
    </xdr:from>
    <xdr:to>
      <xdr:col>1</xdr:col>
      <xdr:colOff>125095</xdr:colOff>
      <xdr:row>92</xdr:row>
      <xdr:rowOff>170180</xdr:rowOff>
    </xdr:to>
    <xdr:pic>
      <xdr:nvPicPr>
        <xdr:cNvPr id="36" name="Obrázek 35">
          <a:extLst>
            <a:ext uri="{FF2B5EF4-FFF2-40B4-BE49-F238E27FC236}">
              <a16:creationId xmlns:a16="http://schemas.microsoft.com/office/drawing/2014/main" id="{4587021E-7F74-4217-A5FC-54E4973DE8C1}"/>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0" y="14944725"/>
          <a:ext cx="1439545" cy="1017905"/>
        </a:xfrm>
        <a:prstGeom prst="rect">
          <a:avLst/>
        </a:prstGeom>
        <a:noFill/>
        <a:ln>
          <a:noFill/>
        </a:ln>
      </xdr:spPr>
    </xdr:pic>
    <xdr:clientData/>
  </xdr:twoCellAnchor>
  <xdr:twoCellAnchor editAs="oneCell">
    <xdr:from>
      <xdr:col>0</xdr:col>
      <xdr:colOff>0</xdr:colOff>
      <xdr:row>94</xdr:row>
      <xdr:rowOff>9525</xdr:rowOff>
    </xdr:from>
    <xdr:to>
      <xdr:col>1</xdr:col>
      <xdr:colOff>125095</xdr:colOff>
      <xdr:row>99</xdr:row>
      <xdr:rowOff>170180</xdr:rowOff>
    </xdr:to>
    <xdr:pic>
      <xdr:nvPicPr>
        <xdr:cNvPr id="43" name="Obrázek 42">
          <a:extLst>
            <a:ext uri="{FF2B5EF4-FFF2-40B4-BE49-F238E27FC236}">
              <a16:creationId xmlns:a16="http://schemas.microsoft.com/office/drawing/2014/main" id="{9C5DEBD0-77F1-40E3-9B46-85D9B453B80C}"/>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0" y="16144875"/>
          <a:ext cx="1439545" cy="1017905"/>
        </a:xfrm>
        <a:prstGeom prst="rect">
          <a:avLst/>
        </a:prstGeom>
        <a:noFill/>
        <a:ln>
          <a:noFill/>
        </a:ln>
      </xdr:spPr>
    </xdr:pic>
    <xdr:clientData/>
  </xdr:twoCellAnchor>
  <xdr:twoCellAnchor editAs="oneCell">
    <xdr:from>
      <xdr:col>0</xdr:col>
      <xdr:colOff>0</xdr:colOff>
      <xdr:row>101</xdr:row>
      <xdr:rowOff>9525</xdr:rowOff>
    </xdr:from>
    <xdr:to>
      <xdr:col>1</xdr:col>
      <xdr:colOff>125095</xdr:colOff>
      <xdr:row>106</xdr:row>
      <xdr:rowOff>170180</xdr:rowOff>
    </xdr:to>
    <xdr:pic>
      <xdr:nvPicPr>
        <xdr:cNvPr id="44" name="Obrázek 43">
          <a:extLst>
            <a:ext uri="{FF2B5EF4-FFF2-40B4-BE49-F238E27FC236}">
              <a16:creationId xmlns:a16="http://schemas.microsoft.com/office/drawing/2014/main" id="{CB9257E3-5AB5-4241-A29E-80A0B258A77F}"/>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0" y="17345025"/>
          <a:ext cx="1439545" cy="1017905"/>
        </a:xfrm>
        <a:prstGeom prst="rect">
          <a:avLst/>
        </a:prstGeom>
        <a:noFill/>
        <a:ln>
          <a:noFill/>
        </a:ln>
      </xdr:spPr>
    </xdr:pic>
    <xdr:clientData/>
  </xdr:twoCellAnchor>
  <xdr:twoCellAnchor editAs="oneCell">
    <xdr:from>
      <xdr:col>0</xdr:col>
      <xdr:colOff>0</xdr:colOff>
      <xdr:row>108</xdr:row>
      <xdr:rowOff>11430</xdr:rowOff>
    </xdr:from>
    <xdr:to>
      <xdr:col>1</xdr:col>
      <xdr:colOff>125095</xdr:colOff>
      <xdr:row>114</xdr:row>
      <xdr:rowOff>635</xdr:rowOff>
    </xdr:to>
    <xdr:pic>
      <xdr:nvPicPr>
        <xdr:cNvPr id="45" name="Obrázek 44">
          <a:extLst>
            <a:ext uri="{FF2B5EF4-FFF2-40B4-BE49-F238E27FC236}">
              <a16:creationId xmlns:a16="http://schemas.microsoft.com/office/drawing/2014/main" id="{91A6E35F-014A-438D-B847-3C7D1E0D6517}"/>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0" y="18547080"/>
          <a:ext cx="1439545" cy="1017905"/>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xdr:from>
      <xdr:col>4</xdr:col>
      <xdr:colOff>238125</xdr:colOff>
      <xdr:row>3</xdr:row>
      <xdr:rowOff>76200</xdr:rowOff>
    </xdr:from>
    <xdr:to>
      <xdr:col>14</xdr:col>
      <xdr:colOff>371475</xdr:colOff>
      <xdr:row>40</xdr:row>
      <xdr:rowOff>28576</xdr:rowOff>
    </xdr:to>
    <xdr:graphicFrame macro="">
      <xdr:nvGraphicFramePr>
        <xdr:cNvPr id="2" name="Graf 1">
          <a:extLst>
            <a:ext uri="{FF2B5EF4-FFF2-40B4-BE49-F238E27FC236}">
              <a16:creationId xmlns:a16="http://schemas.microsoft.com/office/drawing/2014/main" id="{00000000-0008-0000-2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1</xdr:colOff>
      <xdr:row>13</xdr:row>
      <xdr:rowOff>19049</xdr:rowOff>
    </xdr:from>
    <xdr:to>
      <xdr:col>8</xdr:col>
      <xdr:colOff>1</xdr:colOff>
      <xdr:row>24</xdr:row>
      <xdr:rowOff>0</xdr:rowOff>
    </xdr:to>
    <xdr:graphicFrame macro="">
      <xdr:nvGraphicFramePr>
        <xdr:cNvPr id="5" name="Graf 4">
          <a:extLst>
            <a:ext uri="{FF2B5EF4-FFF2-40B4-BE49-F238E27FC236}">
              <a16:creationId xmlns:a16="http://schemas.microsoft.com/office/drawing/2014/main" id="{00000000-0008-0000-2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66675</xdr:colOff>
      <xdr:row>13</xdr:row>
      <xdr:rowOff>28575</xdr:rowOff>
    </xdr:from>
    <xdr:to>
      <xdr:col>15</xdr:col>
      <xdr:colOff>439650</xdr:colOff>
      <xdr:row>23</xdr:row>
      <xdr:rowOff>180975</xdr:rowOff>
    </xdr:to>
    <xdr:graphicFrame macro="">
      <xdr:nvGraphicFramePr>
        <xdr:cNvPr id="13" name="Graf 12">
          <a:extLst>
            <a:ext uri="{FF2B5EF4-FFF2-40B4-BE49-F238E27FC236}">
              <a16:creationId xmlns:a16="http://schemas.microsoft.com/office/drawing/2014/main" id="{00000000-0008-0000-2F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25</xdr:row>
      <xdr:rowOff>9525</xdr:rowOff>
    </xdr:from>
    <xdr:to>
      <xdr:col>8</xdr:col>
      <xdr:colOff>39600</xdr:colOff>
      <xdr:row>38</xdr:row>
      <xdr:rowOff>104775</xdr:rowOff>
    </xdr:to>
    <xdr:graphicFrame macro="">
      <xdr:nvGraphicFramePr>
        <xdr:cNvPr id="15" name="Graf 14">
          <a:extLst>
            <a:ext uri="{FF2B5EF4-FFF2-40B4-BE49-F238E27FC236}">
              <a16:creationId xmlns:a16="http://schemas.microsoft.com/office/drawing/2014/main" id="{00000000-0008-0000-2F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38101</xdr:colOff>
      <xdr:row>25</xdr:row>
      <xdr:rowOff>28574</xdr:rowOff>
    </xdr:from>
    <xdr:to>
      <xdr:col>15</xdr:col>
      <xdr:colOff>411076</xdr:colOff>
      <xdr:row>38</xdr:row>
      <xdr:rowOff>76200</xdr:rowOff>
    </xdr:to>
    <xdr:graphicFrame macro="">
      <xdr:nvGraphicFramePr>
        <xdr:cNvPr id="17" name="Graf 16">
          <a:extLst>
            <a:ext uri="{FF2B5EF4-FFF2-40B4-BE49-F238E27FC236}">
              <a16:creationId xmlns:a16="http://schemas.microsoft.com/office/drawing/2014/main" id="{00000000-0008-0000-2F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40</xdr:row>
      <xdr:rowOff>9524</xdr:rowOff>
    </xdr:from>
    <xdr:to>
      <xdr:col>8</xdr:col>
      <xdr:colOff>11025</xdr:colOff>
      <xdr:row>55</xdr:row>
      <xdr:rowOff>9525</xdr:rowOff>
    </xdr:to>
    <xdr:graphicFrame macro="">
      <xdr:nvGraphicFramePr>
        <xdr:cNvPr id="19" name="Graf 18">
          <a:extLst>
            <a:ext uri="{FF2B5EF4-FFF2-40B4-BE49-F238E27FC236}">
              <a16:creationId xmlns:a16="http://schemas.microsoft.com/office/drawing/2014/main" id="{00000000-0008-0000-2F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76200</xdr:colOff>
      <xdr:row>40</xdr:row>
      <xdr:rowOff>38099</xdr:rowOff>
    </xdr:from>
    <xdr:to>
      <xdr:col>15</xdr:col>
      <xdr:colOff>449175</xdr:colOff>
      <xdr:row>55</xdr:row>
      <xdr:rowOff>66675</xdr:rowOff>
    </xdr:to>
    <xdr:graphicFrame macro="">
      <xdr:nvGraphicFramePr>
        <xdr:cNvPr id="21" name="Graf 20">
          <a:extLst>
            <a:ext uri="{FF2B5EF4-FFF2-40B4-BE49-F238E27FC236}">
              <a16:creationId xmlns:a16="http://schemas.microsoft.com/office/drawing/2014/main" id="{00000000-0008-0000-2F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39</xdr:row>
      <xdr:rowOff>76495</xdr:rowOff>
    </xdr:from>
    <xdr:to>
      <xdr:col>17</xdr:col>
      <xdr:colOff>281940</xdr:colOff>
      <xdr:row>59</xdr:row>
      <xdr:rowOff>95250</xdr:rowOff>
    </xdr:to>
    <xdr:graphicFrame macro="">
      <xdr:nvGraphicFramePr>
        <xdr:cNvPr id="2" name="Graf 1">
          <a:extLst>
            <a:ext uri="{FF2B5EF4-FFF2-40B4-BE49-F238E27FC236}">
              <a16:creationId xmlns:a16="http://schemas.microsoft.com/office/drawing/2014/main" id="{00000000-0008-0000-3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98</xdr:row>
      <xdr:rowOff>57150</xdr:rowOff>
    </xdr:from>
    <xdr:to>
      <xdr:col>17</xdr:col>
      <xdr:colOff>346710</xdr:colOff>
      <xdr:row>120</xdr:row>
      <xdr:rowOff>123826</xdr:rowOff>
    </xdr:to>
    <xdr:graphicFrame macro="">
      <xdr:nvGraphicFramePr>
        <xdr:cNvPr id="3" name="Graf 2">
          <a:extLst>
            <a:ext uri="{FF2B5EF4-FFF2-40B4-BE49-F238E27FC236}">
              <a16:creationId xmlns:a16="http://schemas.microsoft.com/office/drawing/2014/main" id="{30C54679-C6F7-4657-8443-1196A850E2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340995</xdr:colOff>
      <xdr:row>26</xdr:row>
      <xdr:rowOff>64771</xdr:rowOff>
    </xdr:from>
    <xdr:to>
      <xdr:col>18</xdr:col>
      <xdr:colOff>234315</xdr:colOff>
      <xdr:row>36</xdr:row>
      <xdr:rowOff>133350</xdr:rowOff>
    </xdr:to>
    <xdr:graphicFrame macro="">
      <xdr:nvGraphicFramePr>
        <xdr:cNvPr id="2" name="Graf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139065</xdr:colOff>
      <xdr:row>31</xdr:row>
      <xdr:rowOff>139064</xdr:rowOff>
    </xdr:from>
    <xdr:to>
      <xdr:col>18</xdr:col>
      <xdr:colOff>409574</xdr:colOff>
      <xdr:row>33</xdr:row>
      <xdr:rowOff>9525</xdr:rowOff>
    </xdr:to>
    <xdr:sp macro="" textlink="">
      <xdr:nvSpPr>
        <xdr:cNvPr id="3" name="Obdélník 2">
          <a:extLst>
            <a:ext uri="{FF2B5EF4-FFF2-40B4-BE49-F238E27FC236}">
              <a16:creationId xmlns:a16="http://schemas.microsoft.com/office/drawing/2014/main" id="{00000000-0008-0000-0900-000003000000}"/>
            </a:ext>
          </a:extLst>
        </xdr:cNvPr>
        <xdr:cNvSpPr/>
      </xdr:nvSpPr>
      <xdr:spPr>
        <a:xfrm>
          <a:off x="8721090" y="6111239"/>
          <a:ext cx="765809" cy="17526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cs-CZ" sz="800">
              <a:solidFill>
                <a:sysClr val="windowText" lastClr="000000"/>
              </a:solidFill>
              <a:latin typeface="+mn-lt"/>
            </a:rPr>
            <a:t>Into the CR</a:t>
          </a:r>
        </a:p>
      </xdr:txBody>
    </xdr:sp>
    <xdr:clientData/>
  </xdr:twoCellAnchor>
  <xdr:twoCellAnchor>
    <xdr:from>
      <xdr:col>0</xdr:col>
      <xdr:colOff>38100</xdr:colOff>
      <xdr:row>31</xdr:row>
      <xdr:rowOff>125730</xdr:rowOff>
    </xdr:from>
    <xdr:to>
      <xdr:col>1</xdr:col>
      <xdr:colOff>295275</xdr:colOff>
      <xdr:row>32</xdr:row>
      <xdr:rowOff>133350</xdr:rowOff>
    </xdr:to>
    <xdr:sp macro="" textlink="">
      <xdr:nvSpPr>
        <xdr:cNvPr id="8" name="Obdélník 7">
          <a:extLst>
            <a:ext uri="{FF2B5EF4-FFF2-40B4-BE49-F238E27FC236}">
              <a16:creationId xmlns:a16="http://schemas.microsoft.com/office/drawing/2014/main" id="{00000000-0008-0000-0900-000008000000}"/>
            </a:ext>
          </a:extLst>
        </xdr:cNvPr>
        <xdr:cNvSpPr/>
      </xdr:nvSpPr>
      <xdr:spPr>
        <a:xfrm>
          <a:off x="38100" y="6097905"/>
          <a:ext cx="790575" cy="16002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cs-CZ" sz="800">
              <a:solidFill>
                <a:sysClr val="windowText" lastClr="000000"/>
              </a:solidFill>
              <a:latin typeface="+mn-lt"/>
            </a:rPr>
            <a:t>From the CR</a:t>
          </a:r>
        </a:p>
      </xdr:txBody>
    </xdr:sp>
    <xdr:clientData/>
  </xdr:twoCellAnchor>
  <xdr:twoCellAnchor>
    <xdr:from>
      <xdr:col>9</xdr:col>
      <xdr:colOff>314683</xdr:colOff>
      <xdr:row>29</xdr:row>
      <xdr:rowOff>71732</xdr:rowOff>
    </xdr:from>
    <xdr:to>
      <xdr:col>10</xdr:col>
      <xdr:colOff>504825</xdr:colOff>
      <xdr:row>30</xdr:row>
      <xdr:rowOff>148590</xdr:rowOff>
    </xdr:to>
    <xdr:sp macro="" textlink="">
      <xdr:nvSpPr>
        <xdr:cNvPr id="10" name="Obdélník 9">
          <a:extLst>
            <a:ext uri="{FF2B5EF4-FFF2-40B4-BE49-F238E27FC236}">
              <a16:creationId xmlns:a16="http://schemas.microsoft.com/office/drawing/2014/main" id="{00000000-0008-0000-0900-00000A000000}"/>
            </a:ext>
          </a:extLst>
        </xdr:cNvPr>
        <xdr:cNvSpPr/>
      </xdr:nvSpPr>
      <xdr:spPr>
        <a:xfrm>
          <a:off x="4810483" y="5691482"/>
          <a:ext cx="685442" cy="22925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cs-CZ" sz="800">
              <a:solidFill>
                <a:sysClr val="windowText" lastClr="000000"/>
              </a:solidFill>
              <a:latin typeface="+mn-lt"/>
            </a:rPr>
            <a:t>From UGS</a:t>
          </a:r>
        </a:p>
      </xdr:txBody>
    </xdr:sp>
    <xdr:clientData/>
  </xdr:twoCellAnchor>
  <xdr:twoCellAnchor>
    <xdr:from>
      <xdr:col>4</xdr:col>
      <xdr:colOff>295276</xdr:colOff>
      <xdr:row>29</xdr:row>
      <xdr:rowOff>72390</xdr:rowOff>
    </xdr:from>
    <xdr:to>
      <xdr:col>5</xdr:col>
      <xdr:colOff>407672</xdr:colOff>
      <xdr:row>31</xdr:row>
      <xdr:rowOff>0</xdr:rowOff>
    </xdr:to>
    <xdr:sp macro="" textlink="">
      <xdr:nvSpPr>
        <xdr:cNvPr id="11" name="Obdélník 10">
          <a:extLst>
            <a:ext uri="{FF2B5EF4-FFF2-40B4-BE49-F238E27FC236}">
              <a16:creationId xmlns:a16="http://schemas.microsoft.com/office/drawing/2014/main" id="{00000000-0008-0000-0900-00000B000000}"/>
            </a:ext>
          </a:extLst>
        </xdr:cNvPr>
        <xdr:cNvSpPr/>
      </xdr:nvSpPr>
      <xdr:spPr>
        <a:xfrm>
          <a:off x="2314576" y="5692140"/>
          <a:ext cx="607696" cy="23241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cs-CZ" sz="800">
              <a:solidFill>
                <a:sysClr val="windowText" lastClr="000000"/>
              </a:solidFill>
              <a:latin typeface="+mn-lt"/>
            </a:rPr>
            <a:t>Into</a:t>
          </a:r>
          <a:r>
            <a:rPr lang="cs-CZ" sz="800" baseline="0">
              <a:solidFill>
                <a:sysClr val="windowText" lastClr="000000"/>
              </a:solidFill>
              <a:latin typeface="+mn-lt"/>
            </a:rPr>
            <a:t> UGS</a:t>
          </a:r>
          <a:endParaRPr lang="cs-CZ" sz="800">
            <a:solidFill>
              <a:sysClr val="windowText" lastClr="000000"/>
            </a:solidFill>
            <a:latin typeface="+mn-lt"/>
          </a:endParaRPr>
        </a:p>
      </xdr:txBody>
    </xdr:sp>
    <xdr:clientData/>
  </xdr:twoCellAnchor>
  <xdr:twoCellAnchor>
    <xdr:from>
      <xdr:col>8</xdr:col>
      <xdr:colOff>403861</xdr:colOff>
      <xdr:row>27</xdr:row>
      <xdr:rowOff>40004</xdr:rowOff>
    </xdr:from>
    <xdr:to>
      <xdr:col>11</xdr:col>
      <xdr:colOff>257175</xdr:colOff>
      <xdr:row>28</xdr:row>
      <xdr:rowOff>85725</xdr:rowOff>
    </xdr:to>
    <xdr:sp macro="" textlink="">
      <xdr:nvSpPr>
        <xdr:cNvPr id="12" name="Obdélník 11">
          <a:extLst>
            <a:ext uri="{FF2B5EF4-FFF2-40B4-BE49-F238E27FC236}">
              <a16:creationId xmlns:a16="http://schemas.microsoft.com/office/drawing/2014/main" id="{00000000-0008-0000-0900-00000C000000}"/>
            </a:ext>
          </a:extLst>
        </xdr:cNvPr>
        <xdr:cNvSpPr/>
      </xdr:nvSpPr>
      <xdr:spPr>
        <a:xfrm>
          <a:off x="4404361" y="5354954"/>
          <a:ext cx="1367789" cy="19812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cs-CZ" sz="800">
              <a:solidFill>
                <a:sysClr val="windowText" lastClr="000000"/>
              </a:solidFill>
              <a:effectLst/>
              <a:latin typeface="+mn-lt"/>
              <a:ea typeface="+mn-ea"/>
              <a:cs typeface="+mn-cs"/>
            </a:rPr>
            <a:t>Gas</a:t>
          </a:r>
          <a:r>
            <a:rPr lang="cs-CZ" sz="800" baseline="0">
              <a:solidFill>
                <a:sysClr val="windowText" lastClr="000000"/>
              </a:solidFill>
              <a:effectLst/>
              <a:latin typeface="+mn-lt"/>
              <a:ea typeface="+mn-ea"/>
              <a:cs typeface="+mn-cs"/>
            </a:rPr>
            <a:t> production in the</a:t>
          </a:r>
          <a:r>
            <a:rPr lang="cs-CZ" sz="800">
              <a:solidFill>
                <a:sysClr val="windowText" lastClr="000000"/>
              </a:solidFill>
              <a:effectLst/>
              <a:latin typeface="+mn-lt"/>
              <a:ea typeface="+mn-ea"/>
              <a:cs typeface="+mn-cs"/>
            </a:rPr>
            <a:t> CR</a:t>
          </a:r>
          <a:endParaRPr lang="cs-CZ" sz="800">
            <a:solidFill>
              <a:sysClr val="windowText" lastClr="000000"/>
            </a:solidFill>
            <a:effectLst/>
          </a:endParaRPr>
        </a:p>
      </xdr:txBody>
    </xdr:sp>
    <xdr:clientData/>
  </xdr:twoCellAnchor>
  <xdr:twoCellAnchor>
    <xdr:from>
      <xdr:col>2</xdr:col>
      <xdr:colOff>104775</xdr:colOff>
      <xdr:row>27</xdr:row>
      <xdr:rowOff>9525</xdr:rowOff>
    </xdr:from>
    <xdr:to>
      <xdr:col>5</xdr:col>
      <xdr:colOff>93345</xdr:colOff>
      <xdr:row>28</xdr:row>
      <xdr:rowOff>123826</xdr:rowOff>
    </xdr:to>
    <xdr:sp macro="" textlink="">
      <xdr:nvSpPr>
        <xdr:cNvPr id="13" name="Obdélník 12">
          <a:extLst>
            <a:ext uri="{FF2B5EF4-FFF2-40B4-BE49-F238E27FC236}">
              <a16:creationId xmlns:a16="http://schemas.microsoft.com/office/drawing/2014/main" id="{00000000-0008-0000-0900-00000D000000}"/>
            </a:ext>
          </a:extLst>
        </xdr:cNvPr>
        <xdr:cNvSpPr/>
      </xdr:nvSpPr>
      <xdr:spPr>
        <a:xfrm>
          <a:off x="1133475" y="5324475"/>
          <a:ext cx="1474470" cy="26670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cs-CZ" sz="800">
              <a:solidFill>
                <a:sysClr val="windowText" lastClr="000000"/>
              </a:solidFill>
              <a:effectLst/>
              <a:latin typeface="+mn-lt"/>
              <a:ea typeface="+mn-ea"/>
              <a:cs typeface="+mn-cs"/>
            </a:rPr>
            <a:t>Gas</a:t>
          </a:r>
          <a:r>
            <a:rPr lang="cs-CZ" sz="800" baseline="0">
              <a:solidFill>
                <a:sysClr val="windowText" lastClr="000000"/>
              </a:solidFill>
              <a:effectLst/>
              <a:latin typeface="+mn-lt"/>
              <a:ea typeface="+mn-ea"/>
              <a:cs typeface="+mn-cs"/>
            </a:rPr>
            <a:t> consumption in the CR</a:t>
          </a:r>
          <a:endParaRPr lang="cs-CZ" sz="800">
            <a:solidFill>
              <a:sysClr val="windowText" lastClr="000000"/>
            </a:solidFill>
            <a:effectLst/>
          </a:endParaRPr>
        </a:p>
        <a:p>
          <a:endParaRPr lang="cs-CZ" sz="800">
            <a:effectLst/>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39</xdr:row>
      <xdr:rowOff>62865</xdr:rowOff>
    </xdr:from>
    <xdr:to>
      <xdr:col>15</xdr:col>
      <xdr:colOff>390525</xdr:colOff>
      <xdr:row>61</xdr:row>
      <xdr:rowOff>66674</xdr:rowOff>
    </xdr:to>
    <xdr:graphicFrame macro="">
      <xdr:nvGraphicFramePr>
        <xdr:cNvPr id="5" name="Graf 4">
          <a:extLst>
            <a:ext uri="{FF2B5EF4-FFF2-40B4-BE49-F238E27FC236}">
              <a16:creationId xmlns:a16="http://schemas.microsoft.com/office/drawing/2014/main" id="{00000000-0008-0000-3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81</xdr:row>
      <xdr:rowOff>28575</xdr:rowOff>
    </xdr:from>
    <xdr:to>
      <xdr:col>8</xdr:col>
      <xdr:colOff>714376</xdr:colOff>
      <xdr:row>100</xdr:row>
      <xdr:rowOff>76200</xdr:rowOff>
    </xdr:to>
    <xdr:graphicFrame macro="">
      <xdr:nvGraphicFramePr>
        <xdr:cNvPr id="2" name="Graf 1">
          <a:extLst>
            <a:ext uri="{FF2B5EF4-FFF2-40B4-BE49-F238E27FC236}">
              <a16:creationId xmlns:a16="http://schemas.microsoft.com/office/drawing/2014/main" id="{EAAAD24A-19B7-4E9F-B6B9-020E6511E5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124</xdr:row>
      <xdr:rowOff>19050</xdr:rowOff>
    </xdr:from>
    <xdr:to>
      <xdr:col>8</xdr:col>
      <xdr:colOff>695325</xdr:colOff>
      <xdr:row>142</xdr:row>
      <xdr:rowOff>112059</xdr:rowOff>
    </xdr:to>
    <xdr:graphicFrame macro="">
      <xdr:nvGraphicFramePr>
        <xdr:cNvPr id="3" name="Graf 2">
          <a:extLst>
            <a:ext uri="{FF2B5EF4-FFF2-40B4-BE49-F238E27FC236}">
              <a16:creationId xmlns:a16="http://schemas.microsoft.com/office/drawing/2014/main" id="{3AF4961F-CE7C-4272-8826-63068F485C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103</xdr:row>
      <xdr:rowOff>45721</xdr:rowOff>
    </xdr:from>
    <xdr:to>
      <xdr:col>8</xdr:col>
      <xdr:colOff>685800</xdr:colOff>
      <xdr:row>121</xdr:row>
      <xdr:rowOff>93346</xdr:rowOff>
    </xdr:to>
    <xdr:graphicFrame macro="">
      <xdr:nvGraphicFramePr>
        <xdr:cNvPr id="4" name="Graf 3">
          <a:extLst>
            <a:ext uri="{FF2B5EF4-FFF2-40B4-BE49-F238E27FC236}">
              <a16:creationId xmlns:a16="http://schemas.microsoft.com/office/drawing/2014/main" id="{5544CB6E-E369-4FE0-B6E2-441B3A7015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87</xdr:row>
      <xdr:rowOff>63254</xdr:rowOff>
    </xdr:from>
    <xdr:to>
      <xdr:col>16</xdr:col>
      <xdr:colOff>388621</xdr:colOff>
      <xdr:row>105</xdr:row>
      <xdr:rowOff>57149</xdr:rowOff>
    </xdr:to>
    <xdr:graphicFrame macro="">
      <xdr:nvGraphicFramePr>
        <xdr:cNvPr id="2" name="Graf 1">
          <a:extLst>
            <a:ext uri="{FF2B5EF4-FFF2-40B4-BE49-F238E27FC236}">
              <a16:creationId xmlns:a16="http://schemas.microsoft.com/office/drawing/2014/main" id="{EEE5D94A-B3E9-4067-B7E5-72DC49A3CC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107</xdr:row>
      <xdr:rowOff>95249</xdr:rowOff>
    </xdr:from>
    <xdr:to>
      <xdr:col>16</xdr:col>
      <xdr:colOff>457201</xdr:colOff>
      <xdr:row>125</xdr:row>
      <xdr:rowOff>123824</xdr:rowOff>
    </xdr:to>
    <xdr:graphicFrame macro="">
      <xdr:nvGraphicFramePr>
        <xdr:cNvPr id="4" name="Graf 3">
          <a:extLst>
            <a:ext uri="{FF2B5EF4-FFF2-40B4-BE49-F238E27FC236}">
              <a16:creationId xmlns:a16="http://schemas.microsoft.com/office/drawing/2014/main" id="{DDE0D741-E3CE-43CC-9399-9F7A1D49B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95249</xdr:colOff>
      <xdr:row>25</xdr:row>
      <xdr:rowOff>19050</xdr:rowOff>
    </xdr:from>
    <xdr:to>
      <xdr:col>30</xdr:col>
      <xdr:colOff>161925</xdr:colOff>
      <xdr:row>44</xdr:row>
      <xdr:rowOff>91109</xdr:rowOff>
    </xdr:to>
    <xdr:graphicFrame macro="">
      <xdr:nvGraphicFramePr>
        <xdr:cNvPr id="5" name="Graf 4">
          <a:extLst>
            <a:ext uri="{FF2B5EF4-FFF2-40B4-BE49-F238E27FC236}">
              <a16:creationId xmlns:a16="http://schemas.microsoft.com/office/drawing/2014/main" id="{00000000-0008-0000-3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20</xdr:col>
      <xdr:colOff>166446</xdr:colOff>
      <xdr:row>24</xdr:row>
      <xdr:rowOff>2481292</xdr:rowOff>
    </xdr:to>
    <xdr:pic>
      <xdr:nvPicPr>
        <xdr:cNvPr id="4" name="Obrázek 3">
          <a:extLst>
            <a:ext uri="{FF2B5EF4-FFF2-40B4-BE49-F238E27FC236}">
              <a16:creationId xmlns:a16="http://schemas.microsoft.com/office/drawing/2014/main" id="{CD2DC429-4A88-451F-BA42-5B665BE7F481}"/>
            </a:ext>
          </a:extLst>
        </xdr:cNvPr>
        <xdr:cNvPicPr>
          <a:picLocks noChangeAspect="1"/>
        </xdr:cNvPicPr>
      </xdr:nvPicPr>
      <xdr:blipFill>
        <a:blip xmlns:r="http://schemas.openxmlformats.org/officeDocument/2006/relationships" r:embed="rId1"/>
        <a:stretch>
          <a:fillRect/>
        </a:stretch>
      </xdr:blipFill>
      <xdr:spPr>
        <a:xfrm>
          <a:off x="0" y="800100"/>
          <a:ext cx="6319596" cy="6176992"/>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50</xdr:row>
      <xdr:rowOff>0</xdr:rowOff>
    </xdr:from>
    <xdr:to>
      <xdr:col>5</xdr:col>
      <xdr:colOff>187091</xdr:colOff>
      <xdr:row>56</xdr:row>
      <xdr:rowOff>34878</xdr:rowOff>
    </xdr:to>
    <xdr:pic>
      <xdr:nvPicPr>
        <xdr:cNvPr id="4" name="Obrázek 3">
          <a:extLst>
            <a:ext uri="{FF2B5EF4-FFF2-40B4-BE49-F238E27FC236}">
              <a16:creationId xmlns:a16="http://schemas.microsoft.com/office/drawing/2014/main" id="{0E9B14D4-A25E-42E1-94ED-4F8D156FC1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8486775"/>
          <a:ext cx="3625616" cy="10064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17</xdr:row>
      <xdr:rowOff>66674</xdr:rowOff>
    </xdr:from>
    <xdr:to>
      <xdr:col>8</xdr:col>
      <xdr:colOff>381000</xdr:colOff>
      <xdr:row>35</xdr:row>
      <xdr:rowOff>158115</xdr:rowOff>
    </xdr:to>
    <xdr:graphicFrame macro="">
      <xdr:nvGraphicFramePr>
        <xdr:cNvPr id="6" name="Graf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419100</xdr:colOff>
      <xdr:row>18</xdr:row>
      <xdr:rowOff>28575</xdr:rowOff>
    </xdr:from>
    <xdr:to>
      <xdr:col>18</xdr:col>
      <xdr:colOff>209550</xdr:colOff>
      <xdr:row>35</xdr:row>
      <xdr:rowOff>0</xdr:rowOff>
    </xdr:to>
    <xdr:graphicFrame macro="">
      <xdr:nvGraphicFramePr>
        <xdr:cNvPr id="7" name="Graf 6">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40005</xdr:colOff>
      <xdr:row>27</xdr:row>
      <xdr:rowOff>76200</xdr:rowOff>
    </xdr:from>
    <xdr:to>
      <xdr:col>7</xdr:col>
      <xdr:colOff>332880</xdr:colOff>
      <xdr:row>41</xdr:row>
      <xdr:rowOff>99060</xdr:rowOff>
    </xdr:to>
    <xdr:graphicFrame macro="">
      <xdr:nvGraphicFramePr>
        <xdr:cNvPr id="12" name="Graf 11">
          <a:extLst>
            <a:ext uri="{FF2B5EF4-FFF2-40B4-BE49-F238E27FC236}">
              <a16:creationId xmlns:a16="http://schemas.microsoft.com/office/drawing/2014/main"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24766</xdr:colOff>
      <xdr:row>27</xdr:row>
      <xdr:rowOff>28574</xdr:rowOff>
    </xdr:from>
    <xdr:to>
      <xdr:col>16</xdr:col>
      <xdr:colOff>346216</xdr:colOff>
      <xdr:row>41</xdr:row>
      <xdr:rowOff>85725</xdr:rowOff>
    </xdr:to>
    <xdr:graphicFrame macro="">
      <xdr:nvGraphicFramePr>
        <xdr:cNvPr id="13" name="Graf 12">
          <a:extLst>
            <a:ext uri="{FF2B5EF4-FFF2-40B4-BE49-F238E27FC236}">
              <a16:creationId xmlns:a16="http://schemas.microsoft.com/office/drawing/2014/main" id="{00000000-0008-0000-0B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47624</xdr:colOff>
      <xdr:row>16</xdr:row>
      <xdr:rowOff>57149</xdr:rowOff>
    </xdr:from>
    <xdr:to>
      <xdr:col>5</xdr:col>
      <xdr:colOff>624524</xdr:colOff>
      <xdr:row>31</xdr:row>
      <xdr:rowOff>133350</xdr:rowOff>
    </xdr:to>
    <xdr:graphicFrame macro="">
      <xdr:nvGraphicFramePr>
        <xdr:cNvPr id="8" name="Graf 7">
          <a:extLst>
            <a:ext uri="{FF2B5EF4-FFF2-40B4-BE49-F238E27FC236}">
              <a16:creationId xmlns:a16="http://schemas.microsoft.com/office/drawing/2014/main" id="{00000000-0008-0000-0C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16</xdr:row>
      <xdr:rowOff>76200</xdr:rowOff>
    </xdr:from>
    <xdr:to>
      <xdr:col>11</xdr:col>
      <xdr:colOff>576900</xdr:colOff>
      <xdr:row>31</xdr:row>
      <xdr:rowOff>61912</xdr:rowOff>
    </xdr:to>
    <xdr:graphicFrame macro="">
      <xdr:nvGraphicFramePr>
        <xdr:cNvPr id="9" name="Graf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619126</xdr:colOff>
      <xdr:row>17</xdr:row>
      <xdr:rowOff>9525</xdr:rowOff>
    </xdr:from>
    <xdr:to>
      <xdr:col>13</xdr:col>
      <xdr:colOff>470535</xdr:colOff>
      <xdr:row>37</xdr:row>
      <xdr:rowOff>0</xdr:rowOff>
    </xdr:to>
    <xdr:graphicFrame macro="">
      <xdr:nvGraphicFramePr>
        <xdr:cNvPr id="20" name="Graf 19">
          <a:extLst>
            <a:ext uri="{FF2B5EF4-FFF2-40B4-BE49-F238E27FC236}">
              <a16:creationId xmlns:a16="http://schemas.microsoft.com/office/drawing/2014/main" id="{00000000-0008-0000-0D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19050</xdr:rowOff>
    </xdr:from>
    <xdr:to>
      <xdr:col>6</xdr:col>
      <xdr:colOff>285750</xdr:colOff>
      <xdr:row>36</xdr:row>
      <xdr:rowOff>47625</xdr:rowOff>
    </xdr:to>
    <xdr:graphicFrame macro="">
      <xdr:nvGraphicFramePr>
        <xdr:cNvPr id="7" name="Graf 6">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18</xdr:row>
      <xdr:rowOff>22860</xdr:rowOff>
    </xdr:from>
    <xdr:to>
      <xdr:col>4</xdr:col>
      <xdr:colOff>838200</xdr:colOff>
      <xdr:row>38</xdr:row>
      <xdr:rowOff>47625</xdr:rowOff>
    </xdr:to>
    <xdr:graphicFrame macro="">
      <xdr:nvGraphicFramePr>
        <xdr:cNvPr id="5" name="Graf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110415</xdr:colOff>
      <xdr:row>17</xdr:row>
      <xdr:rowOff>121920</xdr:rowOff>
    </xdr:from>
    <xdr:to>
      <xdr:col>9</xdr:col>
      <xdr:colOff>904875</xdr:colOff>
      <xdr:row>36</xdr:row>
      <xdr:rowOff>95250</xdr:rowOff>
    </xdr:to>
    <xdr:graphicFrame macro="">
      <xdr:nvGraphicFramePr>
        <xdr:cNvPr id="6" name="Graf 5">
          <a:extLst>
            <a:ext uri="{FF2B5EF4-FFF2-40B4-BE49-F238E27FC236}">
              <a16:creationId xmlns:a16="http://schemas.microsoft.com/office/drawing/2014/main" id="{00000000-0008-0000-0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RU_GAS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Introduction"/>
      <sheetName val="1"/>
      <sheetName val="2"/>
      <sheetName val="3.1"/>
      <sheetName val="3.2"/>
      <sheetName val="3.3"/>
      <sheetName val="3.4"/>
      <sheetName val="3.5"/>
      <sheetName val="4.1"/>
      <sheetName val="4.2"/>
      <sheetName val="5.1"/>
      <sheetName val="5.2"/>
      <sheetName val="6.1"/>
      <sheetName val="6.2"/>
      <sheetName val="6.3"/>
      <sheetName val="6.4"/>
      <sheetName val="6.5"/>
      <sheetName val="6.6"/>
      <sheetName val="6.7"/>
      <sheetName val="7.1"/>
      <sheetName val="7.2"/>
      <sheetName val="7.3"/>
      <sheetName val="7.4"/>
      <sheetName val="7.5"/>
      <sheetName val="8.1"/>
      <sheetName val="8.2"/>
      <sheetName val="8.3"/>
      <sheetName val="8.4"/>
      <sheetName val="8.5"/>
      <sheetName val="8.6"/>
      <sheetName val="8.7"/>
      <sheetName val="8.8"/>
      <sheetName val="8.9"/>
      <sheetName val="9.1"/>
      <sheetName val="9.2"/>
      <sheetName val="9.3"/>
      <sheetName val="9.4"/>
      <sheetName val="9.5"/>
      <sheetName val="10"/>
      <sheetName val="11.1"/>
      <sheetName val="11.2"/>
      <sheetName val="11.3"/>
      <sheetName val="11.4"/>
      <sheetName val="11.5"/>
      <sheetName val="12.1"/>
      <sheetName val="12.2"/>
      <sheetName val="12.3"/>
      <sheetName val="13"/>
      <sheetName val="Closing p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6">
          <cell r="A6" t="str">
            <v>Period</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32">
          <cell r="H32" t="str">
            <v xml:space="preserve">VTL </v>
          </cell>
          <cell r="I32" t="str">
            <v xml:space="preserve">STL </v>
          </cell>
          <cell r="J32" t="str">
            <v xml:space="preserve">NTL </v>
          </cell>
        </row>
        <row r="33">
          <cell r="H33">
            <v>16751.314115895981</v>
          </cell>
          <cell r="I33">
            <v>48803.312938536881</v>
          </cell>
          <cell r="J33">
            <v>13392.393956722637</v>
          </cell>
        </row>
      </sheetData>
      <sheetData sheetId="39" refreshError="1"/>
      <sheetData sheetId="40" refreshError="1"/>
      <sheetData sheetId="41" refreshError="1"/>
      <sheetData sheetId="42" refreshError="1"/>
      <sheetData sheetId="43" refreshError="1"/>
      <sheetData sheetId="44">
        <row r="4">
          <cell r="A4" t="str">
            <v>Period</v>
          </cell>
        </row>
      </sheetData>
      <sheetData sheetId="45">
        <row r="5">
          <cell r="A5" t="str">
            <v>January</v>
          </cell>
        </row>
        <row r="6">
          <cell r="A6" t="str">
            <v>February</v>
          </cell>
        </row>
        <row r="7">
          <cell r="A7" t="str">
            <v>March</v>
          </cell>
        </row>
        <row r="8">
          <cell r="A8" t="str">
            <v>April</v>
          </cell>
        </row>
        <row r="9">
          <cell r="A9" t="str">
            <v>May</v>
          </cell>
        </row>
        <row r="10">
          <cell r="A10" t="str">
            <v>June</v>
          </cell>
        </row>
        <row r="11">
          <cell r="A11" t="str">
            <v>July</v>
          </cell>
        </row>
        <row r="12">
          <cell r="A12" t="str">
            <v>August</v>
          </cell>
        </row>
        <row r="13">
          <cell r="A13" t="str">
            <v>September</v>
          </cell>
        </row>
        <row r="14">
          <cell r="A14" t="str">
            <v>October</v>
          </cell>
        </row>
        <row r="15">
          <cell r="A15" t="str">
            <v>November</v>
          </cell>
        </row>
        <row r="16">
          <cell r="A16" t="str">
            <v>December</v>
          </cell>
        </row>
        <row r="17">
          <cell r="A17" t="str">
            <v>1Q</v>
          </cell>
        </row>
        <row r="18">
          <cell r="A18" t="str">
            <v>2Q</v>
          </cell>
        </row>
        <row r="19">
          <cell r="A19" t="str">
            <v>3Q</v>
          </cell>
        </row>
        <row r="20">
          <cell r="A20" t="str">
            <v>4Q</v>
          </cell>
        </row>
        <row r="21">
          <cell r="A21" t="str">
            <v>1H</v>
          </cell>
        </row>
        <row r="22">
          <cell r="A22" t="str">
            <v>2H</v>
          </cell>
        </row>
        <row r="23">
          <cell r="A23" t="str">
            <v>Year</v>
          </cell>
        </row>
      </sheetData>
      <sheetData sheetId="46" refreshError="1"/>
      <sheetData sheetId="47" refreshError="1"/>
      <sheetData sheetId="48" refreshError="1"/>
      <sheetData sheetId="49" refreshError="1"/>
      <sheetData sheetId="50" refreshError="1"/>
    </sheetDataSet>
  </externalBook>
</externalLink>
</file>

<file path=xl/theme/theme1.xml><?xml version="1.0" encoding="utf-8"?>
<a:theme xmlns:a="http://schemas.openxmlformats.org/drawingml/2006/main" name="ERU">
  <a:themeElements>
    <a:clrScheme name="ERU">
      <a:dk1>
        <a:srgbClr val="262626"/>
      </a:dk1>
      <a:lt1>
        <a:sysClr val="window" lastClr="FFFFFF"/>
      </a:lt1>
      <a:dk2>
        <a:srgbClr val="23315F"/>
      </a:dk2>
      <a:lt2>
        <a:srgbClr val="D0D0D0"/>
      </a:lt2>
      <a:accent1>
        <a:srgbClr val="23315F"/>
      </a:accent1>
      <a:accent2>
        <a:srgbClr val="5A6588"/>
      </a:accent2>
      <a:accent3>
        <a:srgbClr val="9198B0"/>
      </a:accent3>
      <a:accent4>
        <a:srgbClr val="C8CBD7"/>
      </a:accent4>
      <a:accent5>
        <a:srgbClr val="E02C1F"/>
      </a:accent5>
      <a:accent6>
        <a:srgbClr val="E86158"/>
      </a:accent6>
      <a:hlink>
        <a:srgbClr val="0563C1"/>
      </a:hlink>
      <a:folHlink>
        <a:srgbClr val="E02C1F"/>
      </a:folHlink>
    </a:clrScheme>
    <a:fontScheme name="Výchozí">
      <a:majorFont>
        <a:latin typeface="Arial"/>
        <a:ea typeface=""/>
        <a:cs typeface=""/>
      </a:majorFont>
      <a:minorFont>
        <a:latin typeface="Arial"/>
        <a:ea typeface=""/>
        <a:cs typeface=""/>
      </a:minorFont>
    </a:fontScheme>
    <a:fmtScheme name="Motiv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otiv_ERU" id="{9FFB561D-4E9C-47DD-93C1-073C5FD388E9}" vid="{664F4A23-A473-446F-B730-8F377D84977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295EB-3138-4849-9D19-8951DACDD23E}">
  <dimension ref="A1:K50"/>
  <sheetViews>
    <sheetView showGridLines="0" tabSelected="1" showWhiteSpace="0" zoomScaleNormal="100" zoomScaleSheetLayoutView="70" zoomScalePageLayoutView="70" workbookViewId="0">
      <selection activeCell="H1" sqref="H1"/>
    </sheetView>
  </sheetViews>
  <sheetFormatPr defaultColWidth="9.140625" defaultRowHeight="12.75"/>
  <cols>
    <col min="1" max="1" width="41.5703125" style="408" customWidth="1"/>
    <col min="2" max="2" width="50.42578125" style="408" customWidth="1"/>
    <col min="3" max="9" width="9.85546875" style="408" customWidth="1"/>
    <col min="10" max="10" width="10.28515625" style="408" customWidth="1"/>
    <col min="11" max="16384" width="9.140625" style="408"/>
  </cols>
  <sheetData>
    <row r="1" spans="1:11" ht="399.75" customHeight="1">
      <c r="A1" s="1459" t="s">
        <v>505</v>
      </c>
      <c r="B1" s="1460"/>
    </row>
    <row r="2" spans="1:11" ht="400.15" customHeight="1">
      <c r="A2" s="446"/>
      <c r="B2" s="444"/>
      <c r="C2" s="409"/>
      <c r="D2" s="409"/>
      <c r="E2" s="409"/>
      <c r="F2" s="409"/>
      <c r="G2" s="409"/>
      <c r="H2" s="409"/>
      <c r="I2" s="409"/>
      <c r="J2" s="409"/>
      <c r="K2" s="408" t="s">
        <v>0</v>
      </c>
    </row>
    <row r="3" spans="1:11">
      <c r="B3" s="410"/>
      <c r="D3" s="411"/>
      <c r="E3" s="412"/>
      <c r="F3" s="412"/>
      <c r="G3" s="412"/>
      <c r="J3" s="413"/>
    </row>
    <row r="9" spans="1:11">
      <c r="B9" s="414"/>
      <c r="I9" s="415"/>
    </row>
    <row r="10" spans="1:11">
      <c r="B10" s="416"/>
      <c r="C10" s="417"/>
    </row>
    <row r="11" spans="1:11">
      <c r="B11" s="416"/>
      <c r="C11" s="417"/>
    </row>
    <row r="12" spans="1:11">
      <c r="B12" s="416"/>
      <c r="C12" s="417"/>
    </row>
    <row r="13" spans="1:11">
      <c r="A13" s="418"/>
      <c r="B13" s="419"/>
      <c r="C13" s="420"/>
      <c r="D13" s="418"/>
      <c r="E13" s="418"/>
      <c r="F13" s="418"/>
      <c r="G13" s="418"/>
      <c r="H13" s="418"/>
      <c r="I13" s="418"/>
      <c r="J13" s="418"/>
    </row>
    <row r="14" spans="1:11">
      <c r="A14" s="418"/>
      <c r="B14" s="419"/>
      <c r="C14" s="420"/>
      <c r="D14" s="418"/>
      <c r="E14" s="418"/>
      <c r="F14" s="418"/>
      <c r="G14" s="418"/>
      <c r="H14" s="418"/>
      <c r="I14" s="418"/>
      <c r="J14" s="418"/>
    </row>
    <row r="15" spans="1:11">
      <c r="A15" s="418"/>
      <c r="B15" s="419"/>
      <c r="C15" s="420"/>
      <c r="D15" s="418"/>
      <c r="E15" s="418"/>
      <c r="F15" s="418"/>
      <c r="G15" s="418"/>
      <c r="H15" s="418"/>
      <c r="I15" s="418"/>
      <c r="J15" s="418"/>
    </row>
    <row r="16" spans="1:11">
      <c r="A16" s="418"/>
      <c r="B16" s="419"/>
      <c r="C16" s="420"/>
      <c r="D16" s="418"/>
      <c r="E16" s="418"/>
      <c r="F16" s="418"/>
      <c r="G16" s="418"/>
      <c r="H16" s="418"/>
      <c r="I16" s="418"/>
      <c r="J16" s="418"/>
    </row>
    <row r="17" spans="1:10">
      <c r="A17" s="418"/>
      <c r="B17" s="419"/>
      <c r="C17" s="420"/>
      <c r="D17" s="418"/>
      <c r="E17" s="418"/>
      <c r="F17" s="418"/>
      <c r="G17" s="418"/>
      <c r="H17" s="418"/>
      <c r="I17" s="418"/>
      <c r="J17" s="418"/>
    </row>
    <row r="18" spans="1:10">
      <c r="A18" s="418"/>
      <c r="B18" s="419"/>
      <c r="C18" s="420"/>
      <c r="D18" s="418"/>
      <c r="E18" s="418"/>
      <c r="F18" s="418"/>
      <c r="G18" s="418"/>
      <c r="H18" s="418"/>
      <c r="I18" s="418"/>
      <c r="J18" s="418"/>
    </row>
    <row r="19" spans="1:10">
      <c r="A19" s="418"/>
      <c r="B19" s="419"/>
      <c r="C19" s="420"/>
      <c r="D19" s="418"/>
      <c r="E19" s="418"/>
      <c r="F19" s="418"/>
      <c r="G19" s="418"/>
      <c r="H19" s="418"/>
      <c r="I19" s="418"/>
      <c r="J19" s="418"/>
    </row>
    <row r="21" spans="1:10">
      <c r="A21" s="418"/>
      <c r="B21" s="419"/>
      <c r="C21" s="420"/>
      <c r="D21" s="418"/>
      <c r="E21" s="418"/>
      <c r="F21" s="418"/>
      <c r="G21" s="418"/>
      <c r="H21" s="418"/>
      <c r="I21" s="418"/>
      <c r="J21" s="418"/>
    </row>
    <row r="22" spans="1:10">
      <c r="A22" s="418"/>
      <c r="B22" s="419"/>
      <c r="C22" s="420"/>
      <c r="D22" s="418"/>
      <c r="E22" s="418"/>
      <c r="F22" s="418"/>
      <c r="G22" s="418"/>
      <c r="H22" s="418"/>
      <c r="I22" s="418"/>
      <c r="J22" s="418"/>
    </row>
    <row r="23" spans="1:10">
      <c r="A23" s="418"/>
      <c r="B23" s="419"/>
      <c r="C23" s="420"/>
      <c r="D23" s="418"/>
      <c r="E23" s="418"/>
      <c r="F23" s="418"/>
      <c r="G23" s="418"/>
      <c r="H23" s="418"/>
      <c r="I23" s="418"/>
      <c r="J23" s="418"/>
    </row>
    <row r="25" spans="1:10">
      <c r="A25" s="418"/>
      <c r="C25" s="420"/>
      <c r="D25" s="418"/>
      <c r="E25" s="418"/>
      <c r="F25" s="418"/>
      <c r="G25" s="418"/>
      <c r="H25" s="418"/>
      <c r="I25" s="418"/>
      <c r="J25" s="418"/>
    </row>
    <row r="26" spans="1:10">
      <c r="A26" s="418"/>
      <c r="C26" s="420"/>
      <c r="D26" s="418"/>
      <c r="E26" s="418"/>
      <c r="F26" s="418"/>
      <c r="G26" s="418"/>
      <c r="H26" s="418"/>
      <c r="I26" s="418"/>
      <c r="J26" s="418"/>
    </row>
    <row r="27" spans="1:10">
      <c r="A27" s="418"/>
      <c r="C27" s="420"/>
      <c r="D27" s="418"/>
      <c r="E27" s="418"/>
      <c r="F27" s="418"/>
      <c r="G27" s="418"/>
      <c r="H27" s="418"/>
      <c r="I27" s="418"/>
      <c r="J27" s="418"/>
    </row>
    <row r="28" spans="1:10">
      <c r="A28" s="1456"/>
      <c r="B28" s="1456"/>
      <c r="C28" s="1456"/>
      <c r="D28" s="1456"/>
      <c r="E28" s="1456"/>
      <c r="F28" s="1456"/>
      <c r="G28" s="1456"/>
      <c r="H28" s="1456"/>
      <c r="I28" s="1456"/>
      <c r="J28" s="1456"/>
    </row>
    <row r="29" spans="1:10">
      <c r="A29" s="418"/>
      <c r="B29" s="419"/>
      <c r="C29" s="420"/>
      <c r="D29" s="418"/>
      <c r="E29" s="418"/>
      <c r="F29" s="418"/>
      <c r="G29" s="418"/>
      <c r="H29" s="418"/>
      <c r="I29" s="418"/>
      <c r="J29" s="418"/>
    </row>
    <row r="31" spans="1:10">
      <c r="A31" s="418"/>
      <c r="B31" s="419"/>
      <c r="C31" s="420"/>
      <c r="D31" s="418"/>
      <c r="E31" s="418"/>
      <c r="F31" s="418"/>
      <c r="G31" s="418"/>
      <c r="H31" s="418"/>
      <c r="I31" s="418"/>
      <c r="J31" s="418"/>
    </row>
    <row r="32" spans="1:10">
      <c r="A32" s="418"/>
      <c r="B32" s="419"/>
      <c r="C32" s="420"/>
      <c r="D32" s="418"/>
      <c r="E32" s="418"/>
      <c r="F32" s="418"/>
      <c r="G32" s="418"/>
      <c r="H32" s="418"/>
      <c r="I32" s="418"/>
      <c r="J32" s="418"/>
    </row>
    <row r="33" spans="1:10">
      <c r="A33" s="1457"/>
      <c r="B33" s="1457"/>
      <c r="C33" s="1457"/>
      <c r="D33" s="1457"/>
      <c r="E33" s="1457"/>
      <c r="F33" s="1457"/>
      <c r="G33" s="1457"/>
      <c r="H33" s="1457"/>
      <c r="I33" s="1457"/>
      <c r="J33" s="1457"/>
    </row>
    <row r="34" spans="1:10">
      <c r="B34" s="413"/>
      <c r="C34" s="413"/>
      <c r="D34" s="413"/>
      <c r="E34" s="413"/>
      <c r="F34" s="413"/>
      <c r="G34" s="413"/>
      <c r="H34" s="413"/>
      <c r="I34" s="413"/>
      <c r="J34" s="413"/>
    </row>
    <row r="37" spans="1:10">
      <c r="B37" s="416"/>
      <c r="C37" s="417"/>
    </row>
    <row r="39" spans="1:10">
      <c r="B39" s="421"/>
      <c r="C39" s="421"/>
      <c r="D39" s="421"/>
      <c r="E39" s="421"/>
      <c r="F39" s="421"/>
      <c r="G39" s="421"/>
      <c r="H39" s="421"/>
      <c r="I39" s="421"/>
    </row>
    <row r="50" spans="1:10">
      <c r="A50" s="1458"/>
      <c r="B50" s="1458"/>
      <c r="C50" s="1458"/>
      <c r="D50" s="1458"/>
      <c r="E50" s="1458"/>
      <c r="F50" s="1458"/>
      <c r="G50" s="1458"/>
      <c r="H50" s="1458"/>
      <c r="I50" s="1458"/>
      <c r="J50" s="1458"/>
    </row>
  </sheetData>
  <mergeCells count="4">
    <mergeCell ref="A28:J28"/>
    <mergeCell ref="A33:J33"/>
    <mergeCell ref="A50:J50"/>
    <mergeCell ref="A1:B1"/>
  </mergeCells>
  <printOptions verticalCentered="1"/>
  <pageMargins left="0.59055118110236227" right="0.59055118110236227" top="0.39370078740157483" bottom="0.59055118110236227" header="0" footer="0"/>
  <pageSetup paperSize="9" scale="9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2"/>
  <dimension ref="A1:AG42"/>
  <sheetViews>
    <sheetView showGridLines="0" zoomScaleNormal="100" zoomScaleSheetLayoutView="100" workbookViewId="0">
      <selection activeCell="H1" sqref="H1"/>
    </sheetView>
  </sheetViews>
  <sheetFormatPr defaultColWidth="9.140625" defaultRowHeight="12.75"/>
  <cols>
    <col min="1" max="1" width="7.140625" style="51" customWidth="1"/>
    <col min="2" max="2" width="6" style="51" customWidth="1"/>
    <col min="3" max="17" width="8.7109375" style="51" customWidth="1"/>
    <col min="18" max="19" width="9.140625" style="51"/>
    <col min="20" max="22" width="12.7109375" style="51" customWidth="1"/>
    <col min="23" max="16384" width="9.140625" style="51"/>
  </cols>
  <sheetData>
    <row r="1" spans="1:33" s="9" customFormat="1" ht="18">
      <c r="A1" s="1502" t="s">
        <v>205</v>
      </c>
      <c r="B1" s="1502"/>
      <c r="C1" s="1502"/>
      <c r="D1" s="1502"/>
      <c r="E1" s="1502"/>
      <c r="F1" s="1502"/>
      <c r="G1" s="1502"/>
      <c r="H1" s="1502"/>
      <c r="I1" s="1502"/>
      <c r="J1" s="1502"/>
      <c r="K1" s="1502"/>
      <c r="L1" s="1502"/>
      <c r="M1" s="1502"/>
      <c r="N1" s="1502"/>
      <c r="O1" s="1502"/>
      <c r="P1" s="1502"/>
      <c r="Q1" s="1502"/>
    </row>
    <row r="2" spans="1:33" ht="5.0999999999999996" customHeight="1">
      <c r="A2" s="643"/>
      <c r="B2" s="644"/>
      <c r="C2" s="644"/>
      <c r="D2" s="644"/>
      <c r="E2" s="644"/>
      <c r="F2" s="644"/>
      <c r="G2" s="644"/>
      <c r="H2" s="644"/>
      <c r="I2" s="644"/>
      <c r="J2" s="644"/>
      <c r="K2" s="644"/>
      <c r="L2" s="644"/>
      <c r="M2" s="644"/>
      <c r="N2" s="644"/>
      <c r="O2" s="644"/>
      <c r="P2" s="645"/>
      <c r="Q2" s="643"/>
    </row>
    <row r="3" spans="1:33" ht="36.75" customHeight="1">
      <c r="A3" s="1505" t="s">
        <v>176</v>
      </c>
      <c r="B3" s="1506"/>
      <c r="C3" s="1485" t="s">
        <v>206</v>
      </c>
      <c r="D3" s="1486"/>
      <c r="E3" s="1486"/>
      <c r="F3" s="1486"/>
      <c r="G3" s="1503"/>
      <c r="H3" s="1485" t="s">
        <v>207</v>
      </c>
      <c r="I3" s="1486"/>
      <c r="J3" s="1486"/>
      <c r="K3" s="1486"/>
      <c r="L3" s="1503"/>
      <c r="M3" s="1486" t="s">
        <v>208</v>
      </c>
      <c r="N3" s="1486"/>
      <c r="O3" s="1486"/>
      <c r="P3" s="1486"/>
      <c r="Q3" s="1486"/>
      <c r="T3" s="58"/>
      <c r="U3" s="49"/>
      <c r="V3" s="49"/>
    </row>
    <row r="4" spans="1:33" ht="12" customHeight="1">
      <c r="A4" s="1507"/>
      <c r="B4" s="1508"/>
      <c r="C4" s="986" t="s">
        <v>209</v>
      </c>
      <c r="D4" s="987" t="s">
        <v>210</v>
      </c>
      <c r="E4" s="1354" t="s">
        <v>211</v>
      </c>
      <c r="F4" s="1354" t="s">
        <v>212</v>
      </c>
      <c r="G4" s="1355" t="s">
        <v>154</v>
      </c>
      <c r="H4" s="986" t="s">
        <v>209</v>
      </c>
      <c r="I4" s="987" t="s">
        <v>210</v>
      </c>
      <c r="J4" s="1354" t="s">
        <v>211</v>
      </c>
      <c r="K4" s="1354" t="s">
        <v>212</v>
      </c>
      <c r="L4" s="1355" t="s">
        <v>154</v>
      </c>
      <c r="M4" s="987" t="s">
        <v>209</v>
      </c>
      <c r="N4" s="987" t="s">
        <v>210</v>
      </c>
      <c r="O4" s="1354" t="s">
        <v>211</v>
      </c>
      <c r="P4" s="1354" t="s">
        <v>212</v>
      </c>
      <c r="Q4" s="1354" t="s">
        <v>154</v>
      </c>
      <c r="R4" s="65"/>
      <c r="S4" s="66"/>
      <c r="T4" s="67"/>
      <c r="U4" s="67"/>
      <c r="V4" s="49"/>
      <c r="W4" s="50"/>
    </row>
    <row r="5" spans="1:33" ht="12.95" customHeight="1">
      <c r="A5" s="1504" t="s">
        <v>177</v>
      </c>
      <c r="B5" s="815">
        <v>2013</v>
      </c>
      <c r="C5" s="958">
        <v>31484.850992683652</v>
      </c>
      <c r="D5" s="624">
        <v>12063.874336402767</v>
      </c>
      <c r="E5" s="624">
        <v>0</v>
      </c>
      <c r="F5" s="624">
        <v>0</v>
      </c>
      <c r="G5" s="1032">
        <f t="shared" ref="G5:G23" si="0">SUM(C5:F5)</f>
        <v>43548.725329086417</v>
      </c>
      <c r="H5" s="958">
        <v>28960.214886600494</v>
      </c>
      <c r="I5" s="624">
        <v>5522.0406468739557</v>
      </c>
      <c r="J5" s="624">
        <v>595.20243089382916</v>
      </c>
      <c r="K5" s="624">
        <v>0</v>
      </c>
      <c r="L5" s="1032">
        <f t="shared" ref="L5:L23" si="1">SUM(H5:K5)</f>
        <v>35077.457964368274</v>
      </c>
      <c r="M5" s="958">
        <f t="shared" ref="M5:M23" si="2">C5-H5</f>
        <v>2524.6361060831587</v>
      </c>
      <c r="N5" s="624">
        <f t="shared" ref="N5:N23" si="3">D5-I5</f>
        <v>6541.8336895288112</v>
      </c>
      <c r="O5" s="624">
        <f t="shared" ref="O5:O23" si="4">E5-J5</f>
        <v>-595.20243089382916</v>
      </c>
      <c r="P5" s="624">
        <f t="shared" ref="P5:P23" si="5">F5-K5</f>
        <v>0</v>
      </c>
      <c r="Q5" s="720">
        <f t="shared" ref="Q5:Q23" si="6">G5-L5</f>
        <v>8471.2673647181437</v>
      </c>
      <c r="R5" s="46"/>
      <c r="S5" s="47"/>
      <c r="T5" s="1326"/>
      <c r="U5" s="48"/>
      <c r="V5" s="49"/>
      <c r="W5" s="50"/>
      <c r="X5" s="50"/>
      <c r="Y5" s="50"/>
      <c r="AA5" s="50"/>
      <c r="AB5" s="50"/>
    </row>
    <row r="6" spans="1:33" ht="12.95" customHeight="1">
      <c r="A6" s="1498"/>
      <c r="B6" s="647">
        <v>2014</v>
      </c>
      <c r="C6" s="960">
        <v>36041.816490405341</v>
      </c>
      <c r="D6" s="630">
        <v>498.92663820769997</v>
      </c>
      <c r="E6" s="630">
        <v>0</v>
      </c>
      <c r="F6" s="630">
        <v>0</v>
      </c>
      <c r="G6" s="1034">
        <f t="shared" si="0"/>
        <v>36540.743128613038</v>
      </c>
      <c r="H6" s="960">
        <v>19445.680430693461</v>
      </c>
      <c r="I6" s="630">
        <v>9425.6564325856016</v>
      </c>
      <c r="J6" s="630">
        <v>420.06924781095051</v>
      </c>
      <c r="K6" s="630">
        <v>0</v>
      </c>
      <c r="L6" s="1034">
        <f t="shared" si="1"/>
        <v>29291.406111090015</v>
      </c>
      <c r="M6" s="960">
        <f t="shared" si="2"/>
        <v>16596.13605971188</v>
      </c>
      <c r="N6" s="630">
        <f t="shared" si="3"/>
        <v>-8926.7297943779013</v>
      </c>
      <c r="O6" s="630">
        <f t="shared" si="4"/>
        <v>-420.06924781095051</v>
      </c>
      <c r="P6" s="630">
        <f t="shared" si="5"/>
        <v>0</v>
      </c>
      <c r="Q6" s="716">
        <f t="shared" si="6"/>
        <v>7249.337017523023</v>
      </c>
      <c r="R6" s="46"/>
      <c r="S6" s="47"/>
      <c r="T6" s="1326"/>
      <c r="U6" s="52"/>
      <c r="V6" s="53"/>
      <c r="W6" s="50"/>
      <c r="X6" s="50"/>
      <c r="Y6" s="50"/>
      <c r="AA6" s="50"/>
      <c r="AB6" s="50"/>
    </row>
    <row r="7" spans="1:33" ht="12.95" customHeight="1">
      <c r="A7" s="1498"/>
      <c r="B7" s="815">
        <v>2015</v>
      </c>
      <c r="C7" s="958">
        <v>35668.352425516699</v>
      </c>
      <c r="D7" s="624">
        <v>13.3220516438</v>
      </c>
      <c r="E7" s="624">
        <v>0</v>
      </c>
      <c r="F7" s="624">
        <v>0</v>
      </c>
      <c r="G7" s="1114">
        <f t="shared" si="0"/>
        <v>35681.674477160501</v>
      </c>
      <c r="H7" s="958">
        <v>17255.655977554401</v>
      </c>
      <c r="I7" s="624">
        <v>10934.865928601199</v>
      </c>
      <c r="J7" s="624">
        <v>17.349299321276735</v>
      </c>
      <c r="K7" s="624">
        <v>0</v>
      </c>
      <c r="L7" s="1114">
        <f t="shared" si="1"/>
        <v>28207.871205476877</v>
      </c>
      <c r="M7" s="959">
        <f t="shared" si="2"/>
        <v>18412.696447962298</v>
      </c>
      <c r="N7" s="627">
        <f t="shared" si="3"/>
        <v>-10921.543876957399</v>
      </c>
      <c r="O7" s="627">
        <f t="shared" si="4"/>
        <v>-17.349299321276735</v>
      </c>
      <c r="P7" s="627">
        <f t="shared" si="5"/>
        <v>0</v>
      </c>
      <c r="Q7" s="1327">
        <f t="shared" si="6"/>
        <v>7473.8032716836242</v>
      </c>
      <c r="R7" s="46"/>
      <c r="S7" s="47"/>
      <c r="T7" s="1326"/>
      <c r="U7" s="52"/>
      <c r="W7" s="50"/>
      <c r="X7" s="50"/>
      <c r="Y7" s="50"/>
      <c r="AA7" s="50"/>
      <c r="AB7" s="50"/>
    </row>
    <row r="8" spans="1:33" ht="12.95" customHeight="1">
      <c r="A8" s="1498"/>
      <c r="B8" s="647">
        <v>2016</v>
      </c>
      <c r="C8" s="960">
        <v>32326.028315238218</v>
      </c>
      <c r="D8" s="630">
        <v>1648.6281678393757</v>
      </c>
      <c r="E8" s="630">
        <v>0</v>
      </c>
      <c r="F8" s="630">
        <v>0</v>
      </c>
      <c r="G8" s="1034">
        <f t="shared" si="0"/>
        <v>33974.656483077597</v>
      </c>
      <c r="H8" s="960">
        <v>23167.632847425382</v>
      </c>
      <c r="I8" s="630">
        <v>2677.8833210831585</v>
      </c>
      <c r="J8" s="630">
        <v>6.0604394373939252</v>
      </c>
      <c r="K8" s="630">
        <v>0</v>
      </c>
      <c r="L8" s="1034">
        <f t="shared" si="1"/>
        <v>25851.576607945935</v>
      </c>
      <c r="M8" s="960">
        <f t="shared" si="2"/>
        <v>9158.3954678128357</v>
      </c>
      <c r="N8" s="630">
        <f t="shared" si="3"/>
        <v>-1029.2551532437828</v>
      </c>
      <c r="O8" s="630">
        <f t="shared" si="4"/>
        <v>-6.0604394373939252</v>
      </c>
      <c r="P8" s="630">
        <f t="shared" si="5"/>
        <v>0</v>
      </c>
      <c r="Q8" s="716">
        <f t="shared" si="6"/>
        <v>8123.0798751316615</v>
      </c>
      <c r="R8" s="46"/>
      <c r="S8" s="47"/>
      <c r="T8" s="1326"/>
      <c r="U8" s="52"/>
      <c r="W8" s="50"/>
      <c r="X8" s="50"/>
      <c r="Y8" s="50"/>
      <c r="AA8" s="50"/>
      <c r="AB8" s="50"/>
    </row>
    <row r="9" spans="1:33" ht="12.95" customHeight="1">
      <c r="A9" s="1498"/>
      <c r="B9" s="815">
        <v>2017</v>
      </c>
      <c r="C9" s="958">
        <v>34749.522928376326</v>
      </c>
      <c r="D9" s="624">
        <v>259.66897457537715</v>
      </c>
      <c r="E9" s="624">
        <v>0</v>
      </c>
      <c r="F9" s="624">
        <v>0</v>
      </c>
      <c r="G9" s="1114">
        <f t="shared" si="0"/>
        <v>35009.191902951701</v>
      </c>
      <c r="H9" s="958">
        <v>22628.825565408137</v>
      </c>
      <c r="I9" s="624">
        <v>3372.3352705981647</v>
      </c>
      <c r="J9" s="624">
        <v>118.0526715530339</v>
      </c>
      <c r="K9" s="624">
        <v>0.90380112489671616</v>
      </c>
      <c r="L9" s="1114">
        <f t="shared" si="1"/>
        <v>26120.117308684228</v>
      </c>
      <c r="M9" s="959">
        <f t="shared" si="2"/>
        <v>12120.697362968189</v>
      </c>
      <c r="N9" s="627">
        <f t="shared" si="3"/>
        <v>-3112.6662960227877</v>
      </c>
      <c r="O9" s="627">
        <f t="shared" si="4"/>
        <v>-118.0526715530339</v>
      </c>
      <c r="P9" s="627">
        <f t="shared" si="5"/>
        <v>-0.90380112489671616</v>
      </c>
      <c r="Q9" s="1327">
        <f t="shared" si="6"/>
        <v>8889.074594267473</v>
      </c>
      <c r="R9" s="46"/>
      <c r="S9" s="47"/>
      <c r="T9" s="1326"/>
      <c r="U9" s="48"/>
      <c r="V9" s="54"/>
      <c r="W9" s="50"/>
      <c r="X9" s="50"/>
      <c r="Y9" s="50"/>
      <c r="AA9" s="50"/>
      <c r="AB9" s="50"/>
    </row>
    <row r="10" spans="1:33" ht="12.95" customHeight="1">
      <c r="A10" s="1498"/>
      <c r="B10" s="647">
        <v>2018</v>
      </c>
      <c r="C10" s="960">
        <v>38428.361870454697</v>
      </c>
      <c r="D10" s="630">
        <v>1341.40355839224</v>
      </c>
      <c r="E10" s="630">
        <v>0</v>
      </c>
      <c r="F10" s="630">
        <v>0</v>
      </c>
      <c r="G10" s="1034">
        <f t="shared" si="0"/>
        <v>39769.765428846935</v>
      </c>
      <c r="H10" s="960">
        <v>27888.889671508878</v>
      </c>
      <c r="I10" s="630">
        <v>3504.9724200865076</v>
      </c>
      <c r="J10" s="630">
        <v>366.61712195014911</v>
      </c>
      <c r="K10" s="630">
        <v>1.295345231527778</v>
      </c>
      <c r="L10" s="1034">
        <f t="shared" si="1"/>
        <v>31761.774558777062</v>
      </c>
      <c r="M10" s="960">
        <f t="shared" si="2"/>
        <v>10539.472198945819</v>
      </c>
      <c r="N10" s="630">
        <f t="shared" si="3"/>
        <v>-2163.5688616942675</v>
      </c>
      <c r="O10" s="630">
        <f t="shared" si="4"/>
        <v>-366.61712195014911</v>
      </c>
      <c r="P10" s="630">
        <f t="shared" si="5"/>
        <v>-1.295345231527778</v>
      </c>
      <c r="Q10" s="716">
        <f t="shared" si="6"/>
        <v>8007.9908700698725</v>
      </c>
      <c r="R10" s="46"/>
      <c r="S10" s="47"/>
      <c r="T10" s="1326"/>
      <c r="U10" s="52"/>
      <c r="W10" s="50"/>
      <c r="X10" s="50"/>
      <c r="Y10" s="50"/>
      <c r="AA10" s="50"/>
      <c r="AB10" s="50"/>
    </row>
    <row r="11" spans="1:33" ht="12.95" customHeight="1">
      <c r="A11" s="1498"/>
      <c r="B11" s="815">
        <v>2019</v>
      </c>
      <c r="C11" s="958">
        <v>34582.645301719502</v>
      </c>
      <c r="D11" s="624">
        <v>1544.4914769490499</v>
      </c>
      <c r="E11" s="624">
        <v>0</v>
      </c>
      <c r="F11" s="624">
        <v>0</v>
      </c>
      <c r="G11" s="1114">
        <f t="shared" si="0"/>
        <v>36127.136778668551</v>
      </c>
      <c r="H11" s="958">
        <v>21639.0589693006</v>
      </c>
      <c r="I11" s="624">
        <v>4514.3007740475196</v>
      </c>
      <c r="J11" s="624">
        <v>439.69134445561298</v>
      </c>
      <c r="K11" s="624">
        <v>0.89223144585704395</v>
      </c>
      <c r="L11" s="1114">
        <f t="shared" si="1"/>
        <v>26593.943319249589</v>
      </c>
      <c r="M11" s="959">
        <f t="shared" si="2"/>
        <v>12943.586332418901</v>
      </c>
      <c r="N11" s="627">
        <f t="shared" si="3"/>
        <v>-2969.8092970984699</v>
      </c>
      <c r="O11" s="627">
        <f t="shared" si="4"/>
        <v>-439.69134445561298</v>
      </c>
      <c r="P11" s="627">
        <f t="shared" si="5"/>
        <v>-0.89223144585704395</v>
      </c>
      <c r="Q11" s="1327">
        <f t="shared" si="6"/>
        <v>9533.1934594189624</v>
      </c>
      <c r="R11" s="46"/>
      <c r="S11" s="47"/>
      <c r="T11" s="1326"/>
      <c r="U11" s="52"/>
      <c r="W11" s="50"/>
      <c r="X11" s="50"/>
      <c r="Y11" s="50"/>
      <c r="AA11" s="50"/>
      <c r="AB11" s="50"/>
    </row>
    <row r="12" spans="1:33" ht="12.95" customHeight="1">
      <c r="A12" s="1498"/>
      <c r="B12" s="647">
        <v>2020</v>
      </c>
      <c r="C12" s="960">
        <v>43459.075476657235</v>
      </c>
      <c r="D12" s="630">
        <v>22.495271653127972</v>
      </c>
      <c r="E12" s="630">
        <v>0</v>
      </c>
      <c r="F12" s="630">
        <v>0</v>
      </c>
      <c r="G12" s="1034">
        <f t="shared" si="0"/>
        <v>43481.570748310362</v>
      </c>
      <c r="H12" s="960">
        <v>21512.656190526432</v>
      </c>
      <c r="I12" s="630">
        <v>14040.645148222386</v>
      </c>
      <c r="J12" s="630">
        <v>338.30203133648109</v>
      </c>
      <c r="K12" s="630">
        <v>0</v>
      </c>
      <c r="L12" s="1034">
        <f t="shared" si="1"/>
        <v>35891.6033700853</v>
      </c>
      <c r="M12" s="960">
        <f t="shared" si="2"/>
        <v>21946.419286130804</v>
      </c>
      <c r="N12" s="630">
        <f t="shared" si="3"/>
        <v>-14018.149876569258</v>
      </c>
      <c r="O12" s="630">
        <f t="shared" si="4"/>
        <v>-338.30203133648109</v>
      </c>
      <c r="P12" s="630">
        <f t="shared" si="5"/>
        <v>0</v>
      </c>
      <c r="Q12" s="716">
        <f t="shared" si="6"/>
        <v>7589.9673782250611</v>
      </c>
      <c r="R12" s="46"/>
      <c r="S12" s="47"/>
      <c r="T12" s="1326"/>
      <c r="U12" s="52"/>
      <c r="W12" s="50"/>
      <c r="X12" s="50"/>
      <c r="Y12" s="50"/>
      <c r="AA12" s="50"/>
      <c r="AB12" s="50"/>
    </row>
    <row r="13" spans="1:33" ht="12.95" customHeight="1">
      <c r="A13" s="1498"/>
      <c r="B13" s="815">
        <v>2021</v>
      </c>
      <c r="C13" s="958">
        <v>45604.8596989867</v>
      </c>
      <c r="D13" s="624">
        <v>47.399625487920702</v>
      </c>
      <c r="E13" s="624">
        <v>0</v>
      </c>
      <c r="F13" s="624">
        <v>0</v>
      </c>
      <c r="G13" s="1114">
        <f t="shared" si="0"/>
        <v>45652.259324474624</v>
      </c>
      <c r="H13" s="958">
        <v>24926.487651651001</v>
      </c>
      <c r="I13" s="624">
        <v>11593.930463129</v>
      </c>
      <c r="J13" s="624">
        <v>412.94421748363197</v>
      </c>
      <c r="K13" s="624">
        <v>0</v>
      </c>
      <c r="L13" s="1114">
        <f t="shared" si="1"/>
        <v>36933.362332263627</v>
      </c>
      <c r="M13" s="959">
        <f t="shared" si="2"/>
        <v>20678.372047335699</v>
      </c>
      <c r="N13" s="627">
        <f t="shared" si="3"/>
        <v>-11546.530837641079</v>
      </c>
      <c r="O13" s="627">
        <f t="shared" si="4"/>
        <v>-412.94421748363197</v>
      </c>
      <c r="P13" s="627">
        <f t="shared" si="5"/>
        <v>0</v>
      </c>
      <c r="Q13" s="1327">
        <f t="shared" si="6"/>
        <v>8718.8969922109973</v>
      </c>
      <c r="R13" s="46"/>
      <c r="S13" s="47"/>
      <c r="T13" s="1326"/>
      <c r="U13" s="395"/>
      <c r="W13" s="50"/>
      <c r="X13" s="50"/>
      <c r="Y13" s="50"/>
      <c r="AA13" s="50"/>
      <c r="AB13" s="50"/>
    </row>
    <row r="14" spans="1:33" ht="12.95" customHeight="1">
      <c r="A14" s="1499"/>
      <c r="B14" s="647">
        <v>2022</v>
      </c>
      <c r="C14" s="960">
        <v>26990.966720629349</v>
      </c>
      <c r="D14" s="630">
        <v>93.603556999999995</v>
      </c>
      <c r="E14" s="630">
        <v>0</v>
      </c>
      <c r="F14" s="630">
        <v>0</v>
      </c>
      <c r="G14" s="1034">
        <f t="shared" si="0"/>
        <v>27084.570277629347</v>
      </c>
      <c r="H14" s="960">
        <v>10940.890222875092</v>
      </c>
      <c r="I14" s="630">
        <v>7199.6503884118592</v>
      </c>
      <c r="J14" s="630">
        <v>331.19908565915961</v>
      </c>
      <c r="K14" s="630">
        <v>0.82116227173537004</v>
      </c>
      <c r="L14" s="1034">
        <f t="shared" si="1"/>
        <v>18472.560859217847</v>
      </c>
      <c r="M14" s="960">
        <f t="shared" si="2"/>
        <v>16050.076497754257</v>
      </c>
      <c r="N14" s="630">
        <f t="shared" si="3"/>
        <v>-7106.0468314118589</v>
      </c>
      <c r="O14" s="630">
        <f t="shared" si="4"/>
        <v>-331.19908565915961</v>
      </c>
      <c r="P14" s="630">
        <f t="shared" si="5"/>
        <v>-0.82116227173537004</v>
      </c>
      <c r="Q14" s="716">
        <f t="shared" si="6"/>
        <v>8612.0094184115005</v>
      </c>
      <c r="R14" s="46"/>
      <c r="S14" s="47"/>
      <c r="T14" s="1326"/>
      <c r="U14" s="395"/>
      <c r="W14" s="50"/>
      <c r="X14" s="50"/>
      <c r="Y14" s="50"/>
      <c r="AA14" s="50"/>
      <c r="AB14" s="50"/>
    </row>
    <row r="15" spans="1:33" ht="12.95" customHeight="1">
      <c r="A15" s="1498" t="s">
        <v>29</v>
      </c>
      <c r="B15" s="815">
        <v>2013</v>
      </c>
      <c r="C15" s="958">
        <v>333485.91122352006</v>
      </c>
      <c r="D15" s="624">
        <v>128681.11338</v>
      </c>
      <c r="E15" s="624">
        <v>0</v>
      </c>
      <c r="F15" s="624">
        <v>0</v>
      </c>
      <c r="G15" s="1114">
        <f t="shared" si="0"/>
        <v>462167.02460352005</v>
      </c>
      <c r="H15" s="958">
        <v>307072.74095675995</v>
      </c>
      <c r="I15" s="624">
        <v>58697.150022000009</v>
      </c>
      <c r="J15" s="624">
        <v>6323.3629389999996</v>
      </c>
      <c r="K15" s="624">
        <v>0</v>
      </c>
      <c r="L15" s="1114">
        <f t="shared" si="1"/>
        <v>372093.25391775998</v>
      </c>
      <c r="M15" s="959">
        <f t="shared" si="2"/>
        <v>26413.170266760106</v>
      </c>
      <c r="N15" s="627">
        <f t="shared" si="3"/>
        <v>69983.963357999979</v>
      </c>
      <c r="O15" s="627">
        <f t="shared" si="4"/>
        <v>-6323.3629389999996</v>
      </c>
      <c r="P15" s="627">
        <f t="shared" si="5"/>
        <v>0</v>
      </c>
      <c r="Q15" s="1327">
        <f t="shared" si="6"/>
        <v>90073.770685760072</v>
      </c>
      <c r="R15" s="50"/>
      <c r="S15" s="47"/>
      <c r="T15" s="1326"/>
      <c r="U15" s="52"/>
      <c r="W15" s="50"/>
      <c r="X15" s="50"/>
      <c r="Y15" s="50"/>
      <c r="AA15" s="50"/>
      <c r="AB15" s="50"/>
    </row>
    <row r="16" spans="1:33" ht="12.95" customHeight="1">
      <c r="A16" s="1498"/>
      <c r="B16" s="975">
        <v>2014</v>
      </c>
      <c r="C16" s="959">
        <v>383074.957698418</v>
      </c>
      <c r="D16" s="627">
        <v>5347.3403410000001</v>
      </c>
      <c r="E16" s="627">
        <v>0</v>
      </c>
      <c r="F16" s="627">
        <v>0</v>
      </c>
      <c r="G16" s="1034">
        <f t="shared" si="0"/>
        <v>388422.298039418</v>
      </c>
      <c r="H16" s="959">
        <v>206786.75372355743</v>
      </c>
      <c r="I16" s="627">
        <v>100241.170025</v>
      </c>
      <c r="J16" s="627">
        <v>4473.4951590000001</v>
      </c>
      <c r="K16" s="627">
        <v>0</v>
      </c>
      <c r="L16" s="1034">
        <f t="shared" si="1"/>
        <v>311501.41890755744</v>
      </c>
      <c r="M16" s="960">
        <f t="shared" si="2"/>
        <v>176288.20397486057</v>
      </c>
      <c r="N16" s="630">
        <f t="shared" si="3"/>
        <v>-94893.829683999997</v>
      </c>
      <c r="O16" s="630">
        <f t="shared" si="4"/>
        <v>-4473.4951590000001</v>
      </c>
      <c r="P16" s="630">
        <f t="shared" si="5"/>
        <v>0</v>
      </c>
      <c r="Q16" s="716">
        <f t="shared" si="6"/>
        <v>76920.879131860565</v>
      </c>
      <c r="R16" s="50"/>
      <c r="S16" s="47"/>
      <c r="T16" s="1326"/>
      <c r="U16" s="55"/>
      <c r="V16" s="55"/>
      <c r="W16" s="55"/>
      <c r="X16" s="55"/>
      <c r="Y16" s="55"/>
      <c r="Z16" s="55"/>
      <c r="AA16" s="55"/>
      <c r="AB16" s="55"/>
      <c r="AC16" s="55"/>
      <c r="AD16" s="55"/>
      <c r="AE16" s="55"/>
      <c r="AF16" s="55"/>
      <c r="AG16" s="55"/>
    </row>
    <row r="17" spans="1:33" ht="12.95" customHeight="1">
      <c r="A17" s="1498"/>
      <c r="B17" s="815">
        <v>2015</v>
      </c>
      <c r="C17" s="958">
        <v>380205.672466841</v>
      </c>
      <c r="D17" s="624">
        <v>142.77963600000001</v>
      </c>
      <c r="E17" s="624">
        <v>0</v>
      </c>
      <c r="F17" s="624">
        <v>0</v>
      </c>
      <c r="G17" s="1114">
        <f t="shared" si="0"/>
        <v>380348.45210284099</v>
      </c>
      <c r="H17" s="958">
        <v>183958.62521426199</v>
      </c>
      <c r="I17" s="624">
        <v>116549.43690400003</v>
      </c>
      <c r="J17" s="624">
        <v>184.7908767577</v>
      </c>
      <c r="K17" s="624">
        <v>0</v>
      </c>
      <c r="L17" s="1114">
        <f t="shared" si="1"/>
        <v>300692.85299501976</v>
      </c>
      <c r="M17" s="959">
        <f t="shared" si="2"/>
        <v>196247.04725257901</v>
      </c>
      <c r="N17" s="627">
        <f t="shared" si="3"/>
        <v>-116406.65726800002</v>
      </c>
      <c r="O17" s="627">
        <f t="shared" si="4"/>
        <v>-184.7908767577</v>
      </c>
      <c r="P17" s="627">
        <f t="shared" si="5"/>
        <v>0</v>
      </c>
      <c r="Q17" s="1327">
        <f t="shared" si="6"/>
        <v>79655.599107821239</v>
      </c>
      <c r="R17" s="50"/>
      <c r="S17" s="47"/>
      <c r="T17" s="1326"/>
      <c r="U17" s="55"/>
      <c r="V17" s="55"/>
      <c r="W17" s="55"/>
      <c r="X17" s="55"/>
      <c r="Y17" s="55"/>
      <c r="Z17" s="55"/>
      <c r="AA17" s="55"/>
      <c r="AB17" s="55"/>
      <c r="AC17" s="55"/>
      <c r="AD17" s="55"/>
      <c r="AE17" s="55"/>
      <c r="AF17" s="55"/>
      <c r="AG17" s="55"/>
    </row>
    <row r="18" spans="1:33" ht="12.95" customHeight="1">
      <c r="A18" s="1498"/>
      <c r="B18" s="975">
        <v>2016</v>
      </c>
      <c r="C18" s="959">
        <v>345084.13298159896</v>
      </c>
      <c r="D18" s="627">
        <v>17761.093175000002</v>
      </c>
      <c r="E18" s="627">
        <v>0</v>
      </c>
      <c r="F18" s="627">
        <v>0</v>
      </c>
      <c r="G18" s="1034">
        <f t="shared" si="0"/>
        <v>362845.22615659895</v>
      </c>
      <c r="H18" s="959">
        <v>247381.95951013101</v>
      </c>
      <c r="I18" s="627">
        <v>28622.900220999996</v>
      </c>
      <c r="J18" s="627">
        <v>64.72315901799999</v>
      </c>
      <c r="K18" s="627">
        <v>0</v>
      </c>
      <c r="L18" s="1034">
        <f t="shared" si="1"/>
        <v>276069.58289014897</v>
      </c>
      <c r="M18" s="960">
        <f t="shared" si="2"/>
        <v>97702.173471467948</v>
      </c>
      <c r="N18" s="630">
        <f t="shared" si="3"/>
        <v>-10861.807045999994</v>
      </c>
      <c r="O18" s="630">
        <f t="shared" si="4"/>
        <v>-64.72315901799999</v>
      </c>
      <c r="P18" s="630">
        <f t="shared" si="5"/>
        <v>0</v>
      </c>
      <c r="Q18" s="716">
        <f t="shared" si="6"/>
        <v>86775.643266449973</v>
      </c>
      <c r="R18" s="50"/>
      <c r="S18" s="47"/>
      <c r="T18" s="1326"/>
      <c r="U18" s="52"/>
      <c r="W18" s="50"/>
      <c r="X18" s="50"/>
      <c r="Y18" s="50"/>
      <c r="AA18" s="50"/>
      <c r="AB18" s="50"/>
    </row>
    <row r="19" spans="1:33" ht="12.95" customHeight="1">
      <c r="A19" s="1498"/>
      <c r="B19" s="815">
        <v>2017</v>
      </c>
      <c r="C19" s="958">
        <v>370577.74661375803</v>
      </c>
      <c r="D19" s="624">
        <v>2795.7115650000005</v>
      </c>
      <c r="E19" s="624">
        <v>0</v>
      </c>
      <c r="F19" s="624">
        <v>0</v>
      </c>
      <c r="G19" s="1114">
        <f t="shared" si="0"/>
        <v>373373.45817875804</v>
      </c>
      <c r="H19" s="958">
        <v>241347.98305264002</v>
      </c>
      <c r="I19" s="624">
        <v>35974.747859999996</v>
      </c>
      <c r="J19" s="624">
        <v>1259.1845906532001</v>
      </c>
      <c r="K19" s="624">
        <v>9.6308729999999994</v>
      </c>
      <c r="L19" s="1114">
        <f t="shared" si="1"/>
        <v>278591.54637629323</v>
      </c>
      <c r="M19" s="959">
        <f t="shared" si="2"/>
        <v>129229.76356111802</v>
      </c>
      <c r="N19" s="627">
        <f t="shared" si="3"/>
        <v>-33179.036294999998</v>
      </c>
      <c r="O19" s="627">
        <f t="shared" si="4"/>
        <v>-1259.1845906532001</v>
      </c>
      <c r="P19" s="627">
        <f t="shared" si="5"/>
        <v>-9.6308729999999994</v>
      </c>
      <c r="Q19" s="1327">
        <f t="shared" si="6"/>
        <v>94781.911802464805</v>
      </c>
      <c r="R19" s="50"/>
      <c r="S19" s="47"/>
      <c r="T19" s="1326"/>
      <c r="U19" s="52"/>
      <c r="W19" s="50"/>
      <c r="X19" s="50"/>
      <c r="Y19" s="50"/>
      <c r="AA19" s="50"/>
      <c r="AB19" s="50"/>
    </row>
    <row r="20" spans="1:33" ht="12.95" customHeight="1">
      <c r="A20" s="1498"/>
      <c r="B20" s="975">
        <v>2018</v>
      </c>
      <c r="C20" s="959">
        <v>409678.86491084693</v>
      </c>
      <c r="D20" s="627">
        <v>14427.859786215999</v>
      </c>
      <c r="E20" s="627">
        <v>0</v>
      </c>
      <c r="F20" s="627">
        <v>0</v>
      </c>
      <c r="G20" s="1034">
        <f t="shared" si="0"/>
        <v>424106.72469706292</v>
      </c>
      <c r="H20" s="959">
        <v>297451.66460709908</v>
      </c>
      <c r="I20" s="627">
        <v>37395.978864842997</v>
      </c>
      <c r="J20" s="627">
        <v>3913.6852860161002</v>
      </c>
      <c r="K20" s="627">
        <v>13.825455</v>
      </c>
      <c r="L20" s="1034">
        <f t="shared" si="1"/>
        <v>338775.15421295812</v>
      </c>
      <c r="M20" s="960">
        <f t="shared" si="2"/>
        <v>112227.20030374784</v>
      </c>
      <c r="N20" s="630">
        <f t="shared" si="3"/>
        <v>-22968.119078626998</v>
      </c>
      <c r="O20" s="630">
        <f t="shared" si="4"/>
        <v>-3913.6852860161002</v>
      </c>
      <c r="P20" s="630">
        <f t="shared" si="5"/>
        <v>-13.825455</v>
      </c>
      <c r="Q20" s="716">
        <f t="shared" si="6"/>
        <v>85331.570484104799</v>
      </c>
      <c r="R20" s="50"/>
      <c r="S20" s="47"/>
      <c r="T20" s="1326"/>
      <c r="U20" s="52"/>
      <c r="W20" s="50"/>
      <c r="X20" s="50"/>
      <c r="Y20" s="50"/>
      <c r="AA20" s="50"/>
      <c r="AB20" s="50"/>
    </row>
    <row r="21" spans="1:33" ht="12.95" customHeight="1">
      <c r="A21" s="1498"/>
      <c r="B21" s="815">
        <v>2019</v>
      </c>
      <c r="C21" s="958">
        <v>368764.36114161002</v>
      </c>
      <c r="D21" s="624">
        <v>16613.488310531</v>
      </c>
      <c r="E21" s="624">
        <v>0</v>
      </c>
      <c r="F21" s="624">
        <v>0</v>
      </c>
      <c r="G21" s="1114">
        <f t="shared" si="0"/>
        <v>385377.84945214103</v>
      </c>
      <c r="H21" s="958">
        <v>230951.282626</v>
      </c>
      <c r="I21" s="624">
        <v>48194.385816000002</v>
      </c>
      <c r="J21" s="624">
        <v>4701.4565110372996</v>
      </c>
      <c r="K21" s="624">
        <v>9.5050070000000009</v>
      </c>
      <c r="L21" s="1114">
        <f t="shared" si="1"/>
        <v>283856.6299600373</v>
      </c>
      <c r="M21" s="959">
        <f t="shared" si="2"/>
        <v>137813.07851561002</v>
      </c>
      <c r="N21" s="627">
        <f t="shared" si="3"/>
        <v>-31580.897505469002</v>
      </c>
      <c r="O21" s="627">
        <f t="shared" si="4"/>
        <v>-4701.4565110372996</v>
      </c>
      <c r="P21" s="627">
        <f t="shared" si="5"/>
        <v>-9.5050070000000009</v>
      </c>
      <c r="Q21" s="1327">
        <f t="shared" si="6"/>
        <v>101521.21949210373</v>
      </c>
      <c r="R21" s="50"/>
      <c r="S21" s="47"/>
      <c r="T21" s="1326"/>
      <c r="U21" s="52"/>
      <c r="W21" s="50"/>
      <c r="X21" s="50"/>
      <c r="Y21" s="50"/>
      <c r="AA21" s="50"/>
      <c r="AB21" s="50"/>
    </row>
    <row r="22" spans="1:33" ht="12.95" customHeight="1">
      <c r="A22" s="1498"/>
      <c r="B22" s="975">
        <v>2020</v>
      </c>
      <c r="C22" s="959">
        <v>464042.15529333608</v>
      </c>
      <c r="D22" s="627">
        <v>241.44403684000002</v>
      </c>
      <c r="E22" s="627">
        <v>0</v>
      </c>
      <c r="F22" s="627">
        <v>0</v>
      </c>
      <c r="G22" s="1034">
        <f t="shared" si="0"/>
        <v>464283.59933017608</v>
      </c>
      <c r="H22" s="959">
        <v>229740.47867099996</v>
      </c>
      <c r="I22" s="627">
        <v>150038.41832923502</v>
      </c>
      <c r="J22" s="627">
        <v>3609.3058994405001</v>
      </c>
      <c r="K22" s="627">
        <v>0</v>
      </c>
      <c r="L22" s="1034">
        <f t="shared" si="1"/>
        <v>383388.20289967547</v>
      </c>
      <c r="M22" s="960">
        <f t="shared" si="2"/>
        <v>234301.67662233612</v>
      </c>
      <c r="N22" s="630">
        <f t="shared" si="3"/>
        <v>-149796.97429239503</v>
      </c>
      <c r="O22" s="630">
        <f t="shared" si="4"/>
        <v>-3609.3058994405001</v>
      </c>
      <c r="P22" s="630">
        <f t="shared" si="5"/>
        <v>0</v>
      </c>
      <c r="Q22" s="716">
        <f t="shared" si="6"/>
        <v>80895.396430500608</v>
      </c>
      <c r="R22" s="50"/>
      <c r="S22" s="47"/>
      <c r="T22" s="1326"/>
      <c r="U22" s="52"/>
      <c r="W22" s="50"/>
      <c r="X22" s="50"/>
      <c r="Y22" s="50"/>
      <c r="AA22" s="50"/>
      <c r="AB22" s="50"/>
    </row>
    <row r="23" spans="1:33" ht="12.95" customHeight="1">
      <c r="A23" s="1498"/>
      <c r="B23" s="815">
        <v>2021</v>
      </c>
      <c r="C23" s="958">
        <v>486482.972359329</v>
      </c>
      <c r="D23" s="624">
        <v>509.25497647499998</v>
      </c>
      <c r="E23" s="624">
        <v>0</v>
      </c>
      <c r="F23" s="624">
        <v>0</v>
      </c>
      <c r="G23" s="1114">
        <f t="shared" si="0"/>
        <v>486992.22733580397</v>
      </c>
      <c r="H23" s="958">
        <v>265993.14215159399</v>
      </c>
      <c r="I23" s="624">
        <v>123773.940104921</v>
      </c>
      <c r="J23" s="624">
        <v>4404.8011450067997</v>
      </c>
      <c r="K23" s="624">
        <v>0</v>
      </c>
      <c r="L23" s="1114">
        <f t="shared" si="1"/>
        <v>394171.88340152177</v>
      </c>
      <c r="M23" s="959">
        <f t="shared" si="2"/>
        <v>220489.83020773501</v>
      </c>
      <c r="N23" s="627">
        <f t="shared" si="3"/>
        <v>-123264.685128446</v>
      </c>
      <c r="O23" s="627">
        <f t="shared" si="4"/>
        <v>-4404.8011450067997</v>
      </c>
      <c r="P23" s="627">
        <f t="shared" si="5"/>
        <v>0</v>
      </c>
      <c r="Q23" s="1327">
        <f t="shared" si="6"/>
        <v>92820.343934282195</v>
      </c>
      <c r="R23" s="50"/>
      <c r="S23" s="47"/>
      <c r="T23" s="1326"/>
      <c r="U23" s="52"/>
      <c r="W23" s="50"/>
      <c r="X23" s="50"/>
      <c r="Y23" s="50"/>
      <c r="AA23" s="50"/>
      <c r="AB23" s="50"/>
    </row>
    <row r="24" spans="1:33" ht="12.95" customHeight="1">
      <c r="A24" s="1499"/>
      <c r="B24" s="647">
        <v>2022</v>
      </c>
      <c r="C24" s="960">
        <v>289565.58446977579</v>
      </c>
      <c r="D24" s="630">
        <v>1016.8748449669999</v>
      </c>
      <c r="E24" s="630">
        <v>0</v>
      </c>
      <c r="F24" s="630">
        <v>0</v>
      </c>
      <c r="G24" s="1034">
        <f>SUM(C24:F24)</f>
        <v>290582.45931474277</v>
      </c>
      <c r="H24" s="960">
        <v>116976.43487357999</v>
      </c>
      <c r="I24" s="630">
        <v>77122.970468515981</v>
      </c>
      <c r="J24" s="630">
        <v>3564.7642420672996</v>
      </c>
      <c r="K24" s="630">
        <v>8.9806659999999994</v>
      </c>
      <c r="L24" s="1034">
        <f>SUM(H24:K24)</f>
        <v>197673.15025016325</v>
      </c>
      <c r="M24" s="960">
        <f>C24-H24</f>
        <v>172589.14959619578</v>
      </c>
      <c r="N24" s="630">
        <f>D24-I24</f>
        <v>-76106.095623548987</v>
      </c>
      <c r="O24" s="630">
        <f>E24-J24</f>
        <v>-3564.7642420672996</v>
      </c>
      <c r="P24" s="630">
        <f>F24-K24</f>
        <v>-8.9806659999999994</v>
      </c>
      <c r="Q24" s="716">
        <f>G24-L24</f>
        <v>92909.309064579516</v>
      </c>
      <c r="R24" s="50"/>
      <c r="S24" s="47"/>
      <c r="T24" s="1326"/>
      <c r="U24" s="52"/>
      <c r="W24" s="50"/>
      <c r="X24" s="50"/>
      <c r="Y24" s="50"/>
      <c r="AA24" s="50"/>
      <c r="AB24" s="50"/>
    </row>
    <row r="25" spans="1:33" ht="12.95" customHeight="1">
      <c r="A25" s="587"/>
      <c r="B25" s="588"/>
      <c r="C25" s="589"/>
      <c r="D25" s="589"/>
      <c r="E25" s="589"/>
      <c r="F25" s="589"/>
      <c r="G25" s="589"/>
      <c r="H25" s="590"/>
      <c r="I25" s="590"/>
      <c r="J25" s="590"/>
      <c r="K25" s="589"/>
      <c r="L25" s="589"/>
      <c r="M25" s="589"/>
      <c r="N25" s="589"/>
      <c r="O25" s="589"/>
      <c r="P25" s="589"/>
      <c r="Q25" s="589"/>
      <c r="R25" s="50"/>
      <c r="S25" s="55"/>
      <c r="T25" s="52"/>
      <c r="U25" s="52"/>
      <c r="W25" s="50"/>
      <c r="X25" s="50"/>
      <c r="Y25" s="50"/>
      <c r="AA25" s="50"/>
      <c r="AB25" s="50"/>
    </row>
    <row r="26" spans="1:33" s="586" customFormat="1" ht="14.1" customHeight="1">
      <c r="A26" s="1501" t="s">
        <v>213</v>
      </c>
      <c r="B26" s="1501"/>
      <c r="C26" s="1501"/>
      <c r="D26" s="1501"/>
      <c r="E26" s="1501"/>
      <c r="F26" s="1501"/>
      <c r="G26" s="1501"/>
      <c r="H26" s="1501"/>
      <c r="I26" s="1501"/>
      <c r="J26" s="1500" t="s">
        <v>214</v>
      </c>
      <c r="K26" s="1500"/>
      <c r="L26" s="1500"/>
      <c r="M26" s="1500"/>
      <c r="N26" s="1500"/>
      <c r="O26" s="1500"/>
      <c r="P26" s="1500"/>
      <c r="Q26" s="1500"/>
      <c r="R26" s="585"/>
    </row>
    <row r="27" spans="1:33" s="586" customFormat="1" ht="14.1" customHeight="1">
      <c r="A27" s="1501"/>
      <c r="B27" s="1501"/>
      <c r="C27" s="1501"/>
      <c r="D27" s="1501"/>
      <c r="E27" s="1501"/>
      <c r="F27" s="1501"/>
      <c r="G27" s="1501"/>
      <c r="H27" s="1501"/>
      <c r="I27" s="1501"/>
      <c r="J27" s="1500"/>
      <c r="K27" s="1500"/>
      <c r="L27" s="1500"/>
      <c r="M27" s="1500"/>
      <c r="N27" s="1500"/>
      <c r="O27" s="1500"/>
      <c r="P27" s="1500"/>
      <c r="Q27" s="1500"/>
      <c r="R27" s="585"/>
    </row>
    <row r="28" spans="1:33" ht="9.9499999999999993" customHeight="1">
      <c r="B28" s="56"/>
      <c r="C28" s="60"/>
      <c r="D28" s="60"/>
      <c r="E28" s="57"/>
      <c r="F28" s="57"/>
      <c r="G28" s="58"/>
      <c r="H28" s="58"/>
      <c r="I28" s="58"/>
      <c r="J28" s="58"/>
      <c r="K28" s="34"/>
      <c r="L28" s="61" t="str">
        <f>H4</f>
        <v>Germany</v>
      </c>
      <c r="M28" s="61" t="str">
        <f t="shared" ref="M28:O28" si="7">I4</f>
        <v>Slovakia</v>
      </c>
      <c r="N28" s="61" t="str">
        <f t="shared" si="7"/>
        <v>Poland</v>
      </c>
      <c r="O28" s="61" t="str">
        <f t="shared" si="7"/>
        <v>Austria</v>
      </c>
      <c r="R28" s="59"/>
    </row>
    <row r="29" spans="1:33" ht="9.9499999999999993" customHeight="1">
      <c r="B29" s="56"/>
      <c r="C29" s="60"/>
      <c r="D29" s="60"/>
      <c r="E29" s="57"/>
      <c r="F29" s="57"/>
      <c r="G29" s="58"/>
      <c r="H29" s="58"/>
      <c r="I29" s="58"/>
      <c r="J29" s="58"/>
      <c r="K29" s="34">
        <f>B5</f>
        <v>2013</v>
      </c>
      <c r="L29" s="62">
        <f>H5</f>
        <v>28960.214886600494</v>
      </c>
      <c r="M29" s="62">
        <f t="shared" ref="M29:O29" si="8">I5</f>
        <v>5522.0406468739557</v>
      </c>
      <c r="N29" s="62">
        <f t="shared" si="8"/>
        <v>595.20243089382916</v>
      </c>
      <c r="O29" s="62">
        <f t="shared" si="8"/>
        <v>0</v>
      </c>
      <c r="R29" s="59"/>
      <c r="X29" s="50"/>
    </row>
    <row r="30" spans="1:33" ht="9.9499999999999993" customHeight="1">
      <c r="B30" s="56"/>
      <c r="C30" s="60"/>
      <c r="D30" s="60"/>
      <c r="E30" s="57"/>
      <c r="F30" s="57"/>
      <c r="G30" s="58"/>
      <c r="H30" s="58"/>
      <c r="I30" s="58"/>
      <c r="J30" s="58"/>
      <c r="K30" s="34">
        <f t="shared" ref="K30:K38" si="9">B6</f>
        <v>2014</v>
      </c>
      <c r="L30" s="62">
        <f t="shared" ref="L30:L38" si="10">H6</f>
        <v>19445.680430693461</v>
      </c>
      <c r="M30" s="62">
        <f t="shared" ref="M30:M38" si="11">I6</f>
        <v>9425.6564325856016</v>
      </c>
      <c r="N30" s="62">
        <f t="shared" ref="N30:N38" si="12">J6</f>
        <v>420.06924781095051</v>
      </c>
      <c r="O30" s="62">
        <f t="shared" ref="O30:O38" si="13">K6</f>
        <v>0</v>
      </c>
      <c r="R30" s="59"/>
    </row>
    <row r="31" spans="1:33" ht="9.9499999999999993" customHeight="1">
      <c r="B31" s="56"/>
      <c r="C31" s="60"/>
      <c r="D31" s="60"/>
      <c r="E31" s="57"/>
      <c r="F31" s="57"/>
      <c r="G31" s="58"/>
      <c r="H31" s="58"/>
      <c r="I31" s="58"/>
      <c r="J31" s="58"/>
      <c r="K31" s="34">
        <f t="shared" si="9"/>
        <v>2015</v>
      </c>
      <c r="L31" s="62">
        <f t="shared" si="10"/>
        <v>17255.655977554401</v>
      </c>
      <c r="M31" s="62">
        <f t="shared" si="11"/>
        <v>10934.865928601199</v>
      </c>
      <c r="N31" s="62">
        <f t="shared" si="12"/>
        <v>17.349299321276735</v>
      </c>
      <c r="O31" s="62">
        <f t="shared" si="13"/>
        <v>0</v>
      </c>
    </row>
    <row r="32" spans="1:33" ht="9.9499999999999993" customHeight="1">
      <c r="B32" s="56"/>
      <c r="C32" s="60"/>
      <c r="D32" s="60"/>
      <c r="E32" s="57"/>
      <c r="F32" s="57"/>
      <c r="G32" s="58"/>
      <c r="H32" s="58"/>
      <c r="I32" s="58"/>
      <c r="J32" s="58"/>
      <c r="K32" s="34">
        <f t="shared" si="9"/>
        <v>2016</v>
      </c>
      <c r="L32" s="62">
        <f t="shared" si="10"/>
        <v>23167.632847425382</v>
      </c>
      <c r="M32" s="62">
        <f t="shared" si="11"/>
        <v>2677.8833210831585</v>
      </c>
      <c r="N32" s="62">
        <f t="shared" si="12"/>
        <v>6.0604394373939252</v>
      </c>
      <c r="O32" s="62">
        <f t="shared" si="13"/>
        <v>0</v>
      </c>
    </row>
    <row r="33" spans="2:15" ht="9.9499999999999993" customHeight="1">
      <c r="B33" s="56"/>
      <c r="C33" s="60"/>
      <c r="D33" s="60"/>
      <c r="E33" s="57"/>
      <c r="F33" s="57"/>
      <c r="G33" s="58"/>
      <c r="H33" s="58"/>
      <c r="I33" s="58"/>
      <c r="J33" s="58"/>
      <c r="K33" s="34">
        <f t="shared" si="9"/>
        <v>2017</v>
      </c>
      <c r="L33" s="62">
        <f t="shared" si="10"/>
        <v>22628.825565408137</v>
      </c>
      <c r="M33" s="62">
        <f t="shared" si="11"/>
        <v>3372.3352705981647</v>
      </c>
      <c r="N33" s="62">
        <f t="shared" si="12"/>
        <v>118.0526715530339</v>
      </c>
      <c r="O33" s="62">
        <f t="shared" si="13"/>
        <v>0.90380112489671616</v>
      </c>
    </row>
    <row r="34" spans="2:15" ht="9.9499999999999993" customHeight="1">
      <c r="B34" s="56"/>
      <c r="C34" s="60"/>
      <c r="D34" s="60"/>
      <c r="E34" s="57"/>
      <c r="F34" s="57"/>
      <c r="G34" s="57"/>
      <c r="H34" s="57"/>
      <c r="I34" s="57"/>
      <c r="J34" s="57"/>
      <c r="K34" s="34">
        <f t="shared" si="9"/>
        <v>2018</v>
      </c>
      <c r="L34" s="62">
        <f t="shared" si="10"/>
        <v>27888.889671508878</v>
      </c>
      <c r="M34" s="62">
        <f t="shared" si="11"/>
        <v>3504.9724200865076</v>
      </c>
      <c r="N34" s="62">
        <f t="shared" si="12"/>
        <v>366.61712195014911</v>
      </c>
      <c r="O34" s="62">
        <f t="shared" si="13"/>
        <v>1.295345231527778</v>
      </c>
    </row>
    <row r="35" spans="2:15" ht="9.9499999999999993" customHeight="1">
      <c r="B35" s="56"/>
      <c r="C35" s="60"/>
      <c r="D35" s="60"/>
      <c r="E35" s="57"/>
      <c r="F35" s="57"/>
      <c r="G35" s="60"/>
      <c r="H35" s="60"/>
      <c r="I35" s="60"/>
      <c r="J35" s="60"/>
      <c r="K35" s="34">
        <f t="shared" si="9"/>
        <v>2019</v>
      </c>
      <c r="L35" s="62">
        <f t="shared" si="10"/>
        <v>21639.0589693006</v>
      </c>
      <c r="M35" s="62">
        <f t="shared" si="11"/>
        <v>4514.3007740475196</v>
      </c>
      <c r="N35" s="62">
        <f t="shared" si="12"/>
        <v>439.69134445561298</v>
      </c>
      <c r="O35" s="62">
        <f t="shared" si="13"/>
        <v>0.89223144585704395</v>
      </c>
    </row>
    <row r="36" spans="2:15" ht="9.9499999999999993" customHeight="1">
      <c r="B36" s="56"/>
      <c r="C36" s="57"/>
      <c r="D36" s="57"/>
      <c r="E36" s="57"/>
      <c r="F36" s="57"/>
      <c r="G36" s="60"/>
      <c r="H36" s="57"/>
      <c r="I36" s="57"/>
      <c r="J36" s="57"/>
      <c r="K36" s="34">
        <f t="shared" si="9"/>
        <v>2020</v>
      </c>
      <c r="L36" s="62">
        <f t="shared" si="10"/>
        <v>21512.656190526432</v>
      </c>
      <c r="M36" s="62">
        <f t="shared" si="11"/>
        <v>14040.645148222386</v>
      </c>
      <c r="N36" s="62">
        <f t="shared" si="12"/>
        <v>338.30203133648109</v>
      </c>
      <c r="O36" s="62">
        <f t="shared" si="13"/>
        <v>0</v>
      </c>
    </row>
    <row r="37" spans="2:15" ht="9.9499999999999993" customHeight="1">
      <c r="B37" s="56"/>
      <c r="C37" s="63"/>
      <c r="D37" s="63"/>
      <c r="E37" s="63"/>
      <c r="F37" s="63"/>
      <c r="G37" s="63"/>
      <c r="H37" s="63"/>
      <c r="I37" s="63"/>
      <c r="J37" s="63"/>
      <c r="K37" s="34">
        <f t="shared" si="9"/>
        <v>2021</v>
      </c>
      <c r="L37" s="62">
        <f t="shared" si="10"/>
        <v>24926.487651651001</v>
      </c>
      <c r="M37" s="62">
        <f t="shared" si="11"/>
        <v>11593.930463129</v>
      </c>
      <c r="N37" s="62">
        <f t="shared" si="12"/>
        <v>412.94421748363197</v>
      </c>
      <c r="O37" s="62">
        <f t="shared" si="13"/>
        <v>0</v>
      </c>
    </row>
    <row r="38" spans="2:15" ht="9.9499999999999993" customHeight="1">
      <c r="K38" s="34">
        <f t="shared" si="9"/>
        <v>2022</v>
      </c>
      <c r="L38" s="62">
        <f t="shared" si="10"/>
        <v>10940.890222875092</v>
      </c>
      <c r="M38" s="62">
        <f t="shared" si="11"/>
        <v>7199.6503884118592</v>
      </c>
      <c r="N38" s="62">
        <f t="shared" si="12"/>
        <v>331.19908565915961</v>
      </c>
      <c r="O38" s="62">
        <f t="shared" si="13"/>
        <v>0.82116227173537004</v>
      </c>
    </row>
    <row r="39" spans="2:15" ht="9.9499999999999993" customHeight="1"/>
    <row r="40" spans="2:15" ht="9.9499999999999993" customHeight="1">
      <c r="C40" s="64"/>
    </row>
    <row r="41" spans="2:15" ht="9.9499999999999993" customHeight="1"/>
    <row r="42" spans="2:15" ht="9.9499999999999993" customHeight="1"/>
  </sheetData>
  <mergeCells count="9">
    <mergeCell ref="A15:A24"/>
    <mergeCell ref="J26:Q27"/>
    <mergeCell ref="A26:I27"/>
    <mergeCell ref="A1:Q1"/>
    <mergeCell ref="C3:G3"/>
    <mergeCell ref="M3:Q3"/>
    <mergeCell ref="H3:L3"/>
    <mergeCell ref="A5:A14"/>
    <mergeCell ref="A3:B4"/>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ignoredErrors>
    <ignoredError sqref="G5:G24"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3"/>
  <dimension ref="A1:Y34"/>
  <sheetViews>
    <sheetView showGridLines="0" zoomScaleNormal="100" zoomScaleSheetLayoutView="100" workbookViewId="0">
      <selection activeCell="H1" sqref="H1"/>
    </sheetView>
  </sheetViews>
  <sheetFormatPr defaultRowHeight="12.75"/>
  <cols>
    <col min="1" max="1" width="9.140625" style="72"/>
    <col min="2" max="2" width="12.140625" style="72" customWidth="1"/>
    <col min="3" max="3" width="10.5703125" style="72" customWidth="1"/>
    <col min="4" max="6" width="9.7109375" style="72" customWidth="1"/>
    <col min="7" max="7" width="10.7109375" style="72" customWidth="1"/>
    <col min="8" max="8" width="11.28515625" style="72" customWidth="1"/>
    <col min="9" max="9" width="9.7109375" style="72" customWidth="1"/>
    <col min="10" max="10" width="10.7109375" style="72" customWidth="1"/>
    <col min="11" max="11" width="11" style="72" customWidth="1"/>
    <col min="12" max="14" width="9.7109375" style="72" customWidth="1"/>
    <col min="15" max="15" width="16.7109375" style="73" customWidth="1"/>
    <col min="16" max="16" width="13.28515625" style="73" customWidth="1"/>
    <col min="17" max="17" width="10.7109375" style="73" customWidth="1"/>
    <col min="18" max="19" width="9.28515625" style="73" bestFit="1" customWidth="1"/>
    <col min="20" max="20" width="9.85546875" style="73" bestFit="1" customWidth="1"/>
    <col min="21" max="21" width="9.28515625" style="73" bestFit="1" customWidth="1"/>
    <col min="22" max="22" width="9.85546875" style="73" bestFit="1" customWidth="1"/>
    <col min="23" max="254" width="9.140625" style="72"/>
    <col min="255" max="255" width="20.7109375" style="72" customWidth="1"/>
    <col min="256" max="265" width="10.7109375" style="72" customWidth="1"/>
    <col min="266" max="267" width="2.7109375" style="72" customWidth="1"/>
    <col min="268" max="510" width="9.140625" style="72"/>
    <col min="511" max="511" width="20.7109375" style="72" customWidth="1"/>
    <col min="512" max="521" width="10.7109375" style="72" customWidth="1"/>
    <col min="522" max="523" width="2.7109375" style="72" customWidth="1"/>
    <col min="524" max="766" width="9.140625" style="72"/>
    <col min="767" max="767" width="20.7109375" style="72" customWidth="1"/>
    <col min="768" max="777" width="10.7109375" style="72" customWidth="1"/>
    <col min="778" max="779" width="2.7109375" style="72" customWidth="1"/>
    <col min="780" max="1022" width="9.140625" style="72"/>
    <col min="1023" max="1023" width="20.7109375" style="72" customWidth="1"/>
    <col min="1024" max="1033" width="10.7109375" style="72" customWidth="1"/>
    <col min="1034" max="1035" width="2.7109375" style="72" customWidth="1"/>
    <col min="1036" max="1278" width="9.140625" style="72"/>
    <col min="1279" max="1279" width="20.7109375" style="72" customWidth="1"/>
    <col min="1280" max="1289" width="10.7109375" style="72" customWidth="1"/>
    <col min="1290" max="1291" width="2.7109375" style="72" customWidth="1"/>
    <col min="1292" max="1534" width="9.140625" style="72"/>
    <col min="1535" max="1535" width="20.7109375" style="72" customWidth="1"/>
    <col min="1536" max="1545" width="10.7109375" style="72" customWidth="1"/>
    <col min="1546" max="1547" width="2.7109375" style="72" customWidth="1"/>
    <col min="1548" max="1790" width="9.140625" style="72"/>
    <col min="1791" max="1791" width="20.7109375" style="72" customWidth="1"/>
    <col min="1792" max="1801" width="10.7109375" style="72" customWidth="1"/>
    <col min="1802" max="1803" width="2.7109375" style="72" customWidth="1"/>
    <col min="1804" max="2046" width="9.140625" style="72"/>
    <col min="2047" max="2047" width="20.7109375" style="72" customWidth="1"/>
    <col min="2048" max="2057" width="10.7109375" style="72" customWidth="1"/>
    <col min="2058" max="2059" width="2.7109375" style="72" customWidth="1"/>
    <col min="2060" max="2302" width="9.140625" style="72"/>
    <col min="2303" max="2303" width="20.7109375" style="72" customWidth="1"/>
    <col min="2304" max="2313" width="10.7109375" style="72" customWidth="1"/>
    <col min="2314" max="2315" width="2.7109375" style="72" customWidth="1"/>
    <col min="2316" max="2558" width="9.140625" style="72"/>
    <col min="2559" max="2559" width="20.7109375" style="72" customWidth="1"/>
    <col min="2560" max="2569" width="10.7109375" style="72" customWidth="1"/>
    <col min="2570" max="2571" width="2.7109375" style="72" customWidth="1"/>
    <col min="2572" max="2814" width="9.140625" style="72"/>
    <col min="2815" max="2815" width="20.7109375" style="72" customWidth="1"/>
    <col min="2816" max="2825" width="10.7109375" style="72" customWidth="1"/>
    <col min="2826" max="2827" width="2.7109375" style="72" customWidth="1"/>
    <col min="2828" max="3070" width="9.140625" style="72"/>
    <col min="3071" max="3071" width="20.7109375" style="72" customWidth="1"/>
    <col min="3072" max="3081" width="10.7109375" style="72" customWidth="1"/>
    <col min="3082" max="3083" width="2.7109375" style="72" customWidth="1"/>
    <col min="3084" max="3326" width="9.140625" style="72"/>
    <col min="3327" max="3327" width="20.7109375" style="72" customWidth="1"/>
    <col min="3328" max="3337" width="10.7109375" style="72" customWidth="1"/>
    <col min="3338" max="3339" width="2.7109375" style="72" customWidth="1"/>
    <col min="3340" max="3582" width="9.140625" style="72"/>
    <col min="3583" max="3583" width="20.7109375" style="72" customWidth="1"/>
    <col min="3584" max="3593" width="10.7109375" style="72" customWidth="1"/>
    <col min="3594" max="3595" width="2.7109375" style="72" customWidth="1"/>
    <col min="3596" max="3838" width="9.140625" style="72"/>
    <col min="3839" max="3839" width="20.7109375" style="72" customWidth="1"/>
    <col min="3840" max="3849" width="10.7109375" style="72" customWidth="1"/>
    <col min="3850" max="3851" width="2.7109375" style="72" customWidth="1"/>
    <col min="3852" max="4094" width="9.140625" style="72"/>
    <col min="4095" max="4095" width="20.7109375" style="72" customWidth="1"/>
    <col min="4096" max="4105" width="10.7109375" style="72" customWidth="1"/>
    <col min="4106" max="4107" width="2.7109375" style="72" customWidth="1"/>
    <col min="4108" max="4350" width="9.140625" style="72"/>
    <col min="4351" max="4351" width="20.7109375" style="72" customWidth="1"/>
    <col min="4352" max="4361" width="10.7109375" style="72" customWidth="1"/>
    <col min="4362" max="4363" width="2.7109375" style="72" customWidth="1"/>
    <col min="4364" max="4606" width="9.140625" style="72"/>
    <col min="4607" max="4607" width="20.7109375" style="72" customWidth="1"/>
    <col min="4608" max="4617" width="10.7109375" style="72" customWidth="1"/>
    <col min="4618" max="4619" width="2.7109375" style="72" customWidth="1"/>
    <col min="4620" max="4862" width="9.140625" style="72"/>
    <col min="4863" max="4863" width="20.7109375" style="72" customWidth="1"/>
    <col min="4864" max="4873" width="10.7109375" style="72" customWidth="1"/>
    <col min="4874" max="4875" width="2.7109375" style="72" customWidth="1"/>
    <col min="4876" max="5118" width="9.140625" style="72"/>
    <col min="5119" max="5119" width="20.7109375" style="72" customWidth="1"/>
    <col min="5120" max="5129" width="10.7109375" style="72" customWidth="1"/>
    <col min="5130" max="5131" width="2.7109375" style="72" customWidth="1"/>
    <col min="5132" max="5374" width="9.140625" style="72"/>
    <col min="5375" max="5375" width="20.7109375" style="72" customWidth="1"/>
    <col min="5376" max="5385" width="10.7109375" style="72" customWidth="1"/>
    <col min="5386" max="5387" width="2.7109375" style="72" customWidth="1"/>
    <col min="5388" max="5630" width="9.140625" style="72"/>
    <col min="5631" max="5631" width="20.7109375" style="72" customWidth="1"/>
    <col min="5632" max="5641" width="10.7109375" style="72" customWidth="1"/>
    <col min="5642" max="5643" width="2.7109375" style="72" customWidth="1"/>
    <col min="5644" max="5886" width="9.140625" style="72"/>
    <col min="5887" max="5887" width="20.7109375" style="72" customWidth="1"/>
    <col min="5888" max="5897" width="10.7109375" style="72" customWidth="1"/>
    <col min="5898" max="5899" width="2.7109375" style="72" customWidth="1"/>
    <col min="5900" max="6142" width="9.140625" style="72"/>
    <col min="6143" max="6143" width="20.7109375" style="72" customWidth="1"/>
    <col min="6144" max="6153" width="10.7109375" style="72" customWidth="1"/>
    <col min="6154" max="6155" width="2.7109375" style="72" customWidth="1"/>
    <col min="6156" max="6398" width="9.140625" style="72"/>
    <col min="6399" max="6399" width="20.7109375" style="72" customWidth="1"/>
    <col min="6400" max="6409" width="10.7109375" style="72" customWidth="1"/>
    <col min="6410" max="6411" width="2.7109375" style="72" customWidth="1"/>
    <col min="6412" max="6654" width="9.140625" style="72"/>
    <col min="6655" max="6655" width="20.7109375" style="72" customWidth="1"/>
    <col min="6656" max="6665" width="10.7109375" style="72" customWidth="1"/>
    <col min="6666" max="6667" width="2.7109375" style="72" customWidth="1"/>
    <col min="6668" max="6910" width="9.140625" style="72"/>
    <col min="6911" max="6911" width="20.7109375" style="72" customWidth="1"/>
    <col min="6912" max="6921" width="10.7109375" style="72" customWidth="1"/>
    <col min="6922" max="6923" width="2.7109375" style="72" customWidth="1"/>
    <col min="6924" max="7166" width="9.140625" style="72"/>
    <col min="7167" max="7167" width="20.7109375" style="72" customWidth="1"/>
    <col min="7168" max="7177" width="10.7109375" style="72" customWidth="1"/>
    <col min="7178" max="7179" width="2.7109375" style="72" customWidth="1"/>
    <col min="7180" max="7422" width="9.140625" style="72"/>
    <col min="7423" max="7423" width="20.7109375" style="72" customWidth="1"/>
    <col min="7424" max="7433" width="10.7109375" style="72" customWidth="1"/>
    <col min="7434" max="7435" width="2.7109375" style="72" customWidth="1"/>
    <col min="7436" max="7678" width="9.140625" style="72"/>
    <col min="7679" max="7679" width="20.7109375" style="72" customWidth="1"/>
    <col min="7680" max="7689" width="10.7109375" style="72" customWidth="1"/>
    <col min="7690" max="7691" width="2.7109375" style="72" customWidth="1"/>
    <col min="7692" max="7934" width="9.140625" style="72"/>
    <col min="7935" max="7935" width="20.7109375" style="72" customWidth="1"/>
    <col min="7936" max="7945" width="10.7109375" style="72" customWidth="1"/>
    <col min="7946" max="7947" width="2.7109375" style="72" customWidth="1"/>
    <col min="7948" max="8190" width="9.140625" style="72"/>
    <col min="8191" max="8191" width="20.7109375" style="72" customWidth="1"/>
    <col min="8192" max="8201" width="10.7109375" style="72" customWidth="1"/>
    <col min="8202" max="8203" width="2.7109375" style="72" customWidth="1"/>
    <col min="8204" max="8446" width="9.140625" style="72"/>
    <col min="8447" max="8447" width="20.7109375" style="72" customWidth="1"/>
    <col min="8448" max="8457" width="10.7109375" style="72" customWidth="1"/>
    <col min="8458" max="8459" width="2.7109375" style="72" customWidth="1"/>
    <col min="8460" max="8702" width="9.140625" style="72"/>
    <col min="8703" max="8703" width="20.7109375" style="72" customWidth="1"/>
    <col min="8704" max="8713" width="10.7109375" style="72" customWidth="1"/>
    <col min="8714" max="8715" width="2.7109375" style="72" customWidth="1"/>
    <col min="8716" max="8958" width="9.140625" style="72"/>
    <col min="8959" max="8959" width="20.7109375" style="72" customWidth="1"/>
    <col min="8960" max="8969" width="10.7109375" style="72" customWidth="1"/>
    <col min="8970" max="8971" width="2.7109375" style="72" customWidth="1"/>
    <col min="8972" max="9214" width="9.140625" style="72"/>
    <col min="9215" max="9215" width="20.7109375" style="72" customWidth="1"/>
    <col min="9216" max="9225" width="10.7109375" style="72" customWidth="1"/>
    <col min="9226" max="9227" width="2.7109375" style="72" customWidth="1"/>
    <col min="9228" max="9470" width="9.140625" style="72"/>
    <col min="9471" max="9471" width="20.7109375" style="72" customWidth="1"/>
    <col min="9472" max="9481" width="10.7109375" style="72" customWidth="1"/>
    <col min="9482" max="9483" width="2.7109375" style="72" customWidth="1"/>
    <col min="9484" max="9726" width="9.140625" style="72"/>
    <col min="9727" max="9727" width="20.7109375" style="72" customWidth="1"/>
    <col min="9728" max="9737" width="10.7109375" style="72" customWidth="1"/>
    <col min="9738" max="9739" width="2.7109375" style="72" customWidth="1"/>
    <col min="9740" max="9982" width="9.140625" style="72"/>
    <col min="9983" max="9983" width="20.7109375" style="72" customWidth="1"/>
    <col min="9984" max="9993" width="10.7109375" style="72" customWidth="1"/>
    <col min="9994" max="9995" width="2.7109375" style="72" customWidth="1"/>
    <col min="9996" max="10238" width="9.140625" style="72"/>
    <col min="10239" max="10239" width="20.7109375" style="72" customWidth="1"/>
    <col min="10240" max="10249" width="10.7109375" style="72" customWidth="1"/>
    <col min="10250" max="10251" width="2.7109375" style="72" customWidth="1"/>
    <col min="10252" max="10494" width="9.140625" style="72"/>
    <col min="10495" max="10495" width="20.7109375" style="72" customWidth="1"/>
    <col min="10496" max="10505" width="10.7109375" style="72" customWidth="1"/>
    <col min="10506" max="10507" width="2.7109375" style="72" customWidth="1"/>
    <col min="10508" max="10750" width="9.140625" style="72"/>
    <col min="10751" max="10751" width="20.7109375" style="72" customWidth="1"/>
    <col min="10752" max="10761" width="10.7109375" style="72" customWidth="1"/>
    <col min="10762" max="10763" width="2.7109375" style="72" customWidth="1"/>
    <col min="10764" max="11006" width="9.140625" style="72"/>
    <col min="11007" max="11007" width="20.7109375" style="72" customWidth="1"/>
    <col min="11008" max="11017" width="10.7109375" style="72" customWidth="1"/>
    <col min="11018" max="11019" width="2.7109375" style="72" customWidth="1"/>
    <col min="11020" max="11262" width="9.140625" style="72"/>
    <col min="11263" max="11263" width="20.7109375" style="72" customWidth="1"/>
    <col min="11264" max="11273" width="10.7109375" style="72" customWidth="1"/>
    <col min="11274" max="11275" width="2.7109375" style="72" customWidth="1"/>
    <col min="11276" max="11518" width="9.140625" style="72"/>
    <col min="11519" max="11519" width="20.7109375" style="72" customWidth="1"/>
    <col min="11520" max="11529" width="10.7109375" style="72" customWidth="1"/>
    <col min="11530" max="11531" width="2.7109375" style="72" customWidth="1"/>
    <col min="11532" max="11774" width="9.140625" style="72"/>
    <col min="11775" max="11775" width="20.7109375" style="72" customWidth="1"/>
    <col min="11776" max="11785" width="10.7109375" style="72" customWidth="1"/>
    <col min="11786" max="11787" width="2.7109375" style="72" customWidth="1"/>
    <col min="11788" max="12030" width="9.140625" style="72"/>
    <col min="12031" max="12031" width="20.7109375" style="72" customWidth="1"/>
    <col min="12032" max="12041" width="10.7109375" style="72" customWidth="1"/>
    <col min="12042" max="12043" width="2.7109375" style="72" customWidth="1"/>
    <col min="12044" max="12286" width="9.140625" style="72"/>
    <col min="12287" max="12287" width="20.7109375" style="72" customWidth="1"/>
    <col min="12288" max="12297" width="10.7109375" style="72" customWidth="1"/>
    <col min="12298" max="12299" width="2.7109375" style="72" customWidth="1"/>
    <col min="12300" max="12542" width="9.140625" style="72"/>
    <col min="12543" max="12543" width="20.7109375" style="72" customWidth="1"/>
    <col min="12544" max="12553" width="10.7109375" style="72" customWidth="1"/>
    <col min="12554" max="12555" width="2.7109375" style="72" customWidth="1"/>
    <col min="12556" max="12798" width="9.140625" style="72"/>
    <col min="12799" max="12799" width="20.7109375" style="72" customWidth="1"/>
    <col min="12800" max="12809" width="10.7109375" style="72" customWidth="1"/>
    <col min="12810" max="12811" width="2.7109375" style="72" customWidth="1"/>
    <col min="12812" max="13054" width="9.140625" style="72"/>
    <col min="13055" max="13055" width="20.7109375" style="72" customWidth="1"/>
    <col min="13056" max="13065" width="10.7109375" style="72" customWidth="1"/>
    <col min="13066" max="13067" width="2.7109375" style="72" customWidth="1"/>
    <col min="13068" max="13310" width="9.140625" style="72"/>
    <col min="13311" max="13311" width="20.7109375" style="72" customWidth="1"/>
    <col min="13312" max="13321" width="10.7109375" style="72" customWidth="1"/>
    <col min="13322" max="13323" width="2.7109375" style="72" customWidth="1"/>
    <col min="13324" max="13566" width="9.140625" style="72"/>
    <col min="13567" max="13567" width="20.7109375" style="72" customWidth="1"/>
    <col min="13568" max="13577" width="10.7109375" style="72" customWidth="1"/>
    <col min="13578" max="13579" width="2.7109375" style="72" customWidth="1"/>
    <col min="13580" max="13822" width="9.140625" style="72"/>
    <col min="13823" max="13823" width="20.7109375" style="72" customWidth="1"/>
    <col min="13824" max="13833" width="10.7109375" style="72" customWidth="1"/>
    <col min="13834" max="13835" width="2.7109375" style="72" customWidth="1"/>
    <col min="13836" max="14078" width="9.140625" style="72"/>
    <col min="14079" max="14079" width="20.7109375" style="72" customWidth="1"/>
    <col min="14080" max="14089" width="10.7109375" style="72" customWidth="1"/>
    <col min="14090" max="14091" width="2.7109375" style="72" customWidth="1"/>
    <col min="14092" max="14334" width="9.140625" style="72"/>
    <col min="14335" max="14335" width="20.7109375" style="72" customWidth="1"/>
    <col min="14336" max="14345" width="10.7109375" style="72" customWidth="1"/>
    <col min="14346" max="14347" width="2.7109375" style="72" customWidth="1"/>
    <col min="14348" max="14590" width="9.140625" style="72"/>
    <col min="14591" max="14591" width="20.7109375" style="72" customWidth="1"/>
    <col min="14592" max="14601" width="10.7109375" style="72" customWidth="1"/>
    <col min="14602" max="14603" width="2.7109375" style="72" customWidth="1"/>
    <col min="14604" max="14846" width="9.140625" style="72"/>
    <col min="14847" max="14847" width="20.7109375" style="72" customWidth="1"/>
    <col min="14848" max="14857" width="10.7109375" style="72" customWidth="1"/>
    <col min="14858" max="14859" width="2.7109375" style="72" customWidth="1"/>
    <col min="14860" max="15102" width="9.140625" style="72"/>
    <col min="15103" max="15103" width="20.7109375" style="72" customWidth="1"/>
    <col min="15104" max="15113" width="10.7109375" style="72" customWidth="1"/>
    <col min="15114" max="15115" width="2.7109375" style="72" customWidth="1"/>
    <col min="15116" max="15358" width="9.140625" style="72"/>
    <col min="15359" max="15359" width="20.7109375" style="72" customWidth="1"/>
    <col min="15360" max="15369" width="10.7109375" style="72" customWidth="1"/>
    <col min="15370" max="15371" width="2.7109375" style="72" customWidth="1"/>
    <col min="15372" max="15614" width="9.140625" style="72"/>
    <col min="15615" max="15615" width="20.7109375" style="72" customWidth="1"/>
    <col min="15616" max="15625" width="10.7109375" style="72" customWidth="1"/>
    <col min="15626" max="15627" width="2.7109375" style="72" customWidth="1"/>
    <col min="15628" max="15870" width="9.140625" style="72"/>
    <col min="15871" max="15871" width="20.7109375" style="72" customWidth="1"/>
    <col min="15872" max="15881" width="10.7109375" style="72" customWidth="1"/>
    <col min="15882" max="15883" width="2.7109375" style="72" customWidth="1"/>
    <col min="15884" max="16126" width="9.140625" style="72"/>
    <col min="16127" max="16127" width="20.7109375" style="72" customWidth="1"/>
    <col min="16128" max="16137" width="10.7109375" style="72" customWidth="1"/>
    <col min="16138" max="16139" width="2.7109375" style="72" customWidth="1"/>
    <col min="16140" max="16383" width="9.140625" style="72"/>
    <col min="16384" max="16384" width="9.140625" style="72" customWidth="1"/>
  </cols>
  <sheetData>
    <row r="1" spans="1:25" ht="20.25">
      <c r="A1" s="567" t="s">
        <v>215</v>
      </c>
      <c r="B1" s="449"/>
      <c r="C1" s="449"/>
    </row>
    <row r="2" spans="1:25" ht="5.0999999999999996" customHeight="1">
      <c r="A2" s="568"/>
      <c r="J2" s="1512"/>
      <c r="K2" s="1512"/>
      <c r="N2" s="97"/>
    </row>
    <row r="3" spans="1:25" ht="18">
      <c r="A3" s="580" t="s">
        <v>216</v>
      </c>
      <c r="B3" s="450"/>
      <c r="C3" s="450"/>
      <c r="D3" s="450"/>
      <c r="E3" s="450"/>
      <c r="F3" s="450"/>
      <c r="G3" s="450"/>
      <c r="H3" s="450"/>
      <c r="I3" s="450"/>
      <c r="J3" s="98"/>
      <c r="K3" s="98"/>
      <c r="L3" s="98"/>
      <c r="M3" s="98"/>
      <c r="N3" s="99"/>
    </row>
    <row r="4" spans="1:25" ht="5.0999999999999996" customHeight="1">
      <c r="B4" s="464"/>
      <c r="C4" s="465"/>
    </row>
    <row r="5" spans="1:25" ht="47.45" customHeight="1">
      <c r="A5" s="648"/>
      <c r="B5" s="1517" t="s">
        <v>217</v>
      </c>
      <c r="C5" s="1513" t="s">
        <v>218</v>
      </c>
      <c r="D5" s="1519" t="s">
        <v>219</v>
      </c>
      <c r="E5" s="1519"/>
      <c r="F5" s="1519"/>
      <c r="G5" s="1520" t="s">
        <v>220</v>
      </c>
      <c r="H5" s="1520"/>
      <c r="I5" s="1521" t="s">
        <v>221</v>
      </c>
      <c r="J5" s="1513" t="s">
        <v>222</v>
      </c>
      <c r="K5" s="1515" t="s">
        <v>223</v>
      </c>
      <c r="L5" s="1513" t="s">
        <v>224</v>
      </c>
      <c r="M5" s="1513" t="s">
        <v>225</v>
      </c>
      <c r="N5" s="1513" t="s">
        <v>226</v>
      </c>
    </row>
    <row r="6" spans="1:25" ht="65.099999999999994" customHeight="1">
      <c r="A6" s="648"/>
      <c r="B6" s="1518"/>
      <c r="C6" s="1514"/>
      <c r="D6" s="1360" t="s">
        <v>158</v>
      </c>
      <c r="E6" s="1360" t="s">
        <v>159</v>
      </c>
      <c r="F6" s="1357" t="s">
        <v>160</v>
      </c>
      <c r="G6" s="1357" t="s">
        <v>227</v>
      </c>
      <c r="H6" s="1357" t="s">
        <v>228</v>
      </c>
      <c r="I6" s="1522"/>
      <c r="J6" s="1523"/>
      <c r="K6" s="1516"/>
      <c r="L6" s="1514"/>
      <c r="M6" s="1523"/>
      <c r="N6" s="1514"/>
      <c r="O6" s="96"/>
    </row>
    <row r="7" spans="1:25" ht="15" customHeight="1">
      <c r="A7" s="1509" t="s">
        <v>177</v>
      </c>
      <c r="B7" s="649" t="s">
        <v>8</v>
      </c>
      <c r="C7" s="650">
        <v>6</v>
      </c>
      <c r="D7" s="651">
        <v>1499.1397809999999</v>
      </c>
      <c r="E7" s="651">
        <v>2498.8630040000003</v>
      </c>
      <c r="F7" s="651">
        <f>D7-E7</f>
        <v>-999.72322300000042</v>
      </c>
      <c r="G7" s="651">
        <v>1367.5709587324905</v>
      </c>
      <c r="H7" s="651">
        <v>2363.88762973249</v>
      </c>
      <c r="I7" s="988">
        <v>2699.2943974324917</v>
      </c>
      <c r="J7" s="652">
        <v>2712</v>
      </c>
      <c r="K7" s="989">
        <f>I7/J7</f>
        <v>0.99531504330106624</v>
      </c>
      <c r="L7" s="652">
        <v>37.667310000000001</v>
      </c>
      <c r="M7" s="652">
        <v>60</v>
      </c>
      <c r="N7" s="654">
        <f>L7/M7</f>
        <v>0.62778849999999997</v>
      </c>
      <c r="O7" s="69"/>
      <c r="P7" s="70"/>
      <c r="Q7" s="70"/>
      <c r="R7" s="70"/>
      <c r="S7" s="70"/>
      <c r="T7" s="70"/>
      <c r="U7" s="70"/>
      <c r="V7" s="70"/>
      <c r="W7" s="70"/>
      <c r="X7" s="70"/>
      <c r="Y7" s="70"/>
    </row>
    <row r="8" spans="1:25" ht="15" customHeight="1">
      <c r="A8" s="1510"/>
      <c r="B8" s="888" t="s">
        <v>13</v>
      </c>
      <c r="C8" s="889">
        <v>1</v>
      </c>
      <c r="D8" s="664">
        <v>203.85149900000005</v>
      </c>
      <c r="E8" s="664">
        <v>274.38244600000007</v>
      </c>
      <c r="F8" s="664">
        <f t="shared" ref="F8:F9" si="0">D8-E8</f>
        <v>-70.530947000000026</v>
      </c>
      <c r="G8" s="664">
        <v>180.881495</v>
      </c>
      <c r="H8" s="664">
        <v>242.76893300000003</v>
      </c>
      <c r="I8" s="990">
        <v>299.60648000000003</v>
      </c>
      <c r="J8" s="663">
        <v>320</v>
      </c>
      <c r="K8" s="991">
        <f t="shared" ref="K8:K13" si="1">I8/J8</f>
        <v>0.93627025000000008</v>
      </c>
      <c r="L8" s="663">
        <v>5.8218019999999999</v>
      </c>
      <c r="M8" s="663">
        <v>9</v>
      </c>
      <c r="N8" s="890">
        <f t="shared" ref="N8:N14" si="2">L8/M8</f>
        <v>0.64686688888888888</v>
      </c>
      <c r="O8" s="69"/>
      <c r="P8" s="70"/>
      <c r="Q8" s="70"/>
      <c r="R8" s="70"/>
      <c r="S8" s="70"/>
      <c r="T8" s="70"/>
      <c r="U8" s="70"/>
      <c r="V8" s="70"/>
      <c r="W8" s="70"/>
      <c r="X8" s="70"/>
      <c r="Y8" s="70"/>
    </row>
    <row r="9" spans="1:25" ht="15" customHeight="1">
      <c r="A9" s="1510"/>
      <c r="B9" s="656" t="s">
        <v>14</v>
      </c>
      <c r="C9" s="657">
        <v>1</v>
      </c>
      <c r="D9" s="658">
        <v>260.40474200000006</v>
      </c>
      <c r="E9" s="658">
        <v>439.772604</v>
      </c>
      <c r="F9" s="658">
        <f t="shared" si="0"/>
        <v>-179.36786199999995</v>
      </c>
      <c r="G9" s="658">
        <v>141.41561899999988</v>
      </c>
      <c r="H9" s="658">
        <v>315.53980100000001</v>
      </c>
      <c r="I9" s="992">
        <v>412.22229199999998</v>
      </c>
      <c r="J9" s="667">
        <v>420</v>
      </c>
      <c r="K9" s="993">
        <f t="shared" si="1"/>
        <v>0.98148164761904755</v>
      </c>
      <c r="L9" s="667">
        <v>6.7855479999999995</v>
      </c>
      <c r="M9" s="667">
        <v>7.5</v>
      </c>
      <c r="N9" s="660">
        <f t="shared" si="2"/>
        <v>0.90473973333333324</v>
      </c>
      <c r="O9" s="69"/>
      <c r="P9" s="70"/>
      <c r="Q9" s="70"/>
      <c r="R9" s="70"/>
      <c r="S9" s="70"/>
      <c r="T9" s="70"/>
      <c r="U9" s="70"/>
      <c r="V9" s="70"/>
      <c r="W9" s="70"/>
      <c r="X9" s="70"/>
      <c r="Y9" s="70"/>
    </row>
    <row r="10" spans="1:25" ht="15" customHeight="1">
      <c r="A10" s="1511"/>
      <c r="B10" s="656" t="s">
        <v>154</v>
      </c>
      <c r="C10" s="657">
        <v>8</v>
      </c>
      <c r="D10" s="658">
        <f t="shared" ref="D10:I10" si="3">SUM(D7:D9)</f>
        <v>1963.3960219999999</v>
      </c>
      <c r="E10" s="658">
        <f t="shared" si="3"/>
        <v>3213.0180540000001</v>
      </c>
      <c r="F10" s="658">
        <f t="shared" si="3"/>
        <v>-1249.6220320000002</v>
      </c>
      <c r="G10" s="658">
        <f t="shared" si="3"/>
        <v>1689.8680727324904</v>
      </c>
      <c r="H10" s="658">
        <f t="shared" si="3"/>
        <v>2922.1963637324898</v>
      </c>
      <c r="I10" s="992">
        <f t="shared" si="3"/>
        <v>3411.1231694324915</v>
      </c>
      <c r="J10" s="658">
        <f t="shared" ref="J10:M10" si="4">SUM(J7:J9)</f>
        <v>3452</v>
      </c>
      <c r="K10" s="993">
        <f>I10/J10</f>
        <v>0.9881585079468399</v>
      </c>
      <c r="L10" s="658">
        <f t="shared" si="4"/>
        <v>50.274659999999997</v>
      </c>
      <c r="M10" s="658">
        <f t="shared" si="4"/>
        <v>76.5</v>
      </c>
      <c r="N10" s="660">
        <f t="shared" si="2"/>
        <v>0.65718509803921565</v>
      </c>
      <c r="O10" s="69"/>
      <c r="P10" s="70"/>
      <c r="Q10" s="70"/>
      <c r="R10" s="70"/>
      <c r="S10" s="70"/>
      <c r="T10" s="70"/>
      <c r="U10" s="70"/>
      <c r="V10" s="70"/>
      <c r="W10" s="70"/>
      <c r="X10" s="70"/>
      <c r="Y10" s="70"/>
    </row>
    <row r="11" spans="1:25" ht="15" customHeight="1">
      <c r="A11" s="1509" t="s">
        <v>29</v>
      </c>
      <c r="B11" s="649" t="s">
        <v>8</v>
      </c>
      <c r="C11" s="650">
        <v>6</v>
      </c>
      <c r="D11" s="651">
        <v>16042.382378331999</v>
      </c>
      <c r="E11" s="651">
        <v>26815.053217704997</v>
      </c>
      <c r="F11" s="651">
        <f>D11-E11</f>
        <v>-10772.670839372999</v>
      </c>
      <c r="G11" s="651">
        <v>14823.045434546919</v>
      </c>
      <c r="H11" s="651">
        <v>25562.335590221905</v>
      </c>
      <c r="I11" s="988">
        <v>29180.755412361425</v>
      </c>
      <c r="J11" s="652">
        <v>28766.184000000001</v>
      </c>
      <c r="K11" s="989">
        <f>I11/J11</f>
        <v>1.0144117625181506</v>
      </c>
      <c r="L11" s="652">
        <v>402.44118983300007</v>
      </c>
      <c r="M11" s="652">
        <v>636.41999999999996</v>
      </c>
      <c r="N11" s="654">
        <f>L11/M11</f>
        <v>0.63235157574086309</v>
      </c>
      <c r="O11" s="69"/>
      <c r="P11" s="70"/>
      <c r="Q11" s="70"/>
      <c r="R11" s="70"/>
      <c r="S11" s="70"/>
      <c r="T11" s="70"/>
      <c r="U11" s="70"/>
      <c r="V11" s="70"/>
      <c r="W11" s="70"/>
      <c r="X11" s="70"/>
      <c r="Y11" s="70"/>
    </row>
    <row r="12" spans="1:25" ht="15" customHeight="1">
      <c r="A12" s="1510"/>
      <c r="B12" s="888" t="s">
        <v>13</v>
      </c>
      <c r="C12" s="889">
        <v>1</v>
      </c>
      <c r="D12" s="664">
        <v>2193.5266365920993</v>
      </c>
      <c r="E12" s="664">
        <v>2960.9148683124004</v>
      </c>
      <c r="F12" s="664">
        <f t="shared" ref="F12:F13" si="5">D12-E12</f>
        <v>-767.38823172030106</v>
      </c>
      <c r="G12" s="664">
        <v>1887.1731440000001</v>
      </c>
      <c r="H12" s="664">
        <v>2560.1816480507996</v>
      </c>
      <c r="I12" s="990">
        <v>3176.8093993937996</v>
      </c>
      <c r="J12" s="663">
        <v>3420</v>
      </c>
      <c r="K12" s="991">
        <f t="shared" si="1"/>
        <v>0.92889163724964896</v>
      </c>
      <c r="L12" s="663">
        <v>62.226357999999998</v>
      </c>
      <c r="M12" s="663">
        <v>96</v>
      </c>
      <c r="N12" s="890">
        <f t="shared" si="2"/>
        <v>0.6481912291666666</v>
      </c>
      <c r="O12" s="69"/>
      <c r="P12" s="70"/>
      <c r="Q12" s="70"/>
      <c r="R12" s="70"/>
      <c r="S12" s="70"/>
      <c r="T12" s="70"/>
      <c r="U12" s="70"/>
      <c r="V12" s="70"/>
      <c r="W12" s="70"/>
      <c r="X12" s="70"/>
      <c r="Y12" s="70"/>
    </row>
    <row r="13" spans="1:25" ht="15" customHeight="1">
      <c r="A13" s="1510"/>
      <c r="B13" s="656" t="s">
        <v>14</v>
      </c>
      <c r="C13" s="657">
        <v>1</v>
      </c>
      <c r="D13" s="658">
        <v>2816.7702065431995</v>
      </c>
      <c r="E13" s="658">
        <v>4802.7084889999996</v>
      </c>
      <c r="F13" s="658">
        <f t="shared" si="5"/>
        <v>-1985.9382824568002</v>
      </c>
      <c r="G13" s="658">
        <v>1452.2333930000002</v>
      </c>
      <c r="H13" s="658">
        <v>3380.9144669492007</v>
      </c>
      <c r="I13" s="992">
        <v>4430.6932430164006</v>
      </c>
      <c r="J13" s="667">
        <v>4486.0200000000004</v>
      </c>
      <c r="K13" s="993">
        <f t="shared" si="1"/>
        <v>0.98766685012915689</v>
      </c>
      <c r="L13" s="667">
        <v>73.699682967600012</v>
      </c>
      <c r="M13" s="667">
        <v>80.107500000000002</v>
      </c>
      <c r="N13" s="660">
        <f t="shared" si="2"/>
        <v>0.92000977396123973</v>
      </c>
      <c r="P13" s="70"/>
      <c r="Q13" s="70"/>
      <c r="R13" s="70"/>
      <c r="S13" s="70"/>
      <c r="T13" s="70"/>
      <c r="U13" s="70"/>
      <c r="V13" s="70"/>
      <c r="W13" s="70"/>
      <c r="X13" s="70"/>
      <c r="Y13" s="70"/>
    </row>
    <row r="14" spans="1:25" ht="15" customHeight="1">
      <c r="A14" s="1511"/>
      <c r="B14" s="656" t="s">
        <v>154</v>
      </c>
      <c r="C14" s="657">
        <v>8</v>
      </c>
      <c r="D14" s="658">
        <f t="shared" ref="D14:I14" si="6">SUM(D11:D13)</f>
        <v>21052.679221467297</v>
      </c>
      <c r="E14" s="658">
        <f t="shared" si="6"/>
        <v>34578.676575017394</v>
      </c>
      <c r="F14" s="658">
        <f t="shared" si="6"/>
        <v>-13525.997353550099</v>
      </c>
      <c r="G14" s="658">
        <f t="shared" si="6"/>
        <v>18162.451971546918</v>
      </c>
      <c r="H14" s="658">
        <f t="shared" si="6"/>
        <v>31503.431705221905</v>
      </c>
      <c r="I14" s="992">
        <f t="shared" si="6"/>
        <v>36788.258054771621</v>
      </c>
      <c r="J14" s="658">
        <f t="shared" ref="J14" si="7">SUM(J11:J13)</f>
        <v>36672.203999999998</v>
      </c>
      <c r="K14" s="993">
        <f>I14/J14</f>
        <v>1.0031646326676091</v>
      </c>
      <c r="L14" s="658">
        <f t="shared" ref="L14" si="8">SUM(L11:L13)</f>
        <v>538.36723080060005</v>
      </c>
      <c r="M14" s="658">
        <f t="shared" ref="M14" si="9">SUM(M11:M13)</f>
        <v>812.52749999999992</v>
      </c>
      <c r="N14" s="660">
        <f t="shared" si="2"/>
        <v>0.66258339662423749</v>
      </c>
      <c r="P14" s="70"/>
      <c r="Q14" s="70"/>
    </row>
    <row r="15" spans="1:25" ht="12" customHeight="1">
      <c r="B15" s="73"/>
      <c r="C15" s="74"/>
      <c r="D15" s="75"/>
      <c r="E15" s="76"/>
      <c r="F15" s="77"/>
      <c r="G15" s="78"/>
      <c r="H15" s="79"/>
      <c r="I15" s="79"/>
      <c r="J15" s="79"/>
      <c r="K15" s="78"/>
      <c r="L15" s="80"/>
      <c r="M15" s="79"/>
      <c r="N15" s="79"/>
    </row>
    <row r="16" spans="1:25" ht="27.75" customHeight="1">
      <c r="A16" s="1524" t="s">
        <v>229</v>
      </c>
      <c r="B16" s="1524"/>
      <c r="C16" s="1524"/>
      <c r="D16" s="1524"/>
      <c r="E16" s="1524"/>
      <c r="F16" s="1524"/>
      <c r="G16" s="82"/>
      <c r="H16" s="1524" t="s">
        <v>230</v>
      </c>
      <c r="I16" s="1524"/>
      <c r="J16" s="1524"/>
      <c r="K16" s="1524"/>
      <c r="L16" s="1524"/>
      <c r="M16" s="1524"/>
      <c r="N16" s="1524"/>
    </row>
    <row r="17" spans="1:22" ht="12" customHeight="1">
      <c r="B17" s="73"/>
      <c r="C17" s="74"/>
      <c r="D17" s="83"/>
      <c r="E17" s="83"/>
      <c r="F17" s="83"/>
      <c r="G17" s="83"/>
      <c r="H17" s="83"/>
      <c r="I17" s="83"/>
      <c r="J17" s="83"/>
      <c r="K17" s="83"/>
      <c r="L17" s="83"/>
      <c r="M17" s="83"/>
      <c r="N17" s="78"/>
      <c r="P17" s="68"/>
      <c r="Q17" s="68"/>
      <c r="R17" s="68"/>
      <c r="S17" s="68"/>
      <c r="T17" s="68"/>
      <c r="U17" s="68"/>
    </row>
    <row r="18" spans="1:22" ht="12" customHeight="1">
      <c r="A18" s="78"/>
      <c r="B18" s="79"/>
      <c r="C18" s="74"/>
      <c r="D18" s="84"/>
      <c r="E18" s="1529"/>
      <c r="F18" s="85"/>
      <c r="G18" s="84"/>
      <c r="H18" s="84"/>
      <c r="I18" s="84"/>
      <c r="J18" s="1526"/>
      <c r="K18" s="84"/>
      <c r="L18" s="84"/>
      <c r="M18" s="84"/>
      <c r="N18" s="78"/>
      <c r="P18" s="68"/>
      <c r="Q18" s="68"/>
      <c r="R18" s="68"/>
      <c r="S18" s="68"/>
      <c r="T18" s="68"/>
      <c r="U18" s="68"/>
    </row>
    <row r="19" spans="1:22" ht="12" customHeight="1">
      <c r="A19" s="78"/>
      <c r="B19" s="79" t="str">
        <f>B7</f>
        <v>RWE GS</v>
      </c>
      <c r="C19" s="86">
        <f>I7</f>
        <v>2699.2943974324917</v>
      </c>
      <c r="D19" s="84"/>
      <c r="E19" s="1529"/>
      <c r="F19" s="85"/>
      <c r="G19" s="84"/>
      <c r="H19" s="84"/>
      <c r="I19" s="84"/>
      <c r="J19" s="1526"/>
      <c r="K19" s="78"/>
      <c r="L19" s="84" t="str">
        <f>B19</f>
        <v>RWE GS</v>
      </c>
      <c r="M19" s="84">
        <f>L7</f>
        <v>37.667310000000001</v>
      </c>
      <c r="N19" s="78"/>
      <c r="P19" s="68"/>
      <c r="Q19" s="68"/>
      <c r="R19" s="68"/>
      <c r="S19" s="68"/>
      <c r="T19" s="68"/>
      <c r="U19" s="68"/>
    </row>
    <row r="20" spans="1:22" ht="12" customHeight="1">
      <c r="A20" s="78"/>
      <c r="B20" s="79" t="str">
        <f t="shared" ref="B20:B21" si="10">B8</f>
        <v>MND GS</v>
      </c>
      <c r="C20" s="86">
        <f t="shared" ref="C20:C21" si="11">I8</f>
        <v>299.60648000000003</v>
      </c>
      <c r="D20" s="84"/>
      <c r="E20" s="87"/>
      <c r="F20" s="84"/>
      <c r="G20" s="84"/>
      <c r="H20" s="84"/>
      <c r="I20" s="84"/>
      <c r="J20" s="74"/>
      <c r="K20" s="78"/>
      <c r="L20" s="84" t="str">
        <f>B20</f>
        <v>MND GS</v>
      </c>
      <c r="M20" s="84">
        <f>L8</f>
        <v>5.8218019999999999</v>
      </c>
      <c r="N20" s="78"/>
      <c r="P20" s="68"/>
      <c r="Q20" s="68"/>
      <c r="R20" s="68"/>
      <c r="S20" s="68"/>
      <c r="T20" s="68"/>
      <c r="U20" s="68"/>
    </row>
    <row r="21" spans="1:22" ht="12" customHeight="1">
      <c r="A21" s="78"/>
      <c r="B21" s="79" t="str">
        <f t="shared" si="10"/>
        <v>Moravia GS</v>
      </c>
      <c r="C21" s="86">
        <f t="shared" si="11"/>
        <v>412.22229199999998</v>
      </c>
      <c r="D21" s="84"/>
      <c r="E21" s="87"/>
      <c r="F21" s="84"/>
      <c r="G21" s="84"/>
      <c r="H21" s="84"/>
      <c r="I21" s="84"/>
      <c r="J21" s="74"/>
      <c r="K21" s="78"/>
      <c r="L21" s="84" t="str">
        <f>B21</f>
        <v>Moravia GS</v>
      </c>
      <c r="M21" s="84">
        <f>L9</f>
        <v>6.7855479999999995</v>
      </c>
      <c r="N21" s="78"/>
      <c r="O21" s="72"/>
      <c r="P21" s="72"/>
      <c r="Q21" s="72"/>
      <c r="R21" s="72"/>
      <c r="S21" s="72"/>
      <c r="T21" s="72"/>
      <c r="U21" s="72"/>
      <c r="V21" s="72"/>
    </row>
    <row r="22" spans="1:22" ht="12" customHeight="1">
      <c r="A22" s="78"/>
      <c r="B22" s="79"/>
      <c r="C22" s="74"/>
      <c r="D22" s="75"/>
      <c r="E22" s="88"/>
      <c r="F22" s="77"/>
      <c r="G22" s="78"/>
      <c r="H22" s="79"/>
      <c r="I22" s="79"/>
      <c r="J22" s="1527"/>
      <c r="K22" s="78"/>
      <c r="L22" s="80"/>
      <c r="M22" s="78"/>
      <c r="N22" s="78"/>
      <c r="O22" s="72"/>
      <c r="P22" s="72"/>
      <c r="Q22" s="72"/>
      <c r="R22" s="72"/>
      <c r="S22" s="72"/>
      <c r="T22" s="72"/>
      <c r="U22" s="72"/>
      <c r="V22" s="72"/>
    </row>
    <row r="23" spans="1:22" ht="6" customHeight="1">
      <c r="A23" s="78"/>
      <c r="B23" s="89"/>
      <c r="C23" s="89"/>
      <c r="D23" s="89"/>
      <c r="E23" s="90"/>
      <c r="F23" s="89"/>
      <c r="G23" s="89"/>
      <c r="H23" s="89"/>
      <c r="I23" s="89"/>
      <c r="J23" s="1527"/>
      <c r="K23" s="89"/>
      <c r="L23" s="89"/>
      <c r="M23" s="89"/>
      <c r="N23" s="89"/>
    </row>
    <row r="24" spans="1:22" ht="14.25" customHeight="1">
      <c r="A24" s="78"/>
      <c r="B24" s="89"/>
      <c r="C24" s="89"/>
      <c r="D24" s="89"/>
      <c r="E24" s="1530"/>
      <c r="F24" s="89"/>
      <c r="G24" s="89"/>
      <c r="H24" s="89"/>
      <c r="I24" s="89"/>
      <c r="J24" s="1527"/>
      <c r="K24" s="89"/>
      <c r="L24" s="89"/>
      <c r="M24" s="89"/>
      <c r="N24" s="89"/>
    </row>
    <row r="25" spans="1:22" ht="13.5" customHeight="1">
      <c r="A25" s="78"/>
      <c r="B25" s="89"/>
      <c r="C25" s="89"/>
      <c r="D25" s="89"/>
      <c r="E25" s="1530"/>
      <c r="F25" s="89"/>
      <c r="G25" s="89"/>
      <c r="H25" s="89"/>
      <c r="I25" s="89"/>
      <c r="J25" s="91"/>
      <c r="K25" s="89"/>
      <c r="L25" s="89"/>
      <c r="M25" s="89"/>
      <c r="N25" s="89"/>
    </row>
    <row r="26" spans="1:22">
      <c r="E26" s="92"/>
      <c r="J26" s="93"/>
    </row>
    <row r="27" spans="1:22">
      <c r="E27" s="94"/>
      <c r="J27" s="93"/>
    </row>
    <row r="28" spans="1:22">
      <c r="J28" s="1528"/>
    </row>
    <row r="29" spans="1:22">
      <c r="E29" s="94"/>
      <c r="J29" s="1528"/>
    </row>
    <row r="30" spans="1:22">
      <c r="E30" s="94"/>
    </row>
    <row r="31" spans="1:22">
      <c r="E31" s="95"/>
    </row>
    <row r="33" spans="1:14" ht="12.75" customHeight="1">
      <c r="A33" s="1525" t="s">
        <v>231</v>
      </c>
      <c r="B33" s="1525"/>
      <c r="C33" s="1525"/>
      <c r="D33" s="1525"/>
      <c r="E33" s="1525"/>
      <c r="F33" s="1525"/>
      <c r="G33" s="1525"/>
      <c r="H33" s="1525"/>
      <c r="I33" s="1525"/>
      <c r="J33" s="1525"/>
      <c r="K33" s="1525"/>
      <c r="L33" s="1525"/>
      <c r="M33" s="1525"/>
      <c r="N33" s="1525"/>
    </row>
    <row r="34" spans="1:14">
      <c r="A34" s="1525"/>
      <c r="B34" s="1525"/>
      <c r="C34" s="1525"/>
      <c r="D34" s="1525"/>
      <c r="E34" s="1525"/>
      <c r="F34" s="1525"/>
      <c r="G34" s="1525"/>
      <c r="H34" s="1525"/>
      <c r="I34" s="1525"/>
      <c r="J34" s="1525"/>
      <c r="K34" s="1525"/>
      <c r="L34" s="1525"/>
      <c r="M34" s="1525"/>
      <c r="N34" s="1525"/>
    </row>
  </sheetData>
  <mergeCells count="21">
    <mergeCell ref="A16:F16"/>
    <mergeCell ref="H16:N16"/>
    <mergeCell ref="A33:N34"/>
    <mergeCell ref="J18:J19"/>
    <mergeCell ref="J22:J24"/>
    <mergeCell ref="J28:J29"/>
    <mergeCell ref="E18:E19"/>
    <mergeCell ref="E24:E25"/>
    <mergeCell ref="N5:N6"/>
    <mergeCell ref="D5:F5"/>
    <mergeCell ref="L5:L6"/>
    <mergeCell ref="G5:H5"/>
    <mergeCell ref="I5:I6"/>
    <mergeCell ref="J5:J6"/>
    <mergeCell ref="M5:M6"/>
    <mergeCell ref="A7:A10"/>
    <mergeCell ref="A11:A14"/>
    <mergeCell ref="J2:K2"/>
    <mergeCell ref="C5:C6"/>
    <mergeCell ref="K5:K6"/>
    <mergeCell ref="B5:B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4"/>
  <dimension ref="A1:X42"/>
  <sheetViews>
    <sheetView showGridLines="0" zoomScaleNormal="100" zoomScaleSheetLayoutView="100" workbookViewId="0">
      <selection activeCell="H1" sqref="H1"/>
    </sheetView>
  </sheetViews>
  <sheetFormatPr defaultRowHeight="13.5"/>
  <cols>
    <col min="1" max="1" width="7.28515625" style="103" customWidth="1"/>
    <col min="2" max="2" width="11.28515625" style="103" customWidth="1"/>
    <col min="3" max="5" width="9.7109375" style="103" customWidth="1"/>
    <col min="6" max="6" width="10.7109375" style="103" customWidth="1"/>
    <col min="7" max="7" width="11.28515625" style="103" customWidth="1"/>
    <col min="8" max="11" width="9.7109375" style="103" customWidth="1"/>
    <col min="12" max="12" width="10.7109375" style="103" customWidth="1"/>
    <col min="13" max="13" width="11.28515625" style="103" customWidth="1"/>
    <col min="14" max="14" width="9.7109375" style="105" customWidth="1"/>
    <col min="15" max="15" width="16.7109375" style="105" customWidth="1"/>
    <col min="16" max="16" width="10.42578125" style="105" customWidth="1"/>
    <col min="17" max="17" width="10.7109375" style="105" customWidth="1"/>
    <col min="18" max="19" width="9.28515625" style="105" bestFit="1" customWidth="1"/>
    <col min="20" max="20" width="9.85546875" style="105" bestFit="1" customWidth="1"/>
    <col min="21" max="21" width="9.28515625" style="105" bestFit="1" customWidth="1"/>
    <col min="22" max="22" width="9.85546875" style="105" bestFit="1" customWidth="1"/>
    <col min="23" max="254" width="9.140625" style="103"/>
    <col min="255" max="255" width="20.7109375" style="103" customWidth="1"/>
    <col min="256" max="265" width="10.7109375" style="103" customWidth="1"/>
    <col min="266" max="267" width="2.7109375" style="103" customWidth="1"/>
    <col min="268" max="510" width="9.140625" style="103"/>
    <col min="511" max="511" width="20.7109375" style="103" customWidth="1"/>
    <col min="512" max="521" width="10.7109375" style="103" customWidth="1"/>
    <col min="522" max="523" width="2.7109375" style="103" customWidth="1"/>
    <col min="524" max="766" width="9.140625" style="103"/>
    <col min="767" max="767" width="20.7109375" style="103" customWidth="1"/>
    <col min="768" max="777" width="10.7109375" style="103" customWidth="1"/>
    <col min="778" max="779" width="2.7109375" style="103" customWidth="1"/>
    <col min="780" max="1022" width="9.140625" style="103"/>
    <col min="1023" max="1023" width="20.7109375" style="103" customWidth="1"/>
    <col min="1024" max="1033" width="10.7109375" style="103" customWidth="1"/>
    <col min="1034" max="1035" width="2.7109375" style="103" customWidth="1"/>
    <col min="1036" max="1278" width="9.140625" style="103"/>
    <col min="1279" max="1279" width="20.7109375" style="103" customWidth="1"/>
    <col min="1280" max="1289" width="10.7109375" style="103" customWidth="1"/>
    <col min="1290" max="1291" width="2.7109375" style="103" customWidth="1"/>
    <col min="1292" max="1534" width="9.140625" style="103"/>
    <col min="1535" max="1535" width="20.7109375" style="103" customWidth="1"/>
    <col min="1536" max="1545" width="10.7109375" style="103" customWidth="1"/>
    <col min="1546" max="1547" width="2.7109375" style="103" customWidth="1"/>
    <col min="1548" max="1790" width="9.140625" style="103"/>
    <col min="1791" max="1791" width="20.7109375" style="103" customWidth="1"/>
    <col min="1792" max="1801" width="10.7109375" style="103" customWidth="1"/>
    <col min="1802" max="1803" width="2.7109375" style="103" customWidth="1"/>
    <col min="1804" max="2046" width="9.140625" style="103"/>
    <col min="2047" max="2047" width="20.7109375" style="103" customWidth="1"/>
    <col min="2048" max="2057" width="10.7109375" style="103" customWidth="1"/>
    <col min="2058" max="2059" width="2.7109375" style="103" customWidth="1"/>
    <col min="2060" max="2302" width="9.140625" style="103"/>
    <col min="2303" max="2303" width="20.7109375" style="103" customWidth="1"/>
    <col min="2304" max="2313" width="10.7109375" style="103" customWidth="1"/>
    <col min="2314" max="2315" width="2.7109375" style="103" customWidth="1"/>
    <col min="2316" max="2558" width="9.140625" style="103"/>
    <col min="2559" max="2559" width="20.7109375" style="103" customWidth="1"/>
    <col min="2560" max="2569" width="10.7109375" style="103" customWidth="1"/>
    <col min="2570" max="2571" width="2.7109375" style="103" customWidth="1"/>
    <col min="2572" max="2814" width="9.140625" style="103"/>
    <col min="2815" max="2815" width="20.7109375" style="103" customWidth="1"/>
    <col min="2816" max="2825" width="10.7109375" style="103" customWidth="1"/>
    <col min="2826" max="2827" width="2.7109375" style="103" customWidth="1"/>
    <col min="2828" max="3070" width="9.140625" style="103"/>
    <col min="3071" max="3071" width="20.7109375" style="103" customWidth="1"/>
    <col min="3072" max="3081" width="10.7109375" style="103" customWidth="1"/>
    <col min="3082" max="3083" width="2.7109375" style="103" customWidth="1"/>
    <col min="3084" max="3326" width="9.140625" style="103"/>
    <col min="3327" max="3327" width="20.7109375" style="103" customWidth="1"/>
    <col min="3328" max="3337" width="10.7109375" style="103" customWidth="1"/>
    <col min="3338" max="3339" width="2.7109375" style="103" customWidth="1"/>
    <col min="3340" max="3582" width="9.140625" style="103"/>
    <col min="3583" max="3583" width="20.7109375" style="103" customWidth="1"/>
    <col min="3584" max="3593" width="10.7109375" style="103" customWidth="1"/>
    <col min="3594" max="3595" width="2.7109375" style="103" customWidth="1"/>
    <col min="3596" max="3838" width="9.140625" style="103"/>
    <col min="3839" max="3839" width="20.7109375" style="103" customWidth="1"/>
    <col min="3840" max="3849" width="10.7109375" style="103" customWidth="1"/>
    <col min="3850" max="3851" width="2.7109375" style="103" customWidth="1"/>
    <col min="3852" max="4094" width="9.140625" style="103"/>
    <col min="4095" max="4095" width="20.7109375" style="103" customWidth="1"/>
    <col min="4096" max="4105" width="10.7109375" style="103" customWidth="1"/>
    <col min="4106" max="4107" width="2.7109375" style="103" customWidth="1"/>
    <col min="4108" max="4350" width="9.140625" style="103"/>
    <col min="4351" max="4351" width="20.7109375" style="103" customWidth="1"/>
    <col min="4352" max="4361" width="10.7109375" style="103" customWidth="1"/>
    <col min="4362" max="4363" width="2.7109375" style="103" customWidth="1"/>
    <col min="4364" max="4606" width="9.140625" style="103"/>
    <col min="4607" max="4607" width="20.7109375" style="103" customWidth="1"/>
    <col min="4608" max="4617" width="10.7109375" style="103" customWidth="1"/>
    <col min="4618" max="4619" width="2.7109375" style="103" customWidth="1"/>
    <col min="4620" max="4862" width="9.140625" style="103"/>
    <col min="4863" max="4863" width="20.7109375" style="103" customWidth="1"/>
    <col min="4864" max="4873" width="10.7109375" style="103" customWidth="1"/>
    <col min="4874" max="4875" width="2.7109375" style="103" customWidth="1"/>
    <col min="4876" max="5118" width="9.140625" style="103"/>
    <col min="5119" max="5119" width="20.7109375" style="103" customWidth="1"/>
    <col min="5120" max="5129" width="10.7109375" style="103" customWidth="1"/>
    <col min="5130" max="5131" width="2.7109375" style="103" customWidth="1"/>
    <col min="5132" max="5374" width="9.140625" style="103"/>
    <col min="5375" max="5375" width="20.7109375" style="103" customWidth="1"/>
    <col min="5376" max="5385" width="10.7109375" style="103" customWidth="1"/>
    <col min="5386" max="5387" width="2.7109375" style="103" customWidth="1"/>
    <col min="5388" max="5630" width="9.140625" style="103"/>
    <col min="5631" max="5631" width="20.7109375" style="103" customWidth="1"/>
    <col min="5632" max="5641" width="10.7109375" style="103" customWidth="1"/>
    <col min="5642" max="5643" width="2.7109375" style="103" customWidth="1"/>
    <col min="5644" max="5886" width="9.140625" style="103"/>
    <col min="5887" max="5887" width="20.7109375" style="103" customWidth="1"/>
    <col min="5888" max="5897" width="10.7109375" style="103" customWidth="1"/>
    <col min="5898" max="5899" width="2.7109375" style="103" customWidth="1"/>
    <col min="5900" max="6142" width="9.140625" style="103"/>
    <col min="6143" max="6143" width="20.7109375" style="103" customWidth="1"/>
    <col min="6144" max="6153" width="10.7109375" style="103" customWidth="1"/>
    <col min="6154" max="6155" width="2.7109375" style="103" customWidth="1"/>
    <col min="6156" max="6398" width="9.140625" style="103"/>
    <col min="6399" max="6399" width="20.7109375" style="103" customWidth="1"/>
    <col min="6400" max="6409" width="10.7109375" style="103" customWidth="1"/>
    <col min="6410" max="6411" width="2.7109375" style="103" customWidth="1"/>
    <col min="6412" max="6654" width="9.140625" style="103"/>
    <col min="6655" max="6655" width="20.7109375" style="103" customWidth="1"/>
    <col min="6656" max="6665" width="10.7109375" style="103" customWidth="1"/>
    <col min="6666" max="6667" width="2.7109375" style="103" customWidth="1"/>
    <col min="6668" max="6910" width="9.140625" style="103"/>
    <col min="6911" max="6911" width="20.7109375" style="103" customWidth="1"/>
    <col min="6912" max="6921" width="10.7109375" style="103" customWidth="1"/>
    <col min="6922" max="6923" width="2.7109375" style="103" customWidth="1"/>
    <col min="6924" max="7166" width="9.140625" style="103"/>
    <col min="7167" max="7167" width="20.7109375" style="103" customWidth="1"/>
    <col min="7168" max="7177" width="10.7109375" style="103" customWidth="1"/>
    <col min="7178" max="7179" width="2.7109375" style="103" customWidth="1"/>
    <col min="7180" max="7422" width="9.140625" style="103"/>
    <col min="7423" max="7423" width="20.7109375" style="103" customWidth="1"/>
    <col min="7424" max="7433" width="10.7109375" style="103" customWidth="1"/>
    <col min="7434" max="7435" width="2.7109375" style="103" customWidth="1"/>
    <col min="7436" max="7678" width="9.140625" style="103"/>
    <col min="7679" max="7679" width="20.7109375" style="103" customWidth="1"/>
    <col min="7680" max="7689" width="10.7109375" style="103" customWidth="1"/>
    <col min="7690" max="7691" width="2.7109375" style="103" customWidth="1"/>
    <col min="7692" max="7934" width="9.140625" style="103"/>
    <col min="7935" max="7935" width="20.7109375" style="103" customWidth="1"/>
    <col min="7936" max="7945" width="10.7109375" style="103" customWidth="1"/>
    <col min="7946" max="7947" width="2.7109375" style="103" customWidth="1"/>
    <col min="7948" max="8190" width="9.140625" style="103"/>
    <col min="8191" max="8191" width="20.7109375" style="103" customWidth="1"/>
    <col min="8192" max="8201" width="10.7109375" style="103" customWidth="1"/>
    <col min="8202" max="8203" width="2.7109375" style="103" customWidth="1"/>
    <col min="8204" max="8446" width="9.140625" style="103"/>
    <col min="8447" max="8447" width="20.7109375" style="103" customWidth="1"/>
    <col min="8448" max="8457" width="10.7109375" style="103" customWidth="1"/>
    <col min="8458" max="8459" width="2.7109375" style="103" customWidth="1"/>
    <col min="8460" max="8702" width="9.140625" style="103"/>
    <col min="8703" max="8703" width="20.7109375" style="103" customWidth="1"/>
    <col min="8704" max="8713" width="10.7109375" style="103" customWidth="1"/>
    <col min="8714" max="8715" width="2.7109375" style="103" customWidth="1"/>
    <col min="8716" max="8958" width="9.140625" style="103"/>
    <col min="8959" max="8959" width="20.7109375" style="103" customWidth="1"/>
    <col min="8960" max="8969" width="10.7109375" style="103" customWidth="1"/>
    <col min="8970" max="8971" width="2.7109375" style="103" customWidth="1"/>
    <col min="8972" max="9214" width="9.140625" style="103"/>
    <col min="9215" max="9215" width="20.7109375" style="103" customWidth="1"/>
    <col min="9216" max="9225" width="10.7109375" style="103" customWidth="1"/>
    <col min="9226" max="9227" width="2.7109375" style="103" customWidth="1"/>
    <col min="9228" max="9470" width="9.140625" style="103"/>
    <col min="9471" max="9471" width="20.7109375" style="103" customWidth="1"/>
    <col min="9472" max="9481" width="10.7109375" style="103" customWidth="1"/>
    <col min="9482" max="9483" width="2.7109375" style="103" customWidth="1"/>
    <col min="9484" max="9726" width="9.140625" style="103"/>
    <col min="9727" max="9727" width="20.7109375" style="103" customWidth="1"/>
    <col min="9728" max="9737" width="10.7109375" style="103" customWidth="1"/>
    <col min="9738" max="9739" width="2.7109375" style="103" customWidth="1"/>
    <col min="9740" max="9982" width="9.140625" style="103"/>
    <col min="9983" max="9983" width="20.7109375" style="103" customWidth="1"/>
    <col min="9984" max="9993" width="10.7109375" style="103" customWidth="1"/>
    <col min="9994" max="9995" width="2.7109375" style="103" customWidth="1"/>
    <col min="9996" max="10238" width="9.140625" style="103"/>
    <col min="10239" max="10239" width="20.7109375" style="103" customWidth="1"/>
    <col min="10240" max="10249" width="10.7109375" style="103" customWidth="1"/>
    <col min="10250" max="10251" width="2.7109375" style="103" customWidth="1"/>
    <col min="10252" max="10494" width="9.140625" style="103"/>
    <col min="10495" max="10495" width="20.7109375" style="103" customWidth="1"/>
    <col min="10496" max="10505" width="10.7109375" style="103" customWidth="1"/>
    <col min="10506" max="10507" width="2.7109375" style="103" customWidth="1"/>
    <col min="10508" max="10750" width="9.140625" style="103"/>
    <col min="10751" max="10751" width="20.7109375" style="103" customWidth="1"/>
    <col min="10752" max="10761" width="10.7109375" style="103" customWidth="1"/>
    <col min="10762" max="10763" width="2.7109375" style="103" customWidth="1"/>
    <col min="10764" max="11006" width="9.140625" style="103"/>
    <col min="11007" max="11007" width="20.7109375" style="103" customWidth="1"/>
    <col min="11008" max="11017" width="10.7109375" style="103" customWidth="1"/>
    <col min="11018" max="11019" width="2.7109375" style="103" customWidth="1"/>
    <col min="11020" max="11262" width="9.140625" style="103"/>
    <col min="11263" max="11263" width="20.7109375" style="103" customWidth="1"/>
    <col min="11264" max="11273" width="10.7109375" style="103" customWidth="1"/>
    <col min="11274" max="11275" width="2.7109375" style="103" customWidth="1"/>
    <col min="11276" max="11518" width="9.140625" style="103"/>
    <col min="11519" max="11519" width="20.7109375" style="103" customWidth="1"/>
    <col min="11520" max="11529" width="10.7109375" style="103" customWidth="1"/>
    <col min="11530" max="11531" width="2.7109375" style="103" customWidth="1"/>
    <col min="11532" max="11774" width="9.140625" style="103"/>
    <col min="11775" max="11775" width="20.7109375" style="103" customWidth="1"/>
    <col min="11776" max="11785" width="10.7109375" style="103" customWidth="1"/>
    <col min="11786" max="11787" width="2.7109375" style="103" customWidth="1"/>
    <col min="11788" max="12030" width="9.140625" style="103"/>
    <col min="12031" max="12031" width="20.7109375" style="103" customWidth="1"/>
    <col min="12032" max="12041" width="10.7109375" style="103" customWidth="1"/>
    <col min="12042" max="12043" width="2.7109375" style="103" customWidth="1"/>
    <col min="12044" max="12286" width="9.140625" style="103"/>
    <col min="12287" max="12287" width="20.7109375" style="103" customWidth="1"/>
    <col min="12288" max="12297" width="10.7109375" style="103" customWidth="1"/>
    <col min="12298" max="12299" width="2.7109375" style="103" customWidth="1"/>
    <col min="12300" max="12542" width="9.140625" style="103"/>
    <col min="12543" max="12543" width="20.7109375" style="103" customWidth="1"/>
    <col min="12544" max="12553" width="10.7109375" style="103" customWidth="1"/>
    <col min="12554" max="12555" width="2.7109375" style="103" customWidth="1"/>
    <col min="12556" max="12798" width="9.140625" style="103"/>
    <col min="12799" max="12799" width="20.7109375" style="103" customWidth="1"/>
    <col min="12800" max="12809" width="10.7109375" style="103" customWidth="1"/>
    <col min="12810" max="12811" width="2.7109375" style="103" customWidth="1"/>
    <col min="12812" max="13054" width="9.140625" style="103"/>
    <col min="13055" max="13055" width="20.7109375" style="103" customWidth="1"/>
    <col min="13056" max="13065" width="10.7109375" style="103" customWidth="1"/>
    <col min="13066" max="13067" width="2.7109375" style="103" customWidth="1"/>
    <col min="13068" max="13310" width="9.140625" style="103"/>
    <col min="13311" max="13311" width="20.7109375" style="103" customWidth="1"/>
    <col min="13312" max="13321" width="10.7109375" style="103" customWidth="1"/>
    <col min="13322" max="13323" width="2.7109375" style="103" customWidth="1"/>
    <col min="13324" max="13566" width="9.140625" style="103"/>
    <col min="13567" max="13567" width="20.7109375" style="103" customWidth="1"/>
    <col min="13568" max="13577" width="10.7109375" style="103" customWidth="1"/>
    <col min="13578" max="13579" width="2.7109375" style="103" customWidth="1"/>
    <col min="13580" max="13822" width="9.140625" style="103"/>
    <col min="13823" max="13823" width="20.7109375" style="103" customWidth="1"/>
    <col min="13824" max="13833" width="10.7109375" style="103" customWidth="1"/>
    <col min="13834" max="13835" width="2.7109375" style="103" customWidth="1"/>
    <col min="13836" max="14078" width="9.140625" style="103"/>
    <col min="14079" max="14079" width="20.7109375" style="103" customWidth="1"/>
    <col min="14080" max="14089" width="10.7109375" style="103" customWidth="1"/>
    <col min="14090" max="14091" width="2.7109375" style="103" customWidth="1"/>
    <col min="14092" max="14334" width="9.140625" style="103"/>
    <col min="14335" max="14335" width="20.7109375" style="103" customWidth="1"/>
    <col min="14336" max="14345" width="10.7109375" style="103" customWidth="1"/>
    <col min="14346" max="14347" width="2.7109375" style="103" customWidth="1"/>
    <col min="14348" max="14590" width="9.140625" style="103"/>
    <col min="14591" max="14591" width="20.7109375" style="103" customWidth="1"/>
    <col min="14592" max="14601" width="10.7109375" style="103" customWidth="1"/>
    <col min="14602" max="14603" width="2.7109375" style="103" customWidth="1"/>
    <col min="14604" max="14846" width="9.140625" style="103"/>
    <col min="14847" max="14847" width="20.7109375" style="103" customWidth="1"/>
    <col min="14848" max="14857" width="10.7109375" style="103" customWidth="1"/>
    <col min="14858" max="14859" width="2.7109375" style="103" customWidth="1"/>
    <col min="14860" max="15102" width="9.140625" style="103"/>
    <col min="15103" max="15103" width="20.7109375" style="103" customWidth="1"/>
    <col min="15104" max="15113" width="10.7109375" style="103" customWidth="1"/>
    <col min="15114" max="15115" width="2.7109375" style="103" customWidth="1"/>
    <col min="15116" max="15358" width="9.140625" style="103"/>
    <col min="15359" max="15359" width="20.7109375" style="103" customWidth="1"/>
    <col min="15360" max="15369" width="10.7109375" style="103" customWidth="1"/>
    <col min="15370" max="15371" width="2.7109375" style="103" customWidth="1"/>
    <col min="15372" max="15614" width="9.140625" style="103"/>
    <col min="15615" max="15615" width="20.7109375" style="103" customWidth="1"/>
    <col min="15616" max="15625" width="10.7109375" style="103" customWidth="1"/>
    <col min="15626" max="15627" width="2.7109375" style="103" customWidth="1"/>
    <col min="15628" max="15870" width="9.140625" style="103"/>
    <col min="15871" max="15871" width="20.7109375" style="103" customWidth="1"/>
    <col min="15872" max="15881" width="10.7109375" style="103" customWidth="1"/>
    <col min="15882" max="15883" width="2.7109375" style="103" customWidth="1"/>
    <col min="15884" max="16126" width="9.140625" style="103"/>
    <col min="16127" max="16127" width="20.7109375" style="103" customWidth="1"/>
    <col min="16128" max="16137" width="10.7109375" style="103" customWidth="1"/>
    <col min="16138" max="16139" width="2.7109375" style="103" customWidth="1"/>
    <col min="16140" max="16383" width="9.140625" style="103"/>
    <col min="16384" max="16384" width="9.140625" style="103" customWidth="1"/>
  </cols>
  <sheetData>
    <row r="1" spans="1:24" ht="18">
      <c r="A1" s="580" t="s">
        <v>232</v>
      </c>
      <c r="B1" s="450"/>
      <c r="C1" s="450"/>
      <c r="D1" s="450"/>
      <c r="E1" s="450"/>
      <c r="F1" s="450"/>
      <c r="G1" s="450"/>
      <c r="H1" s="450"/>
      <c r="I1" s="450"/>
      <c r="J1" s="98"/>
      <c r="K1" s="98"/>
      <c r="L1" s="98"/>
      <c r="M1" s="98"/>
      <c r="N1" s="99"/>
    </row>
    <row r="2" spans="1:24" ht="5.0999999999999996" customHeight="1">
      <c r="A2" s="464"/>
      <c r="B2" s="465"/>
      <c r="C2" s="72"/>
      <c r="D2" s="72"/>
      <c r="E2" s="72"/>
      <c r="F2" s="72"/>
      <c r="G2" s="72"/>
      <c r="H2" s="72"/>
      <c r="I2" s="72"/>
      <c r="J2" s="72"/>
      <c r="K2" s="72"/>
      <c r="L2" s="72"/>
      <c r="M2" s="72"/>
      <c r="N2" s="73"/>
    </row>
    <row r="3" spans="1:24" ht="13.5" customHeight="1">
      <c r="A3" s="1517" t="s">
        <v>176</v>
      </c>
      <c r="B3" s="1517" t="s">
        <v>218</v>
      </c>
      <c r="C3" s="1542" t="s">
        <v>177</v>
      </c>
      <c r="D3" s="1543"/>
      <c r="E3" s="1543"/>
      <c r="F3" s="1543"/>
      <c r="G3" s="1543"/>
      <c r="H3" s="1544"/>
      <c r="I3" s="1543" t="s">
        <v>29</v>
      </c>
      <c r="J3" s="1543"/>
      <c r="K3" s="1543"/>
      <c r="L3" s="1543"/>
      <c r="M3" s="1543"/>
      <c r="N3" s="1543"/>
    </row>
    <row r="4" spans="1:24" ht="35.1" customHeight="1">
      <c r="A4" s="1539"/>
      <c r="B4" s="1539"/>
      <c r="C4" s="1537" t="s">
        <v>158</v>
      </c>
      <c r="D4" s="1532" t="s">
        <v>159</v>
      </c>
      <c r="E4" s="1513" t="s">
        <v>160</v>
      </c>
      <c r="F4" s="1517" t="s">
        <v>563</v>
      </c>
      <c r="G4" s="1517"/>
      <c r="H4" s="1515" t="s">
        <v>221</v>
      </c>
      <c r="I4" s="1532" t="str">
        <f>C4</f>
        <v>From UGS</v>
      </c>
      <c r="J4" s="1532" t="str">
        <f>D4</f>
        <v>Into UGS</v>
      </c>
      <c r="K4" s="1513" t="str">
        <f>E4</f>
        <v>Net balance from/into UGS</v>
      </c>
      <c r="L4" s="1517" t="str">
        <f>F4</f>
        <v xml:space="preserve"> Level of operating stores
 as at 31 December</v>
      </c>
      <c r="M4" s="1517"/>
      <c r="N4" s="1513" t="str">
        <f>H4</f>
        <v>Highest level of operating stores</v>
      </c>
    </row>
    <row r="5" spans="1:24" ht="47.1" customHeight="1">
      <c r="A5" s="1518"/>
      <c r="B5" s="1518"/>
      <c r="C5" s="1538"/>
      <c r="D5" s="1533"/>
      <c r="E5" s="1533"/>
      <c r="F5" s="661" t="s">
        <v>227</v>
      </c>
      <c r="G5" s="661" t="s">
        <v>228</v>
      </c>
      <c r="H5" s="1535"/>
      <c r="I5" s="1533"/>
      <c r="J5" s="1533"/>
      <c r="K5" s="1533"/>
      <c r="L5" s="661" t="str">
        <f>F5</f>
        <v>At the end of preceding year</v>
      </c>
      <c r="M5" s="661" t="str">
        <f>G5</f>
        <v>At the end of the year under review</v>
      </c>
      <c r="N5" s="1534"/>
      <c r="O5" s="115"/>
    </row>
    <row r="6" spans="1:24" ht="12" customHeight="1">
      <c r="A6" s="662">
        <v>2013</v>
      </c>
      <c r="B6" s="662">
        <v>7</v>
      </c>
      <c r="C6" s="976">
        <v>2231.3488715094973</v>
      </c>
      <c r="D6" s="663">
        <v>2477.4173922577916</v>
      </c>
      <c r="E6" s="663">
        <v>-246.0685207482943</v>
      </c>
      <c r="F6" s="663">
        <v>1921.5259008421692</v>
      </c>
      <c r="G6" s="663">
        <v>2168.1218799324911</v>
      </c>
      <c r="H6" s="977">
        <v>2735.5117726524104</v>
      </c>
      <c r="I6" s="663">
        <v>23677.778069999993</v>
      </c>
      <c r="J6" s="663">
        <v>26513.362417999993</v>
      </c>
      <c r="K6" s="663">
        <v>-2835.5843480000003</v>
      </c>
      <c r="L6" s="663">
        <v>20428.587215716005</v>
      </c>
      <c r="M6" s="664">
        <v>23283.021406249154</v>
      </c>
      <c r="N6" s="664">
        <v>29346.08085971601</v>
      </c>
      <c r="O6" s="100"/>
      <c r="P6" s="101"/>
      <c r="Q6" s="101"/>
      <c r="R6" s="101"/>
      <c r="S6" s="101"/>
      <c r="T6" s="101"/>
      <c r="U6" s="101"/>
      <c r="V6" s="101"/>
      <c r="W6" s="101"/>
      <c r="X6" s="102"/>
    </row>
    <row r="7" spans="1:24" ht="12" customHeight="1">
      <c r="A7" s="662">
        <v>2014</v>
      </c>
      <c r="B7" s="662">
        <v>7</v>
      </c>
      <c r="C7" s="976">
        <v>2146.4485759999998</v>
      </c>
      <c r="D7" s="663">
        <v>2130.9156170000001</v>
      </c>
      <c r="E7" s="663">
        <v>15.532958999999664</v>
      </c>
      <c r="F7" s="663">
        <v>2168.1218799324911</v>
      </c>
      <c r="G7" s="663">
        <v>2152.5889209324914</v>
      </c>
      <c r="H7" s="977">
        <v>2956.515307842169</v>
      </c>
      <c r="I7" s="663">
        <v>22916.763144999994</v>
      </c>
      <c r="J7" s="663">
        <v>22677.179189999999</v>
      </c>
      <c r="K7" s="663">
        <v>239.5839549999946</v>
      </c>
      <c r="L7" s="663">
        <v>23283.021406249154</v>
      </c>
      <c r="M7" s="664">
        <v>23043.437451249149</v>
      </c>
      <c r="N7" s="664">
        <v>31606.595149716006</v>
      </c>
      <c r="O7" s="100"/>
      <c r="P7" s="101"/>
      <c r="Q7" s="101"/>
      <c r="R7" s="101"/>
      <c r="S7" s="101"/>
      <c r="T7" s="101"/>
      <c r="U7" s="101"/>
      <c r="V7" s="104"/>
      <c r="W7" s="102"/>
      <c r="X7" s="102"/>
    </row>
    <row r="8" spans="1:24" ht="12" customHeight="1">
      <c r="A8" s="665">
        <v>2015</v>
      </c>
      <c r="B8" s="665">
        <v>7</v>
      </c>
      <c r="C8" s="978">
        <v>2803.3251730000006</v>
      </c>
      <c r="D8" s="652">
        <v>2656.378365</v>
      </c>
      <c r="E8" s="652">
        <v>146.9468080000006</v>
      </c>
      <c r="F8" s="652">
        <v>2152.5889209324919</v>
      </c>
      <c r="G8" s="652">
        <v>2005.6421078421704</v>
      </c>
      <c r="H8" s="979">
        <v>2757.4041568421703</v>
      </c>
      <c r="I8" s="652">
        <v>29877.399076999998</v>
      </c>
      <c r="J8" s="652">
        <v>28409.946002999997</v>
      </c>
      <c r="K8" s="652">
        <v>1467.4530740000009</v>
      </c>
      <c r="L8" s="652">
        <v>23043.437451249149</v>
      </c>
      <c r="M8" s="651">
        <v>21575.984321405991</v>
      </c>
      <c r="N8" s="651">
        <v>29609.723742405993</v>
      </c>
      <c r="O8" s="100"/>
      <c r="P8" s="101"/>
      <c r="Q8" s="101"/>
      <c r="R8" s="101"/>
      <c r="S8" s="101"/>
      <c r="T8" s="101"/>
      <c r="U8" s="101"/>
      <c r="V8" s="104"/>
      <c r="W8" s="102"/>
      <c r="X8" s="102"/>
    </row>
    <row r="9" spans="1:24" ht="12" customHeight="1">
      <c r="A9" s="666">
        <v>2016</v>
      </c>
      <c r="B9" s="666">
        <v>8</v>
      </c>
      <c r="C9" s="980">
        <v>2792.4169440000001</v>
      </c>
      <c r="D9" s="667">
        <v>2648.8300529999997</v>
      </c>
      <c r="E9" s="667">
        <v>143.58689100000038</v>
      </c>
      <c r="F9" s="667">
        <v>2005.64210793249</v>
      </c>
      <c r="G9" s="667">
        <v>1855.1018389324913</v>
      </c>
      <c r="H9" s="981">
        <v>3062.2431608421693</v>
      </c>
      <c r="I9" s="667">
        <v>29879.370492000002</v>
      </c>
      <c r="J9" s="667">
        <v>28390.560353790996</v>
      </c>
      <c r="K9" s="667">
        <v>1488.8101382090063</v>
      </c>
      <c r="L9" s="667">
        <v>21575.984323939199</v>
      </c>
      <c r="M9" s="658">
        <v>20012.817554276964</v>
      </c>
      <c r="N9" s="658">
        <v>32957.562550922994</v>
      </c>
      <c r="O9" s="100"/>
      <c r="P9" s="101"/>
      <c r="Q9" s="101"/>
      <c r="R9" s="101"/>
      <c r="S9" s="101"/>
      <c r="T9" s="101"/>
      <c r="U9" s="101"/>
      <c r="V9" s="104"/>
      <c r="W9" s="102"/>
      <c r="X9" s="102"/>
    </row>
    <row r="10" spans="1:24" ht="12" customHeight="1">
      <c r="A10" s="662">
        <v>2017</v>
      </c>
      <c r="B10" s="662">
        <v>8</v>
      </c>
      <c r="C10" s="976">
        <v>2383.3666699999999</v>
      </c>
      <c r="D10" s="663">
        <v>2808.5585060000003</v>
      </c>
      <c r="E10" s="663">
        <v>-425.19183600000042</v>
      </c>
      <c r="F10" s="663">
        <v>1855.1010000000001</v>
      </c>
      <c r="G10" s="663">
        <v>2247.3559999999998</v>
      </c>
      <c r="H10" s="977">
        <v>3069.3719999999998</v>
      </c>
      <c r="I10" s="663">
        <v>25481.562421868999</v>
      </c>
      <c r="J10" s="663">
        <v>29988.256826387002</v>
      </c>
      <c r="K10" s="663">
        <v>-4506.6944045180026</v>
      </c>
      <c r="L10" s="663">
        <v>20012.818000000003</v>
      </c>
      <c r="M10" s="664">
        <v>24176.465</v>
      </c>
      <c r="N10" s="664">
        <v>32952.06</v>
      </c>
      <c r="O10" s="100"/>
      <c r="P10" s="101"/>
      <c r="Q10" s="101"/>
      <c r="R10" s="101"/>
      <c r="S10" s="101"/>
      <c r="T10" s="101"/>
      <c r="U10" s="101"/>
      <c r="V10" s="104"/>
      <c r="W10" s="102"/>
      <c r="X10" s="102"/>
    </row>
    <row r="11" spans="1:24" ht="12" customHeight="1">
      <c r="A11" s="662">
        <v>2018</v>
      </c>
      <c r="B11" s="662">
        <v>8</v>
      </c>
      <c r="C11" s="976">
        <v>2942.1872790000002</v>
      </c>
      <c r="D11" s="663">
        <v>2916.687054</v>
      </c>
      <c r="E11" s="663">
        <v>25.500225000000228</v>
      </c>
      <c r="F11" s="663">
        <v>2247.3555728421693</v>
      </c>
      <c r="G11" s="663">
        <v>2205.1117698421699</v>
      </c>
      <c r="H11" s="977">
        <v>2924.8233479324908</v>
      </c>
      <c r="I11" s="663">
        <v>31441.153030246001</v>
      </c>
      <c r="J11" s="663">
        <v>31155.870264544999</v>
      </c>
      <c r="K11" s="663">
        <v>285.28276570100206</v>
      </c>
      <c r="L11" s="663">
        <v>24176.464464328787</v>
      </c>
      <c r="M11" s="664">
        <v>23710.883955729787</v>
      </c>
      <c r="N11" s="664">
        <v>31399.324966398959</v>
      </c>
      <c r="O11" s="100"/>
      <c r="P11" s="101"/>
      <c r="Q11" s="101"/>
      <c r="R11" s="101"/>
      <c r="S11" s="101"/>
      <c r="T11" s="101"/>
      <c r="U11" s="101"/>
      <c r="V11" s="104"/>
      <c r="W11" s="102"/>
      <c r="X11" s="102"/>
    </row>
    <row r="12" spans="1:24" ht="12" customHeight="1">
      <c r="A12" s="665">
        <v>2019</v>
      </c>
      <c r="B12" s="665">
        <v>8</v>
      </c>
      <c r="C12" s="978">
        <v>1271.1721849999999</v>
      </c>
      <c r="D12" s="652">
        <v>2353.5037307686007</v>
      </c>
      <c r="E12" s="652">
        <v>-1082.3315457686008</v>
      </c>
      <c r="F12" s="652">
        <v>2205.1117698421699</v>
      </c>
      <c r="G12" s="652">
        <v>3262.8019286107701</v>
      </c>
      <c r="H12" s="979">
        <v>3357.9649709324913</v>
      </c>
      <c r="I12" s="652">
        <v>13577.527166534001</v>
      </c>
      <c r="J12" s="652">
        <v>25093.680896803991</v>
      </c>
      <c r="K12" s="652">
        <v>-11516.153730269991</v>
      </c>
      <c r="L12" s="652">
        <v>23710.883955793786</v>
      </c>
      <c r="M12" s="651">
        <v>34961.949653812786</v>
      </c>
      <c r="N12" s="651">
        <v>35976.557571928941</v>
      </c>
      <c r="O12" s="100"/>
      <c r="P12" s="101"/>
      <c r="Q12" s="101"/>
      <c r="R12" s="101"/>
      <c r="S12" s="101"/>
      <c r="T12" s="101"/>
      <c r="U12" s="101"/>
      <c r="V12" s="104"/>
      <c r="W12" s="102"/>
      <c r="X12" s="102"/>
    </row>
    <row r="13" spans="1:24" ht="12" customHeight="1">
      <c r="A13" s="666">
        <v>2020</v>
      </c>
      <c r="B13" s="666">
        <v>8</v>
      </c>
      <c r="C13" s="980">
        <v>3040.2051849999998</v>
      </c>
      <c r="D13" s="667">
        <v>2023.3440476217215</v>
      </c>
      <c r="E13" s="667">
        <v>1016.8611373782783</v>
      </c>
      <c r="F13" s="667">
        <v>3262.8019286107701</v>
      </c>
      <c r="G13" s="667">
        <v>2226.1676512324902</v>
      </c>
      <c r="H13" s="981">
        <v>3363.2899279324911</v>
      </c>
      <c r="I13" s="667">
        <v>32465.624391260011</v>
      </c>
      <c r="J13" s="667">
        <v>21652.293131684615</v>
      </c>
      <c r="K13" s="667">
        <v>10813.331259575392</v>
      </c>
      <c r="L13" s="667">
        <v>34961.949653812786</v>
      </c>
      <c r="M13" s="658">
        <v>23935.487848944413</v>
      </c>
      <c r="N13" s="658">
        <v>36109.688728126937</v>
      </c>
      <c r="O13" s="100"/>
      <c r="P13" s="101"/>
      <c r="Q13" s="101"/>
      <c r="R13" s="101"/>
      <c r="S13" s="101"/>
      <c r="T13" s="101"/>
      <c r="U13" s="101"/>
      <c r="V13" s="104"/>
      <c r="W13" s="102"/>
      <c r="X13" s="102"/>
    </row>
    <row r="14" spans="1:24" ht="12" customHeight="1">
      <c r="A14" s="662">
        <v>2021</v>
      </c>
      <c r="B14" s="662">
        <v>8</v>
      </c>
      <c r="C14" s="976">
        <v>3115.695847</v>
      </c>
      <c r="D14" s="663">
        <v>2516.0507149999999</v>
      </c>
      <c r="E14" s="663">
        <v>599.6451320000001</v>
      </c>
      <c r="F14" s="663">
        <v>2226.1676512324902</v>
      </c>
      <c r="G14" s="663">
        <v>1689.8680727324904</v>
      </c>
      <c r="H14" s="977">
        <v>2919.9807709324905</v>
      </c>
      <c r="I14" s="663">
        <v>33295.693636224001</v>
      </c>
      <c r="J14" s="663">
        <v>26855.037791742998</v>
      </c>
      <c r="K14" s="663">
        <v>6440.6558444810071</v>
      </c>
      <c r="L14" s="663">
        <v>23935.487848944413</v>
      </c>
      <c r="M14" s="664">
        <v>18162.451971546918</v>
      </c>
      <c r="N14" s="664">
        <v>31318.333130546933</v>
      </c>
      <c r="O14" s="100"/>
      <c r="P14" s="101"/>
      <c r="Q14" s="101"/>
      <c r="R14" s="101"/>
      <c r="S14" s="101"/>
      <c r="T14" s="101"/>
      <c r="U14" s="101"/>
      <c r="V14" s="104"/>
      <c r="W14" s="102"/>
      <c r="X14" s="102"/>
    </row>
    <row r="15" spans="1:24" ht="12" customHeight="1">
      <c r="A15" s="666">
        <v>2022</v>
      </c>
      <c r="B15" s="666">
        <v>8</v>
      </c>
      <c r="C15" s="980">
        <v>1963.3960219999999</v>
      </c>
      <c r="D15" s="667">
        <v>3213.0180540000001</v>
      </c>
      <c r="E15" s="667">
        <v>-1249.6220320000002</v>
      </c>
      <c r="F15" s="667">
        <v>1689.8680727324904</v>
      </c>
      <c r="G15" s="667">
        <v>2922.1963637324898</v>
      </c>
      <c r="H15" s="981">
        <v>3411.1231694324915</v>
      </c>
      <c r="I15" s="667">
        <v>21052.679221467297</v>
      </c>
      <c r="J15" s="667">
        <v>34578.676575017394</v>
      </c>
      <c r="K15" s="667">
        <v>-13525.997353550099</v>
      </c>
      <c r="L15" s="667">
        <v>18162.451971546918</v>
      </c>
      <c r="M15" s="667">
        <v>31503.431705221905</v>
      </c>
      <c r="N15" s="667">
        <v>36788.258054771621</v>
      </c>
      <c r="O15" s="100"/>
      <c r="P15" s="101"/>
      <c r="Q15" s="101"/>
      <c r="R15" s="101"/>
      <c r="S15" s="101"/>
      <c r="T15" s="101"/>
      <c r="U15" s="101"/>
    </row>
    <row r="16" spans="1:24" ht="18.600000000000001" customHeight="1">
      <c r="A16" s="106"/>
      <c r="B16" s="106"/>
      <c r="C16" s="107"/>
      <c r="D16" s="107"/>
      <c r="E16" s="73"/>
      <c r="F16" s="73"/>
      <c r="G16" s="106"/>
      <c r="H16" s="107"/>
      <c r="I16" s="107"/>
      <c r="J16" s="107"/>
      <c r="K16" s="72"/>
      <c r="L16" s="69"/>
      <c r="M16" s="72"/>
      <c r="N16" s="73"/>
      <c r="O16" s="100"/>
    </row>
    <row r="17" spans="1:22" ht="30" customHeight="1">
      <c r="A17" s="1540" t="s">
        <v>233</v>
      </c>
      <c r="B17" s="1540"/>
      <c r="C17" s="1540"/>
      <c r="D17" s="1540"/>
      <c r="E17" s="1540"/>
      <c r="F17" s="1540"/>
      <c r="G17" s="1540"/>
      <c r="H17" s="1540" t="s">
        <v>234</v>
      </c>
      <c r="I17" s="1541"/>
      <c r="J17" s="1541"/>
      <c r="K17" s="1541"/>
      <c r="L17" s="1541"/>
      <c r="M17" s="1541"/>
      <c r="N17" s="1541"/>
      <c r="O17" s="606"/>
      <c r="P17" s="103"/>
      <c r="Q17" s="103"/>
      <c r="R17" s="103"/>
      <c r="S17" s="103"/>
      <c r="T17" s="103"/>
      <c r="U17" s="103"/>
      <c r="V17" s="103"/>
    </row>
    <row r="18" spans="1:22" ht="12" customHeight="1">
      <c r="A18" s="73"/>
      <c r="B18" s="108"/>
      <c r="C18" s="108" t="str">
        <f>E4</f>
        <v>Net balance from/into UGS</v>
      </c>
      <c r="D18" s="108" t="str">
        <f>C4</f>
        <v>From UGS</v>
      </c>
      <c r="E18" s="108" t="str">
        <f>D4</f>
        <v>Into UGS</v>
      </c>
      <c r="F18" s="72"/>
      <c r="G18" s="79"/>
      <c r="H18" s="79"/>
      <c r="I18" s="79"/>
      <c r="J18" s="78"/>
      <c r="K18" s="78" t="str">
        <f>H4</f>
        <v>Highest level of operating stores</v>
      </c>
      <c r="L18" s="79"/>
      <c r="M18" s="79"/>
      <c r="N18" s="73"/>
    </row>
    <row r="19" spans="1:22" ht="12" customHeight="1">
      <c r="A19" s="73"/>
      <c r="B19" s="109">
        <f>A6</f>
        <v>2013</v>
      </c>
      <c r="C19" s="283">
        <f>E6</f>
        <v>-246.0685207482943</v>
      </c>
      <c r="D19" s="283">
        <f>C6</f>
        <v>2231.3488715094973</v>
      </c>
      <c r="E19" s="283">
        <f>D6*-1</f>
        <v>-2477.4173922577916</v>
      </c>
      <c r="F19" s="72"/>
      <c r="G19" s="79"/>
      <c r="H19" s="79"/>
      <c r="I19" s="79"/>
      <c r="J19" s="78">
        <f>A6</f>
        <v>2013</v>
      </c>
      <c r="K19" s="80">
        <f t="shared" ref="K19:K28" si="0">H6</f>
        <v>2735.5117726524104</v>
      </c>
      <c r="L19" s="79"/>
      <c r="M19" s="79"/>
      <c r="N19" s="73"/>
    </row>
    <row r="20" spans="1:22" ht="12" customHeight="1">
      <c r="A20" s="73"/>
      <c r="B20" s="109">
        <f t="shared" ref="B20:B28" si="1">A7</f>
        <v>2014</v>
      </c>
      <c r="C20" s="283">
        <f t="shared" ref="C20:C28" si="2">E7</f>
        <v>15.532958999999664</v>
      </c>
      <c r="D20" s="283">
        <f t="shared" ref="D20:D28" si="3">C7</f>
        <v>2146.4485759999998</v>
      </c>
      <c r="E20" s="283">
        <f t="shared" ref="E20:E28" si="4">D7*-1</f>
        <v>-2130.9156170000001</v>
      </c>
      <c r="F20" s="72"/>
      <c r="G20" s="79"/>
      <c r="H20" s="79"/>
      <c r="I20" s="79"/>
      <c r="J20" s="78">
        <f t="shared" ref="J20:J28" si="5">A7</f>
        <v>2014</v>
      </c>
      <c r="K20" s="80">
        <f t="shared" si="0"/>
        <v>2956.515307842169</v>
      </c>
      <c r="L20" s="79"/>
      <c r="M20" s="79"/>
      <c r="N20" s="73"/>
    </row>
    <row r="21" spans="1:22" ht="12" customHeight="1">
      <c r="A21" s="73"/>
      <c r="B21" s="109">
        <f t="shared" si="1"/>
        <v>2015</v>
      </c>
      <c r="C21" s="283">
        <f t="shared" si="2"/>
        <v>146.9468080000006</v>
      </c>
      <c r="D21" s="283">
        <f t="shared" si="3"/>
        <v>2803.3251730000006</v>
      </c>
      <c r="E21" s="283">
        <f t="shared" si="4"/>
        <v>-2656.378365</v>
      </c>
      <c r="F21" s="72"/>
      <c r="G21" s="79"/>
      <c r="H21" s="79"/>
      <c r="I21" s="79"/>
      <c r="J21" s="78">
        <f t="shared" si="5"/>
        <v>2015</v>
      </c>
      <c r="K21" s="80">
        <f t="shared" si="0"/>
        <v>2757.4041568421703</v>
      </c>
      <c r="L21" s="78"/>
      <c r="M21" s="78"/>
      <c r="N21" s="73"/>
    </row>
    <row r="22" spans="1:22" ht="12" customHeight="1">
      <c r="A22" s="73"/>
      <c r="B22" s="109">
        <f t="shared" si="1"/>
        <v>2016</v>
      </c>
      <c r="C22" s="283">
        <f t="shared" si="2"/>
        <v>143.58689100000038</v>
      </c>
      <c r="D22" s="283">
        <f t="shared" si="3"/>
        <v>2792.4169440000001</v>
      </c>
      <c r="E22" s="283">
        <f t="shared" si="4"/>
        <v>-2648.8300529999997</v>
      </c>
      <c r="F22" s="72"/>
      <c r="G22" s="79"/>
      <c r="H22" s="79"/>
      <c r="I22" s="79"/>
      <c r="J22" s="78">
        <f t="shared" si="5"/>
        <v>2016</v>
      </c>
      <c r="K22" s="80">
        <f t="shared" si="0"/>
        <v>3062.2431608421693</v>
      </c>
      <c r="L22" s="78"/>
      <c r="M22" s="78"/>
      <c r="N22" s="73"/>
    </row>
    <row r="23" spans="1:22" ht="12" customHeight="1">
      <c r="A23" s="73"/>
      <c r="B23" s="109">
        <f t="shared" si="1"/>
        <v>2017</v>
      </c>
      <c r="C23" s="283">
        <f t="shared" si="2"/>
        <v>-425.19183600000042</v>
      </c>
      <c r="D23" s="283">
        <f t="shared" si="3"/>
        <v>2383.3666699999999</v>
      </c>
      <c r="E23" s="283">
        <f t="shared" si="4"/>
        <v>-2808.5585060000003</v>
      </c>
      <c r="F23" s="72"/>
      <c r="G23" s="79"/>
      <c r="H23" s="79"/>
      <c r="I23" s="79"/>
      <c r="J23" s="78">
        <f t="shared" si="5"/>
        <v>2017</v>
      </c>
      <c r="K23" s="80">
        <f t="shared" si="0"/>
        <v>3069.3719999999998</v>
      </c>
      <c r="L23" s="78"/>
      <c r="M23" s="78"/>
      <c r="N23" s="73"/>
    </row>
    <row r="24" spans="1:22" ht="12" customHeight="1">
      <c r="A24" s="73"/>
      <c r="B24" s="109">
        <f t="shared" si="1"/>
        <v>2018</v>
      </c>
      <c r="C24" s="283">
        <f t="shared" si="2"/>
        <v>25.500225000000228</v>
      </c>
      <c r="D24" s="283">
        <f t="shared" si="3"/>
        <v>2942.1872790000002</v>
      </c>
      <c r="E24" s="283">
        <f t="shared" si="4"/>
        <v>-2916.687054</v>
      </c>
      <c r="F24" s="72"/>
      <c r="G24" s="79"/>
      <c r="H24" s="79"/>
      <c r="I24" s="79"/>
      <c r="J24" s="78">
        <f t="shared" si="5"/>
        <v>2018</v>
      </c>
      <c r="K24" s="80">
        <f t="shared" si="0"/>
        <v>2924.8233479324908</v>
      </c>
      <c r="L24" s="78"/>
      <c r="M24" s="78"/>
      <c r="N24" s="73"/>
    </row>
    <row r="25" spans="1:22" ht="12" customHeight="1">
      <c r="A25" s="73"/>
      <c r="B25" s="109">
        <f t="shared" si="1"/>
        <v>2019</v>
      </c>
      <c r="C25" s="283">
        <f t="shared" si="2"/>
        <v>-1082.3315457686008</v>
      </c>
      <c r="D25" s="283">
        <f t="shared" si="3"/>
        <v>1271.1721849999999</v>
      </c>
      <c r="E25" s="283">
        <f t="shared" si="4"/>
        <v>-2353.5037307686007</v>
      </c>
      <c r="F25" s="72"/>
      <c r="G25" s="79"/>
      <c r="H25" s="79"/>
      <c r="I25" s="79"/>
      <c r="J25" s="78">
        <f t="shared" si="5"/>
        <v>2019</v>
      </c>
      <c r="K25" s="80">
        <f t="shared" si="0"/>
        <v>3357.9649709324913</v>
      </c>
      <c r="L25" s="78"/>
      <c r="M25" s="78"/>
      <c r="N25" s="73"/>
    </row>
    <row r="26" spans="1:22" ht="12" customHeight="1">
      <c r="A26" s="73"/>
      <c r="B26" s="109">
        <f t="shared" si="1"/>
        <v>2020</v>
      </c>
      <c r="C26" s="283">
        <f t="shared" si="2"/>
        <v>1016.8611373782783</v>
      </c>
      <c r="D26" s="283">
        <f t="shared" si="3"/>
        <v>3040.2051849999998</v>
      </c>
      <c r="E26" s="283">
        <f t="shared" si="4"/>
        <v>-2023.3440476217215</v>
      </c>
      <c r="F26" s="72"/>
      <c r="G26" s="79"/>
      <c r="H26" s="79"/>
      <c r="I26" s="79"/>
      <c r="J26" s="78">
        <f t="shared" si="5"/>
        <v>2020</v>
      </c>
      <c r="K26" s="80">
        <f t="shared" si="0"/>
        <v>3363.2899279324911</v>
      </c>
      <c r="L26" s="78"/>
      <c r="M26" s="78"/>
      <c r="N26" s="73"/>
    </row>
    <row r="27" spans="1:22" ht="12" customHeight="1">
      <c r="A27" s="73"/>
      <c r="B27" s="109">
        <f t="shared" si="1"/>
        <v>2021</v>
      </c>
      <c r="C27" s="283">
        <f t="shared" si="2"/>
        <v>599.6451320000001</v>
      </c>
      <c r="D27" s="283">
        <f t="shared" si="3"/>
        <v>3115.695847</v>
      </c>
      <c r="E27" s="283">
        <f t="shared" si="4"/>
        <v>-2516.0507149999999</v>
      </c>
      <c r="F27" s="72"/>
      <c r="G27" s="79"/>
      <c r="H27" s="79"/>
      <c r="I27" s="79"/>
      <c r="J27" s="78">
        <f t="shared" si="5"/>
        <v>2021</v>
      </c>
      <c r="K27" s="80">
        <f t="shared" si="0"/>
        <v>2919.9807709324905</v>
      </c>
      <c r="L27" s="78"/>
      <c r="M27" s="78"/>
      <c r="N27" s="73"/>
      <c r="O27" s="103"/>
      <c r="P27" s="103"/>
      <c r="Q27" s="103"/>
      <c r="R27" s="103"/>
      <c r="S27" s="103"/>
      <c r="T27" s="103"/>
      <c r="U27" s="103"/>
      <c r="V27" s="103"/>
    </row>
    <row r="28" spans="1:22" ht="12" customHeight="1">
      <c r="A28" s="73"/>
      <c r="B28" s="109">
        <f t="shared" si="1"/>
        <v>2022</v>
      </c>
      <c r="C28" s="283">
        <f t="shared" si="2"/>
        <v>-1249.6220320000002</v>
      </c>
      <c r="D28" s="283">
        <f t="shared" si="3"/>
        <v>1963.3960219999999</v>
      </c>
      <c r="E28" s="283">
        <f t="shared" si="4"/>
        <v>-3213.0180540000001</v>
      </c>
      <c r="F28" s="72"/>
      <c r="G28" s="79"/>
      <c r="H28" s="79"/>
      <c r="I28" s="79"/>
      <c r="J28" s="78">
        <f t="shared" si="5"/>
        <v>2022</v>
      </c>
      <c r="K28" s="80">
        <f t="shared" si="0"/>
        <v>3411.1231694324915</v>
      </c>
      <c r="L28" s="78"/>
      <c r="M28" s="78"/>
      <c r="N28" s="73"/>
      <c r="O28" s="103"/>
      <c r="P28" s="103"/>
      <c r="Q28" s="103"/>
      <c r="R28" s="103"/>
      <c r="S28" s="103"/>
      <c r="T28" s="103"/>
      <c r="U28" s="103"/>
      <c r="V28" s="103"/>
    </row>
    <row r="29" spans="1:22" ht="12" customHeight="1">
      <c r="A29" s="73"/>
      <c r="B29" s="110"/>
      <c r="C29" s="111"/>
      <c r="D29" s="112"/>
      <c r="E29" s="113"/>
      <c r="F29" s="78"/>
      <c r="G29" s="79"/>
      <c r="H29" s="79"/>
      <c r="I29" s="79"/>
      <c r="J29" s="78"/>
      <c r="K29" s="78"/>
      <c r="L29" s="78"/>
      <c r="M29" s="78"/>
      <c r="N29" s="73"/>
      <c r="O29" s="103"/>
      <c r="P29" s="103"/>
      <c r="Q29" s="103"/>
      <c r="R29" s="103"/>
      <c r="S29" s="103"/>
      <c r="T29" s="103"/>
      <c r="U29" s="103"/>
      <c r="V29" s="103"/>
    </row>
    <row r="30" spans="1:22" ht="16.5" customHeight="1">
      <c r="A30" s="1528"/>
      <c r="B30" s="1536"/>
      <c r="C30" s="1536"/>
      <c r="D30" s="1536"/>
      <c r="E30" s="1536"/>
      <c r="F30" s="1536"/>
      <c r="G30" s="1536"/>
      <c r="H30" s="1536"/>
      <c r="I30" s="1536"/>
      <c r="J30" s="1536"/>
      <c r="K30" s="1536"/>
      <c r="L30" s="1536"/>
      <c r="M30" s="1536"/>
      <c r="N30" s="1536"/>
    </row>
    <row r="31" spans="1:22" ht="9.9499999999999993" customHeight="1">
      <c r="A31" s="1528"/>
      <c r="B31" s="92"/>
      <c r="C31" s="92"/>
      <c r="D31" s="92"/>
      <c r="E31" s="92"/>
      <c r="F31" s="92"/>
      <c r="G31" s="92"/>
      <c r="H31" s="92"/>
      <c r="I31" s="92"/>
      <c r="J31" s="92"/>
      <c r="K31" s="92"/>
      <c r="L31" s="92"/>
      <c r="M31" s="92"/>
      <c r="N31" s="92"/>
    </row>
    <row r="32" spans="1:22" ht="12" customHeight="1">
      <c r="A32" s="106"/>
      <c r="B32" s="82"/>
      <c r="C32" s="68"/>
      <c r="D32" s="68"/>
      <c r="E32" s="68"/>
      <c r="F32" s="68"/>
      <c r="G32" s="68"/>
      <c r="H32" s="68"/>
      <c r="I32" s="68"/>
      <c r="J32" s="68"/>
      <c r="K32" s="68"/>
      <c r="L32" s="68"/>
      <c r="M32" s="68"/>
      <c r="N32" s="68"/>
    </row>
    <row r="33" spans="1:14" ht="12" customHeight="1">
      <c r="A33" s="106"/>
      <c r="B33" s="82"/>
      <c r="C33" s="68"/>
      <c r="D33" s="68"/>
      <c r="E33" s="68"/>
      <c r="F33" s="68"/>
      <c r="G33" s="68"/>
      <c r="H33" s="68"/>
      <c r="I33" s="68"/>
      <c r="J33" s="68"/>
      <c r="K33" s="68"/>
      <c r="L33" s="68"/>
      <c r="M33" s="68"/>
      <c r="N33" s="68"/>
    </row>
    <row r="34" spans="1:14" ht="12" customHeight="1">
      <c r="A34" s="106"/>
      <c r="B34" s="82"/>
      <c r="C34" s="68"/>
      <c r="D34" s="68"/>
      <c r="E34" s="68"/>
      <c r="F34" s="68"/>
      <c r="G34" s="68"/>
      <c r="H34" s="68"/>
      <c r="I34" s="68"/>
      <c r="J34" s="68"/>
      <c r="K34" s="68"/>
      <c r="L34" s="68"/>
      <c r="M34" s="68"/>
      <c r="N34" s="68"/>
    </row>
    <row r="35" spans="1:14" ht="12" customHeight="1">
      <c r="A35" s="106"/>
      <c r="B35" s="82"/>
      <c r="C35" s="68"/>
      <c r="D35" s="68"/>
      <c r="E35" s="68"/>
      <c r="F35" s="68"/>
      <c r="G35" s="68"/>
      <c r="H35" s="68"/>
      <c r="I35" s="68"/>
      <c r="J35" s="68"/>
      <c r="K35" s="68"/>
      <c r="L35" s="68"/>
      <c r="M35" s="68"/>
      <c r="N35" s="68"/>
    </row>
    <row r="36" spans="1:14" ht="9.9499999999999993" customHeight="1">
      <c r="A36" s="73"/>
      <c r="B36" s="73"/>
      <c r="C36" s="73"/>
      <c r="D36" s="73"/>
      <c r="E36" s="73"/>
      <c r="F36" s="73"/>
      <c r="G36" s="73"/>
      <c r="H36" s="73"/>
      <c r="I36" s="73"/>
      <c r="J36" s="73"/>
      <c r="K36" s="73"/>
      <c r="L36" s="73"/>
      <c r="M36" s="72"/>
      <c r="N36" s="73"/>
    </row>
    <row r="37" spans="1:14" ht="6" customHeight="1">
      <c r="N37" s="103"/>
    </row>
    <row r="38" spans="1:14" ht="14.25" customHeight="1">
      <c r="A38" s="1531" t="s">
        <v>235</v>
      </c>
      <c r="B38" s="1531"/>
      <c r="C38" s="1531"/>
      <c r="D38" s="1531"/>
      <c r="E38" s="1531"/>
      <c r="F38" s="1531"/>
      <c r="G38" s="1531"/>
      <c r="H38" s="1531"/>
      <c r="I38" s="1531"/>
      <c r="J38" s="1531"/>
      <c r="K38" s="1531"/>
      <c r="L38" s="1531"/>
      <c r="M38" s="1531"/>
      <c r="N38" s="1531"/>
    </row>
    <row r="39" spans="1:14">
      <c r="A39" s="1531"/>
      <c r="B39" s="1531"/>
      <c r="C39" s="1531"/>
      <c r="D39" s="1531"/>
      <c r="E39" s="1531"/>
      <c r="F39" s="1531"/>
      <c r="G39" s="1531"/>
      <c r="H39" s="1531"/>
      <c r="I39" s="1531"/>
      <c r="J39" s="1531"/>
      <c r="K39" s="1531"/>
      <c r="L39" s="1531"/>
      <c r="M39" s="1531"/>
      <c r="N39" s="1531"/>
    </row>
    <row r="40" spans="1:14" ht="13.5" customHeight="1"/>
    <row r="42" spans="1:14">
      <c r="A42" s="114"/>
      <c r="B42" s="114"/>
      <c r="C42" s="114"/>
      <c r="D42" s="114"/>
      <c r="E42" s="114"/>
      <c r="F42" s="114"/>
      <c r="G42" s="114"/>
      <c r="H42" s="114"/>
      <c r="I42" s="114"/>
      <c r="J42" s="114"/>
      <c r="K42" s="114"/>
      <c r="L42" s="114"/>
      <c r="M42" s="114"/>
      <c r="N42" s="114"/>
    </row>
  </sheetData>
  <mergeCells count="19">
    <mergeCell ref="C3:H3"/>
    <mergeCell ref="I3:N3"/>
    <mergeCell ref="I4:I5"/>
    <mergeCell ref="A38:N39"/>
    <mergeCell ref="J4:J5"/>
    <mergeCell ref="K4:K5"/>
    <mergeCell ref="L4:M4"/>
    <mergeCell ref="N4:N5"/>
    <mergeCell ref="E4:E5"/>
    <mergeCell ref="F4:G4"/>
    <mergeCell ref="H4:H5"/>
    <mergeCell ref="A30:A31"/>
    <mergeCell ref="B30:N30"/>
    <mergeCell ref="C4:C5"/>
    <mergeCell ref="D4:D5"/>
    <mergeCell ref="A3:A5"/>
    <mergeCell ref="B3:B5"/>
    <mergeCell ref="A17:G17"/>
    <mergeCell ref="H17:N17"/>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5"/>
  <dimension ref="A1:S67"/>
  <sheetViews>
    <sheetView showGridLines="0" topLeftCell="A10" zoomScaleNormal="100" zoomScaleSheetLayoutView="100" workbookViewId="0">
      <selection activeCell="H1" sqref="H1"/>
    </sheetView>
  </sheetViews>
  <sheetFormatPr defaultRowHeight="12.75"/>
  <cols>
    <col min="1" max="1" width="12.85546875" style="72" customWidth="1"/>
    <col min="2" max="2" width="33.140625" style="72" customWidth="1"/>
    <col min="3" max="3" width="10" style="72" customWidth="1"/>
    <col min="4" max="4" width="8.7109375" style="72" customWidth="1"/>
    <col min="5" max="5" width="9.140625" style="72" customWidth="1"/>
    <col min="6" max="6" width="7.28515625" style="72" customWidth="1"/>
    <col min="7" max="8" width="8.85546875" style="72" customWidth="1"/>
    <col min="9" max="9" width="16.7109375" style="73" customWidth="1"/>
    <col min="10" max="240" width="9.140625" style="72"/>
    <col min="241" max="241" width="20.7109375" style="72" customWidth="1"/>
    <col min="242" max="251" width="10.7109375" style="72" customWidth="1"/>
    <col min="252" max="253" width="2.7109375" style="72" customWidth="1"/>
    <col min="254" max="496" width="9.140625" style="72"/>
    <col min="497" max="497" width="20.7109375" style="72" customWidth="1"/>
    <col min="498" max="507" width="10.7109375" style="72" customWidth="1"/>
    <col min="508" max="509" width="2.7109375" style="72" customWidth="1"/>
    <col min="510" max="752" width="9.140625" style="72"/>
    <col min="753" max="753" width="20.7109375" style="72" customWidth="1"/>
    <col min="754" max="763" width="10.7109375" style="72" customWidth="1"/>
    <col min="764" max="765" width="2.7109375" style="72" customWidth="1"/>
    <col min="766" max="1008" width="9.140625" style="72"/>
    <col min="1009" max="1009" width="20.7109375" style="72" customWidth="1"/>
    <col min="1010" max="1019" width="10.7109375" style="72" customWidth="1"/>
    <col min="1020" max="1021" width="2.7109375" style="72" customWidth="1"/>
    <col min="1022" max="1264" width="9.140625" style="72"/>
    <col min="1265" max="1265" width="20.7109375" style="72" customWidth="1"/>
    <col min="1266" max="1275" width="10.7109375" style="72" customWidth="1"/>
    <col min="1276" max="1277" width="2.7109375" style="72" customWidth="1"/>
    <col min="1278" max="1520" width="9.140625" style="72"/>
    <col min="1521" max="1521" width="20.7109375" style="72" customWidth="1"/>
    <col min="1522" max="1531" width="10.7109375" style="72" customWidth="1"/>
    <col min="1532" max="1533" width="2.7109375" style="72" customWidth="1"/>
    <col min="1534" max="1776" width="9.140625" style="72"/>
    <col min="1777" max="1777" width="20.7109375" style="72" customWidth="1"/>
    <col min="1778" max="1787" width="10.7109375" style="72" customWidth="1"/>
    <col min="1788" max="1789" width="2.7109375" style="72" customWidth="1"/>
    <col min="1790" max="2032" width="9.140625" style="72"/>
    <col min="2033" max="2033" width="20.7109375" style="72" customWidth="1"/>
    <col min="2034" max="2043" width="10.7109375" style="72" customWidth="1"/>
    <col min="2044" max="2045" width="2.7109375" style="72" customWidth="1"/>
    <col min="2046" max="2288" width="9.140625" style="72"/>
    <col min="2289" max="2289" width="20.7109375" style="72" customWidth="1"/>
    <col min="2290" max="2299" width="10.7109375" style="72" customWidth="1"/>
    <col min="2300" max="2301" width="2.7109375" style="72" customWidth="1"/>
    <col min="2302" max="2544" width="9.140625" style="72"/>
    <col min="2545" max="2545" width="20.7109375" style="72" customWidth="1"/>
    <col min="2546" max="2555" width="10.7109375" style="72" customWidth="1"/>
    <col min="2556" max="2557" width="2.7109375" style="72" customWidth="1"/>
    <col min="2558" max="2800" width="9.140625" style="72"/>
    <col min="2801" max="2801" width="20.7109375" style="72" customWidth="1"/>
    <col min="2802" max="2811" width="10.7109375" style="72" customWidth="1"/>
    <col min="2812" max="2813" width="2.7109375" style="72" customWidth="1"/>
    <col min="2814" max="3056" width="9.140625" style="72"/>
    <col min="3057" max="3057" width="20.7109375" style="72" customWidth="1"/>
    <col min="3058" max="3067" width="10.7109375" style="72" customWidth="1"/>
    <col min="3068" max="3069" width="2.7109375" style="72" customWidth="1"/>
    <col min="3070" max="3312" width="9.140625" style="72"/>
    <col min="3313" max="3313" width="20.7109375" style="72" customWidth="1"/>
    <col min="3314" max="3323" width="10.7109375" style="72" customWidth="1"/>
    <col min="3324" max="3325" width="2.7109375" style="72" customWidth="1"/>
    <col min="3326" max="3568" width="9.140625" style="72"/>
    <col min="3569" max="3569" width="20.7109375" style="72" customWidth="1"/>
    <col min="3570" max="3579" width="10.7109375" style="72" customWidth="1"/>
    <col min="3580" max="3581" width="2.7109375" style="72" customWidth="1"/>
    <col min="3582" max="3824" width="9.140625" style="72"/>
    <col min="3825" max="3825" width="20.7109375" style="72" customWidth="1"/>
    <col min="3826" max="3835" width="10.7109375" style="72" customWidth="1"/>
    <col min="3836" max="3837" width="2.7109375" style="72" customWidth="1"/>
    <col min="3838" max="4080" width="9.140625" style="72"/>
    <col min="4081" max="4081" width="20.7109375" style="72" customWidth="1"/>
    <col min="4082" max="4091" width="10.7109375" style="72" customWidth="1"/>
    <col min="4092" max="4093" width="2.7109375" style="72" customWidth="1"/>
    <col min="4094" max="4336" width="9.140625" style="72"/>
    <col min="4337" max="4337" width="20.7109375" style="72" customWidth="1"/>
    <col min="4338" max="4347" width="10.7109375" style="72" customWidth="1"/>
    <col min="4348" max="4349" width="2.7109375" style="72" customWidth="1"/>
    <col min="4350" max="4592" width="9.140625" style="72"/>
    <col min="4593" max="4593" width="20.7109375" style="72" customWidth="1"/>
    <col min="4594" max="4603" width="10.7109375" style="72" customWidth="1"/>
    <col min="4604" max="4605" width="2.7109375" style="72" customWidth="1"/>
    <col min="4606" max="4848" width="9.140625" style="72"/>
    <col min="4849" max="4849" width="20.7109375" style="72" customWidth="1"/>
    <col min="4850" max="4859" width="10.7109375" style="72" customWidth="1"/>
    <col min="4860" max="4861" width="2.7109375" style="72" customWidth="1"/>
    <col min="4862" max="5104" width="9.140625" style="72"/>
    <col min="5105" max="5105" width="20.7109375" style="72" customWidth="1"/>
    <col min="5106" max="5115" width="10.7109375" style="72" customWidth="1"/>
    <col min="5116" max="5117" width="2.7109375" style="72" customWidth="1"/>
    <col min="5118" max="5360" width="9.140625" style="72"/>
    <col min="5361" max="5361" width="20.7109375" style="72" customWidth="1"/>
    <col min="5362" max="5371" width="10.7109375" style="72" customWidth="1"/>
    <col min="5372" max="5373" width="2.7109375" style="72" customWidth="1"/>
    <col min="5374" max="5616" width="9.140625" style="72"/>
    <col min="5617" max="5617" width="20.7109375" style="72" customWidth="1"/>
    <col min="5618" max="5627" width="10.7109375" style="72" customWidth="1"/>
    <col min="5628" max="5629" width="2.7109375" style="72" customWidth="1"/>
    <col min="5630" max="5872" width="9.140625" style="72"/>
    <col min="5873" max="5873" width="20.7109375" style="72" customWidth="1"/>
    <col min="5874" max="5883" width="10.7109375" style="72" customWidth="1"/>
    <col min="5884" max="5885" width="2.7109375" style="72" customWidth="1"/>
    <col min="5886" max="6128" width="9.140625" style="72"/>
    <col min="6129" max="6129" width="20.7109375" style="72" customWidth="1"/>
    <col min="6130" max="6139" width="10.7109375" style="72" customWidth="1"/>
    <col min="6140" max="6141" width="2.7109375" style="72" customWidth="1"/>
    <col min="6142" max="6384" width="9.140625" style="72"/>
    <col min="6385" max="6385" width="20.7109375" style="72" customWidth="1"/>
    <col min="6386" max="6395" width="10.7109375" style="72" customWidth="1"/>
    <col min="6396" max="6397" width="2.7109375" style="72" customWidth="1"/>
    <col min="6398" max="6640" width="9.140625" style="72"/>
    <col min="6641" max="6641" width="20.7109375" style="72" customWidth="1"/>
    <col min="6642" max="6651" width="10.7109375" style="72" customWidth="1"/>
    <col min="6652" max="6653" width="2.7109375" style="72" customWidth="1"/>
    <col min="6654" max="6896" width="9.140625" style="72"/>
    <col min="6897" max="6897" width="20.7109375" style="72" customWidth="1"/>
    <col min="6898" max="6907" width="10.7109375" style="72" customWidth="1"/>
    <col min="6908" max="6909" width="2.7109375" style="72" customWidth="1"/>
    <col min="6910" max="7152" width="9.140625" style="72"/>
    <col min="7153" max="7153" width="20.7109375" style="72" customWidth="1"/>
    <col min="7154" max="7163" width="10.7109375" style="72" customWidth="1"/>
    <col min="7164" max="7165" width="2.7109375" style="72" customWidth="1"/>
    <col min="7166" max="7408" width="9.140625" style="72"/>
    <col min="7409" max="7409" width="20.7109375" style="72" customWidth="1"/>
    <col min="7410" max="7419" width="10.7109375" style="72" customWidth="1"/>
    <col min="7420" max="7421" width="2.7109375" style="72" customWidth="1"/>
    <col min="7422" max="7664" width="9.140625" style="72"/>
    <col min="7665" max="7665" width="20.7109375" style="72" customWidth="1"/>
    <col min="7666" max="7675" width="10.7109375" style="72" customWidth="1"/>
    <col min="7676" max="7677" width="2.7109375" style="72" customWidth="1"/>
    <col min="7678" max="7920" width="9.140625" style="72"/>
    <col min="7921" max="7921" width="20.7109375" style="72" customWidth="1"/>
    <col min="7922" max="7931" width="10.7109375" style="72" customWidth="1"/>
    <col min="7932" max="7933" width="2.7109375" style="72" customWidth="1"/>
    <col min="7934" max="8176" width="9.140625" style="72"/>
    <col min="8177" max="8177" width="20.7109375" style="72" customWidth="1"/>
    <col min="8178" max="8187" width="10.7109375" style="72" customWidth="1"/>
    <col min="8188" max="8189" width="2.7109375" style="72" customWidth="1"/>
    <col min="8190" max="8432" width="9.140625" style="72"/>
    <col min="8433" max="8433" width="20.7109375" style="72" customWidth="1"/>
    <col min="8434" max="8443" width="10.7109375" style="72" customWidth="1"/>
    <col min="8444" max="8445" width="2.7109375" style="72" customWidth="1"/>
    <col min="8446" max="8688" width="9.140625" style="72"/>
    <col min="8689" max="8689" width="20.7109375" style="72" customWidth="1"/>
    <col min="8690" max="8699" width="10.7109375" style="72" customWidth="1"/>
    <col min="8700" max="8701" width="2.7109375" style="72" customWidth="1"/>
    <col min="8702" max="8944" width="9.140625" style="72"/>
    <col min="8945" max="8945" width="20.7109375" style="72" customWidth="1"/>
    <col min="8946" max="8955" width="10.7109375" style="72" customWidth="1"/>
    <col min="8956" max="8957" width="2.7109375" style="72" customWidth="1"/>
    <col min="8958" max="9200" width="9.140625" style="72"/>
    <col min="9201" max="9201" width="20.7109375" style="72" customWidth="1"/>
    <col min="9202" max="9211" width="10.7109375" style="72" customWidth="1"/>
    <col min="9212" max="9213" width="2.7109375" style="72" customWidth="1"/>
    <col min="9214" max="9456" width="9.140625" style="72"/>
    <col min="9457" max="9457" width="20.7109375" style="72" customWidth="1"/>
    <col min="9458" max="9467" width="10.7109375" style="72" customWidth="1"/>
    <col min="9468" max="9469" width="2.7109375" style="72" customWidth="1"/>
    <col min="9470" max="9712" width="9.140625" style="72"/>
    <col min="9713" max="9713" width="20.7109375" style="72" customWidth="1"/>
    <col min="9714" max="9723" width="10.7109375" style="72" customWidth="1"/>
    <col min="9724" max="9725" width="2.7109375" style="72" customWidth="1"/>
    <col min="9726" max="9968" width="9.140625" style="72"/>
    <col min="9969" max="9969" width="20.7109375" style="72" customWidth="1"/>
    <col min="9970" max="9979" width="10.7109375" style="72" customWidth="1"/>
    <col min="9980" max="9981" width="2.7109375" style="72" customWidth="1"/>
    <col min="9982" max="10224" width="9.140625" style="72"/>
    <col min="10225" max="10225" width="20.7109375" style="72" customWidth="1"/>
    <col min="10226" max="10235" width="10.7109375" style="72" customWidth="1"/>
    <col min="10236" max="10237" width="2.7109375" style="72" customWidth="1"/>
    <col min="10238" max="10480" width="9.140625" style="72"/>
    <col min="10481" max="10481" width="20.7109375" style="72" customWidth="1"/>
    <col min="10482" max="10491" width="10.7109375" style="72" customWidth="1"/>
    <col min="10492" max="10493" width="2.7109375" style="72" customWidth="1"/>
    <col min="10494" max="10736" width="9.140625" style="72"/>
    <col min="10737" max="10737" width="20.7109375" style="72" customWidth="1"/>
    <col min="10738" max="10747" width="10.7109375" style="72" customWidth="1"/>
    <col min="10748" max="10749" width="2.7109375" style="72" customWidth="1"/>
    <col min="10750" max="10992" width="9.140625" style="72"/>
    <col min="10993" max="10993" width="20.7109375" style="72" customWidth="1"/>
    <col min="10994" max="11003" width="10.7109375" style="72" customWidth="1"/>
    <col min="11004" max="11005" width="2.7109375" style="72" customWidth="1"/>
    <col min="11006" max="11248" width="9.140625" style="72"/>
    <col min="11249" max="11249" width="20.7109375" style="72" customWidth="1"/>
    <col min="11250" max="11259" width="10.7109375" style="72" customWidth="1"/>
    <col min="11260" max="11261" width="2.7109375" style="72" customWidth="1"/>
    <col min="11262" max="11504" width="9.140625" style="72"/>
    <col min="11505" max="11505" width="20.7109375" style="72" customWidth="1"/>
    <col min="11506" max="11515" width="10.7109375" style="72" customWidth="1"/>
    <col min="11516" max="11517" width="2.7109375" style="72" customWidth="1"/>
    <col min="11518" max="11760" width="9.140625" style="72"/>
    <col min="11761" max="11761" width="20.7109375" style="72" customWidth="1"/>
    <col min="11762" max="11771" width="10.7109375" style="72" customWidth="1"/>
    <col min="11772" max="11773" width="2.7109375" style="72" customWidth="1"/>
    <col min="11774" max="12016" width="9.140625" style="72"/>
    <col min="12017" max="12017" width="20.7109375" style="72" customWidth="1"/>
    <col min="12018" max="12027" width="10.7109375" style="72" customWidth="1"/>
    <col min="12028" max="12029" width="2.7109375" style="72" customWidth="1"/>
    <col min="12030" max="12272" width="9.140625" style="72"/>
    <col min="12273" max="12273" width="20.7109375" style="72" customWidth="1"/>
    <col min="12274" max="12283" width="10.7109375" style="72" customWidth="1"/>
    <col min="12284" max="12285" width="2.7109375" style="72" customWidth="1"/>
    <col min="12286" max="12528" width="9.140625" style="72"/>
    <col min="12529" max="12529" width="20.7109375" style="72" customWidth="1"/>
    <col min="12530" max="12539" width="10.7109375" style="72" customWidth="1"/>
    <col min="12540" max="12541" width="2.7109375" style="72" customWidth="1"/>
    <col min="12542" max="12784" width="9.140625" style="72"/>
    <col min="12785" max="12785" width="20.7109375" style="72" customWidth="1"/>
    <col min="12786" max="12795" width="10.7109375" style="72" customWidth="1"/>
    <col min="12796" max="12797" width="2.7109375" style="72" customWidth="1"/>
    <col min="12798" max="13040" width="9.140625" style="72"/>
    <col min="13041" max="13041" width="20.7109375" style="72" customWidth="1"/>
    <col min="13042" max="13051" width="10.7109375" style="72" customWidth="1"/>
    <col min="13052" max="13053" width="2.7109375" style="72" customWidth="1"/>
    <col min="13054" max="13296" width="9.140625" style="72"/>
    <col min="13297" max="13297" width="20.7109375" style="72" customWidth="1"/>
    <col min="13298" max="13307" width="10.7109375" style="72" customWidth="1"/>
    <col min="13308" max="13309" width="2.7109375" style="72" customWidth="1"/>
    <col min="13310" max="13552" width="9.140625" style="72"/>
    <col min="13553" max="13553" width="20.7109375" style="72" customWidth="1"/>
    <col min="13554" max="13563" width="10.7109375" style="72" customWidth="1"/>
    <col min="13564" max="13565" width="2.7109375" style="72" customWidth="1"/>
    <col min="13566" max="13808" width="9.140625" style="72"/>
    <col min="13809" max="13809" width="20.7109375" style="72" customWidth="1"/>
    <col min="13810" max="13819" width="10.7109375" style="72" customWidth="1"/>
    <col min="13820" max="13821" width="2.7109375" style="72" customWidth="1"/>
    <col min="13822" max="14064" width="9.140625" style="72"/>
    <col min="14065" max="14065" width="20.7109375" style="72" customWidth="1"/>
    <col min="14066" max="14075" width="10.7109375" style="72" customWidth="1"/>
    <col min="14076" max="14077" width="2.7109375" style="72" customWidth="1"/>
    <col min="14078" max="14320" width="9.140625" style="72"/>
    <col min="14321" max="14321" width="20.7109375" style="72" customWidth="1"/>
    <col min="14322" max="14331" width="10.7109375" style="72" customWidth="1"/>
    <col min="14332" max="14333" width="2.7109375" style="72" customWidth="1"/>
    <col min="14334" max="14576" width="9.140625" style="72"/>
    <col min="14577" max="14577" width="20.7109375" style="72" customWidth="1"/>
    <col min="14578" max="14587" width="10.7109375" style="72" customWidth="1"/>
    <col min="14588" max="14589" width="2.7109375" style="72" customWidth="1"/>
    <col min="14590" max="14832" width="9.140625" style="72"/>
    <col min="14833" max="14833" width="20.7109375" style="72" customWidth="1"/>
    <col min="14834" max="14843" width="10.7109375" style="72" customWidth="1"/>
    <col min="14844" max="14845" width="2.7109375" style="72" customWidth="1"/>
    <col min="14846" max="15088" width="9.140625" style="72"/>
    <col min="15089" max="15089" width="20.7109375" style="72" customWidth="1"/>
    <col min="15090" max="15099" width="10.7109375" style="72" customWidth="1"/>
    <col min="15100" max="15101" width="2.7109375" style="72" customWidth="1"/>
    <col min="15102" max="15344" width="9.140625" style="72"/>
    <col min="15345" max="15345" width="20.7109375" style="72" customWidth="1"/>
    <col min="15346" max="15355" width="10.7109375" style="72" customWidth="1"/>
    <col min="15356" max="15357" width="2.7109375" style="72" customWidth="1"/>
    <col min="15358" max="15600" width="9.140625" style="72"/>
    <col min="15601" max="15601" width="20.7109375" style="72" customWidth="1"/>
    <col min="15602" max="15611" width="10.7109375" style="72" customWidth="1"/>
    <col min="15612" max="15613" width="2.7109375" style="72" customWidth="1"/>
    <col min="15614" max="15856" width="9.140625" style="72"/>
    <col min="15857" max="15857" width="20.7109375" style="72" customWidth="1"/>
    <col min="15858" max="15867" width="10.7109375" style="72" customWidth="1"/>
    <col min="15868" max="15869" width="2.7109375" style="72" customWidth="1"/>
    <col min="15870" max="16112" width="9.140625" style="72"/>
    <col min="16113" max="16113" width="20.7109375" style="72" customWidth="1"/>
    <col min="16114" max="16123" width="10.7109375" style="72" customWidth="1"/>
    <col min="16124" max="16125" width="2.7109375" style="72" customWidth="1"/>
    <col min="16126" max="16384" width="9.140625" style="72"/>
  </cols>
  <sheetData>
    <row r="1" spans="1:15" s="568" customFormat="1" ht="20.25">
      <c r="A1" s="1548" t="s">
        <v>236</v>
      </c>
      <c r="B1" s="1548"/>
      <c r="C1" s="1548"/>
      <c r="D1" s="1548"/>
      <c r="E1" s="1548"/>
      <c r="F1" s="1548"/>
      <c r="G1" s="1548"/>
      <c r="H1" s="1548"/>
      <c r="I1" s="569"/>
    </row>
    <row r="2" spans="1:15" s="568" customFormat="1" ht="5.0999999999999996" customHeight="1">
      <c r="A2" s="570"/>
      <c r="B2" s="570"/>
      <c r="C2" s="570"/>
      <c r="D2" s="570"/>
      <c r="E2" s="570"/>
      <c r="F2" s="570"/>
      <c r="G2" s="570"/>
      <c r="H2" s="581"/>
      <c r="I2" s="569"/>
    </row>
    <row r="3" spans="1:15" s="568" customFormat="1" ht="18">
      <c r="A3" s="1552" t="s">
        <v>237</v>
      </c>
      <c r="B3" s="1552"/>
      <c r="C3" s="1552"/>
      <c r="D3" s="1552"/>
      <c r="E3" s="1552"/>
      <c r="F3" s="1552"/>
      <c r="G3" s="1552"/>
      <c r="H3" s="571"/>
      <c r="I3" s="569"/>
    </row>
    <row r="4" spans="1:15" s="568" customFormat="1" ht="5.0999999999999996" customHeight="1">
      <c r="A4" s="569"/>
      <c r="B4" s="572"/>
      <c r="C4" s="572"/>
      <c r="I4" s="569"/>
    </row>
    <row r="5" spans="1:15" ht="21.75" customHeight="1">
      <c r="A5" s="1553">
        <v>2022</v>
      </c>
      <c r="B5" s="1553"/>
      <c r="C5" s="1553"/>
      <c r="D5" s="1553"/>
      <c r="E5" s="1553"/>
      <c r="F5" s="1553"/>
      <c r="G5" s="1553"/>
      <c r="H5" s="1553"/>
    </row>
    <row r="6" spans="1:15" ht="21" customHeight="1">
      <c r="A6" s="668"/>
      <c r="B6" s="1551" t="s">
        <v>240</v>
      </c>
      <c r="C6" s="1545" t="s">
        <v>241</v>
      </c>
      <c r="D6" s="1550" t="s">
        <v>239</v>
      </c>
      <c r="E6" s="1551"/>
      <c r="F6" s="1466" t="s">
        <v>238</v>
      </c>
      <c r="G6" s="1550" t="s">
        <v>31</v>
      </c>
      <c r="H6" s="1551"/>
      <c r="I6" s="96"/>
    </row>
    <row r="7" spans="1:15" ht="12.6" customHeight="1">
      <c r="A7" s="669"/>
      <c r="B7" s="1559"/>
      <c r="C7" s="1546"/>
      <c r="D7" s="1111">
        <f>A5</f>
        <v>2022</v>
      </c>
      <c r="E7" s="1113">
        <f>A5-1</f>
        <v>2021</v>
      </c>
      <c r="F7" s="1468"/>
      <c r="G7" s="1111">
        <f>A5</f>
        <v>2022</v>
      </c>
      <c r="H7" s="1113">
        <f>A5-1</f>
        <v>2021</v>
      </c>
      <c r="I7" s="96"/>
    </row>
    <row r="8" spans="1:15" ht="13.5" customHeight="1">
      <c r="A8" s="1554" t="s">
        <v>242</v>
      </c>
      <c r="B8" s="671" t="s">
        <v>243</v>
      </c>
      <c r="C8" s="671" t="s">
        <v>32</v>
      </c>
      <c r="D8" s="996">
        <v>136675.209</v>
      </c>
      <c r="E8" s="672">
        <v>114205.17200000001</v>
      </c>
      <c r="F8" s="653">
        <f>(D8-E8)/E8</f>
        <v>0.19675148337415047</v>
      </c>
      <c r="G8" s="994">
        <v>1487331.1496155001</v>
      </c>
      <c r="H8" s="673">
        <v>1240594.443583</v>
      </c>
      <c r="I8" s="96"/>
      <c r="J8" s="71"/>
      <c r="K8" s="71"/>
      <c r="L8" s="71"/>
      <c r="M8" s="71"/>
      <c r="N8" s="71"/>
    </row>
    <row r="9" spans="1:15" ht="13.5" customHeight="1">
      <c r="A9" s="1555"/>
      <c r="B9" s="674" t="s">
        <v>244</v>
      </c>
      <c r="C9" s="674" t="s">
        <v>33</v>
      </c>
      <c r="D9" s="997">
        <v>9513.2389999999996</v>
      </c>
      <c r="E9" s="675">
        <v>11525.529</v>
      </c>
      <c r="F9" s="676">
        <f t="shared" ref="F9:F57" si="0">(D9-E9)/E9</f>
        <v>-0.1745941552877964</v>
      </c>
      <c r="G9" s="995">
        <v>99769.539000000004</v>
      </c>
      <c r="H9" s="907">
        <v>120865.46599999999</v>
      </c>
      <c r="I9" s="96"/>
      <c r="J9" s="71"/>
      <c r="K9" s="71"/>
      <c r="L9" s="71"/>
      <c r="M9" s="71"/>
      <c r="N9" s="71"/>
    </row>
    <row r="10" spans="1:15" ht="13.5" customHeight="1">
      <c r="A10" s="1555"/>
      <c r="B10" s="674" t="s">
        <v>245</v>
      </c>
      <c r="C10" s="674" t="s">
        <v>34</v>
      </c>
      <c r="D10" s="997">
        <v>686.70799999999997</v>
      </c>
      <c r="E10" s="675">
        <v>990.74999999999989</v>
      </c>
      <c r="F10" s="676">
        <f t="shared" si="0"/>
        <v>-0.3068806459752712</v>
      </c>
      <c r="G10" s="995">
        <v>7307.1852000000017</v>
      </c>
      <c r="H10" s="907">
        <v>10402.875</v>
      </c>
      <c r="I10" s="96"/>
      <c r="J10" s="71"/>
      <c r="K10" s="71"/>
      <c r="L10" s="71"/>
      <c r="M10" s="71"/>
      <c r="N10" s="71"/>
    </row>
    <row r="11" spans="1:15" ht="13.5" customHeight="1">
      <c r="A11" s="1555"/>
      <c r="B11" s="674" t="s">
        <v>246</v>
      </c>
      <c r="C11" s="674" t="s">
        <v>35</v>
      </c>
      <c r="D11" s="997">
        <v>0</v>
      </c>
      <c r="E11" s="675">
        <v>0</v>
      </c>
      <c r="F11" s="677" t="e">
        <f t="shared" si="0"/>
        <v>#DIV/0!</v>
      </c>
      <c r="G11" s="995">
        <v>0</v>
      </c>
      <c r="H11" s="907">
        <v>0</v>
      </c>
      <c r="I11" s="96"/>
      <c r="J11" s="71"/>
      <c r="K11" s="71"/>
      <c r="L11" s="71"/>
      <c r="M11" s="71"/>
      <c r="N11" s="71"/>
    </row>
    <row r="12" spans="1:15" ht="13.5" customHeight="1">
      <c r="A12" s="1555"/>
      <c r="B12" s="674" t="s">
        <v>247</v>
      </c>
      <c r="C12" s="674" t="s">
        <v>36</v>
      </c>
      <c r="D12" s="997">
        <v>418617.34699999995</v>
      </c>
      <c r="E12" s="675">
        <v>479393.58300000004</v>
      </c>
      <c r="F12" s="676">
        <f t="shared" si="0"/>
        <v>-0.12677732484374971</v>
      </c>
      <c r="G12" s="995">
        <v>2218305.2000000002</v>
      </c>
      <c r="H12" s="907">
        <v>2575519.6129999999</v>
      </c>
      <c r="I12" s="96"/>
      <c r="J12" s="71"/>
      <c r="K12" s="71"/>
      <c r="L12" s="71"/>
      <c r="M12" s="71"/>
      <c r="N12" s="71"/>
    </row>
    <row r="13" spans="1:15" ht="13.5" customHeight="1">
      <c r="A13" s="1555"/>
      <c r="B13" s="674" t="s">
        <v>248</v>
      </c>
      <c r="C13" s="674" t="s">
        <v>37</v>
      </c>
      <c r="D13" s="997">
        <v>75699.604999999981</v>
      </c>
      <c r="E13" s="675">
        <v>75933.702999999994</v>
      </c>
      <c r="F13" s="676">
        <f t="shared" si="0"/>
        <v>-3.0829261678442404E-3</v>
      </c>
      <c r="G13" s="995">
        <v>792827.1963666667</v>
      </c>
      <c r="H13" s="907">
        <v>795278.98275333317</v>
      </c>
      <c r="I13" s="96"/>
      <c r="J13" s="71"/>
      <c r="K13" s="71"/>
      <c r="L13" s="71"/>
      <c r="M13" s="71"/>
      <c r="N13" s="71"/>
    </row>
    <row r="14" spans="1:15" ht="13.5" customHeight="1">
      <c r="A14" s="1555"/>
      <c r="B14" s="674" t="s">
        <v>249</v>
      </c>
      <c r="C14" s="674" t="s">
        <v>38</v>
      </c>
      <c r="D14" s="997">
        <v>5004.2790000000005</v>
      </c>
      <c r="E14" s="675">
        <v>5844.0749999999998</v>
      </c>
      <c r="F14" s="676">
        <f t="shared" si="0"/>
        <v>-0.14370041452240079</v>
      </c>
      <c r="G14" s="995">
        <v>21549.773999999994</v>
      </c>
      <c r="H14" s="907">
        <v>25051.304000000004</v>
      </c>
      <c r="I14" s="96"/>
      <c r="J14" s="396"/>
      <c r="K14" s="396"/>
      <c r="L14" s="71"/>
      <c r="M14" s="71"/>
      <c r="N14" s="71"/>
    </row>
    <row r="15" spans="1:15" ht="13.5" customHeight="1">
      <c r="A15" s="1555"/>
      <c r="B15" s="674" t="s">
        <v>250</v>
      </c>
      <c r="C15" s="674" t="s">
        <v>39</v>
      </c>
      <c r="D15" s="997">
        <v>0</v>
      </c>
      <c r="E15" s="675">
        <v>0</v>
      </c>
      <c r="F15" s="677" t="e">
        <f t="shared" si="0"/>
        <v>#DIV/0!</v>
      </c>
      <c r="G15" s="995">
        <v>0</v>
      </c>
      <c r="H15" s="907">
        <v>0</v>
      </c>
      <c r="I15" s="96"/>
      <c r="J15" s="397"/>
      <c r="K15" s="397"/>
    </row>
    <row r="16" spans="1:15" ht="13.5" customHeight="1">
      <c r="A16" s="1555"/>
      <c r="B16" s="674" t="s">
        <v>251</v>
      </c>
      <c r="C16" s="674" t="s">
        <v>40</v>
      </c>
      <c r="D16" s="997">
        <v>0</v>
      </c>
      <c r="E16" s="675">
        <v>0</v>
      </c>
      <c r="F16" s="677" t="e">
        <f t="shared" si="0"/>
        <v>#DIV/0!</v>
      </c>
      <c r="G16" s="995">
        <v>0</v>
      </c>
      <c r="H16" s="907">
        <v>0</v>
      </c>
      <c r="I16" s="96"/>
      <c r="J16" s="396"/>
      <c r="K16" s="396"/>
      <c r="L16" s="71"/>
      <c r="M16" s="71"/>
      <c r="N16" s="71"/>
      <c r="O16" s="71"/>
    </row>
    <row r="17" spans="1:15" ht="13.5" customHeight="1">
      <c r="A17" s="1555"/>
      <c r="B17" s="674" t="s">
        <v>252</v>
      </c>
      <c r="C17" s="674" t="s">
        <v>41</v>
      </c>
      <c r="D17" s="997">
        <v>1300.9480000000001</v>
      </c>
      <c r="E17" s="675">
        <v>1144.1990000000001</v>
      </c>
      <c r="F17" s="676">
        <f t="shared" si="0"/>
        <v>0.13699452630180589</v>
      </c>
      <c r="G17" s="995">
        <v>13319.411433060002</v>
      </c>
      <c r="H17" s="907">
        <v>11968.700540899999</v>
      </c>
      <c r="I17" s="96"/>
      <c r="J17" s="71"/>
      <c r="K17" s="71"/>
      <c r="L17" s="71"/>
      <c r="M17" s="71"/>
      <c r="N17" s="71"/>
      <c r="O17" s="71"/>
    </row>
    <row r="18" spans="1:15" ht="13.5" customHeight="1">
      <c r="A18" s="1555"/>
      <c r="B18" s="674" t="s">
        <v>253</v>
      </c>
      <c r="C18" s="674" t="s">
        <v>42</v>
      </c>
      <c r="D18" s="997">
        <v>0</v>
      </c>
      <c r="E18" s="675">
        <v>0</v>
      </c>
      <c r="F18" s="677" t="e">
        <f t="shared" si="0"/>
        <v>#DIV/0!</v>
      </c>
      <c r="G18" s="995">
        <v>0</v>
      </c>
      <c r="H18" s="907">
        <v>0</v>
      </c>
      <c r="I18" s="96"/>
      <c r="J18" s="71"/>
      <c r="K18" s="71"/>
      <c r="L18" s="71"/>
      <c r="M18" s="71"/>
      <c r="N18" s="71"/>
      <c r="O18" s="71"/>
    </row>
    <row r="19" spans="1:15" ht="13.5" customHeight="1">
      <c r="A19" s="1555"/>
      <c r="B19" s="819" t="s">
        <v>254</v>
      </c>
      <c r="C19" s="819" t="s">
        <v>43</v>
      </c>
      <c r="D19" s="1115">
        <f>D8+D9+D10+D17</f>
        <v>148176.10400000002</v>
      </c>
      <c r="E19" s="1116">
        <f>E8+E9+E10+E17</f>
        <v>127865.65</v>
      </c>
      <c r="F19" s="807">
        <f t="shared" si="0"/>
        <v>0.1588421440785702</v>
      </c>
      <c r="G19" s="1117">
        <f>G8+G9+G10+G17</f>
        <v>1607727.2852485601</v>
      </c>
      <c r="H19" s="1118">
        <f>H8+H9+H10+H17</f>
        <v>1383831.4851239</v>
      </c>
      <c r="I19" s="96"/>
      <c r="J19" s="1268"/>
      <c r="K19" s="71"/>
      <c r="L19" s="71"/>
      <c r="M19" s="71"/>
      <c r="N19" s="71"/>
      <c r="O19" s="71"/>
    </row>
    <row r="20" spans="1:15" ht="13.5" customHeight="1">
      <c r="A20" s="1556"/>
      <c r="B20" s="1364" t="s">
        <v>255</v>
      </c>
      <c r="C20" s="1364" t="s">
        <v>154</v>
      </c>
      <c r="D20" s="1119">
        <f>SUM(D8:D18)</f>
        <v>647497.33499999996</v>
      </c>
      <c r="E20" s="1120">
        <f>SUM(E8:E18)</f>
        <v>689037.01099999994</v>
      </c>
      <c r="F20" s="1121">
        <f t="shared" si="0"/>
        <v>-6.0286567102851872E-2</v>
      </c>
      <c r="G20" s="1122">
        <f>SUM(G8:G18)</f>
        <v>4640409.4556152271</v>
      </c>
      <c r="H20" s="1123">
        <f>SUM(H8:H18)</f>
        <v>4779681.3848772328</v>
      </c>
      <c r="I20" s="96"/>
      <c r="J20" s="71"/>
      <c r="K20" s="71"/>
      <c r="L20" s="71"/>
      <c r="M20" s="71"/>
      <c r="N20" s="71"/>
      <c r="O20" s="71"/>
    </row>
    <row r="21" spans="1:15" ht="13.5" customHeight="1">
      <c r="A21" s="1554" t="s">
        <v>256</v>
      </c>
      <c r="B21" s="671" t="s">
        <v>243</v>
      </c>
      <c r="C21" s="671" t="s">
        <v>32</v>
      </c>
      <c r="D21" s="996">
        <v>134868.82999999999</v>
      </c>
      <c r="E21" s="672">
        <v>112467.14599999998</v>
      </c>
      <c r="F21" s="653">
        <f t="shared" si="0"/>
        <v>0.19918424888278052</v>
      </c>
      <c r="G21" s="994">
        <v>1465392.9340154999</v>
      </c>
      <c r="H21" s="673">
        <v>1220117.129683</v>
      </c>
      <c r="I21" s="96"/>
      <c r="J21" s="71"/>
      <c r="K21" s="71"/>
      <c r="L21" s="71"/>
      <c r="M21" s="71"/>
      <c r="N21" s="71"/>
      <c r="O21" s="71"/>
    </row>
    <row r="22" spans="1:15" ht="13.5" customHeight="1">
      <c r="A22" s="1557"/>
      <c r="B22" s="674" t="s">
        <v>244</v>
      </c>
      <c r="C22" s="674" t="s">
        <v>33</v>
      </c>
      <c r="D22" s="997">
        <v>9513.2389999999996</v>
      </c>
      <c r="E22" s="675">
        <v>11525.529</v>
      </c>
      <c r="F22" s="676">
        <f t="shared" si="0"/>
        <v>-0.1745941552877964</v>
      </c>
      <c r="G22" s="995">
        <v>99769.539000000004</v>
      </c>
      <c r="H22" s="907">
        <v>120865.46599999999</v>
      </c>
      <c r="I22" s="96"/>
      <c r="J22" s="71"/>
      <c r="K22" s="71"/>
      <c r="L22" s="71"/>
      <c r="M22" s="71"/>
      <c r="N22" s="71"/>
      <c r="O22" s="71"/>
    </row>
    <row r="23" spans="1:15" ht="13.5" customHeight="1">
      <c r="A23" s="1557"/>
      <c r="B23" s="674" t="s">
        <v>245</v>
      </c>
      <c r="C23" s="674" t="s">
        <v>34</v>
      </c>
      <c r="D23" s="997">
        <v>0</v>
      </c>
      <c r="E23" s="675">
        <v>0</v>
      </c>
      <c r="F23" s="677" t="e">
        <f t="shared" si="0"/>
        <v>#DIV/0!</v>
      </c>
      <c r="G23" s="995">
        <v>0</v>
      </c>
      <c r="H23" s="907">
        <v>0</v>
      </c>
      <c r="I23" s="96"/>
      <c r="J23" s="71"/>
      <c r="K23" s="71"/>
      <c r="L23" s="71"/>
      <c r="M23" s="71"/>
      <c r="N23" s="71"/>
      <c r="O23" s="71"/>
    </row>
    <row r="24" spans="1:15" ht="13.5" customHeight="1">
      <c r="A24" s="1557"/>
      <c r="B24" s="674" t="s">
        <v>246</v>
      </c>
      <c r="C24" s="674" t="s">
        <v>35</v>
      </c>
      <c r="D24" s="997">
        <v>0</v>
      </c>
      <c r="E24" s="675">
        <v>0</v>
      </c>
      <c r="F24" s="677" t="e">
        <f t="shared" si="0"/>
        <v>#DIV/0!</v>
      </c>
      <c r="G24" s="995">
        <v>0</v>
      </c>
      <c r="H24" s="907">
        <v>0</v>
      </c>
      <c r="I24" s="96"/>
      <c r="J24" s="71"/>
    </row>
    <row r="25" spans="1:15" ht="13.5" customHeight="1">
      <c r="A25" s="1557"/>
      <c r="B25" s="674" t="s">
        <v>247</v>
      </c>
      <c r="C25" s="674" t="s">
        <v>36</v>
      </c>
      <c r="D25" s="997">
        <v>418617.34699999995</v>
      </c>
      <c r="E25" s="675">
        <v>479393.58300000004</v>
      </c>
      <c r="F25" s="676">
        <f t="shared" si="0"/>
        <v>-0.12677732484374971</v>
      </c>
      <c r="G25" s="995">
        <v>2218305.2000000002</v>
      </c>
      <c r="H25" s="907">
        <v>2575519.6129999999</v>
      </c>
      <c r="I25" s="96"/>
    </row>
    <row r="26" spans="1:15" ht="13.5" customHeight="1">
      <c r="A26" s="1557"/>
      <c r="B26" s="674" t="s">
        <v>248</v>
      </c>
      <c r="C26" s="674" t="s">
        <v>37</v>
      </c>
      <c r="D26" s="997">
        <v>75699.604999999981</v>
      </c>
      <c r="E26" s="675">
        <v>75933.702999999994</v>
      </c>
      <c r="F26" s="676">
        <f t="shared" si="0"/>
        <v>-3.0829261678442404E-3</v>
      </c>
      <c r="G26" s="995">
        <v>792827.1963666667</v>
      </c>
      <c r="H26" s="907">
        <v>795278.98275333317</v>
      </c>
      <c r="I26" s="96"/>
    </row>
    <row r="27" spans="1:15" ht="13.5" customHeight="1">
      <c r="A27" s="1557"/>
      <c r="B27" s="674" t="s">
        <v>249</v>
      </c>
      <c r="C27" s="674" t="s">
        <v>38</v>
      </c>
      <c r="D27" s="997">
        <v>3217.6790000000001</v>
      </c>
      <c r="E27" s="675">
        <v>3270.4750000000004</v>
      </c>
      <c r="F27" s="676">
        <f t="shared" si="0"/>
        <v>-1.6143220785971541E-2</v>
      </c>
      <c r="G27" s="995">
        <v>13853.574000000001</v>
      </c>
      <c r="H27" s="907">
        <v>14102.303999999998</v>
      </c>
      <c r="I27" s="96"/>
    </row>
    <row r="28" spans="1:15" ht="13.5" customHeight="1">
      <c r="A28" s="1557"/>
      <c r="B28" s="674" t="s">
        <v>250</v>
      </c>
      <c r="C28" s="674" t="s">
        <v>39</v>
      </c>
      <c r="D28" s="997">
        <v>0</v>
      </c>
      <c r="E28" s="675">
        <v>0</v>
      </c>
      <c r="F28" s="677" t="e">
        <f t="shared" si="0"/>
        <v>#DIV/0!</v>
      </c>
      <c r="G28" s="995">
        <v>0</v>
      </c>
      <c r="H28" s="907">
        <v>0</v>
      </c>
      <c r="I28" s="96"/>
    </row>
    <row r="29" spans="1:15" ht="13.5" customHeight="1">
      <c r="A29" s="1557"/>
      <c r="B29" s="674" t="s">
        <v>251</v>
      </c>
      <c r="C29" s="674" t="s">
        <v>40</v>
      </c>
      <c r="D29" s="997">
        <v>0</v>
      </c>
      <c r="E29" s="675">
        <v>0</v>
      </c>
      <c r="F29" s="677" t="e">
        <f t="shared" si="0"/>
        <v>#DIV/0!</v>
      </c>
      <c r="G29" s="995">
        <v>0</v>
      </c>
      <c r="H29" s="907">
        <v>0</v>
      </c>
      <c r="I29" s="96"/>
    </row>
    <row r="30" spans="1:15" ht="13.5" customHeight="1">
      <c r="A30" s="1557"/>
      <c r="B30" s="674" t="s">
        <v>252</v>
      </c>
      <c r="C30" s="674" t="s">
        <v>41</v>
      </c>
      <c r="D30" s="997">
        <v>1300.9480000000001</v>
      </c>
      <c r="E30" s="675">
        <v>1144.1990000000001</v>
      </c>
      <c r="F30" s="676">
        <f t="shared" si="0"/>
        <v>0.13699452630180589</v>
      </c>
      <c r="G30" s="995">
        <v>13319.411433060002</v>
      </c>
      <c r="H30" s="907">
        <v>11968.700540899999</v>
      </c>
      <c r="I30" s="96"/>
    </row>
    <row r="31" spans="1:15" ht="13.5" customHeight="1">
      <c r="A31" s="1557"/>
      <c r="B31" s="674" t="s">
        <v>253</v>
      </c>
      <c r="C31" s="674" t="s">
        <v>42</v>
      </c>
      <c r="D31" s="997">
        <v>0</v>
      </c>
      <c r="E31" s="675">
        <v>0</v>
      </c>
      <c r="F31" s="677" t="e">
        <f t="shared" si="0"/>
        <v>#DIV/0!</v>
      </c>
      <c r="G31" s="995">
        <v>0</v>
      </c>
      <c r="H31" s="907">
        <v>0</v>
      </c>
      <c r="I31" s="96"/>
    </row>
    <row r="32" spans="1:15" ht="13.5" customHeight="1">
      <c r="A32" s="1557"/>
      <c r="B32" s="819" t="s">
        <v>254</v>
      </c>
      <c r="C32" s="819" t="s">
        <v>43</v>
      </c>
      <c r="D32" s="1115">
        <f>D21+D22+D23+D30</f>
        <v>145683.01699999999</v>
      </c>
      <c r="E32" s="1116">
        <f>E21+E22+E23+E30</f>
        <v>125136.87399999997</v>
      </c>
      <c r="F32" s="807">
        <f t="shared" ref="F32:F33" si="1">(D32-E32)/E32</f>
        <v>0.16418935796654174</v>
      </c>
      <c r="G32" s="1117">
        <f>G21+G22+G23+G30</f>
        <v>1578481.88444856</v>
      </c>
      <c r="H32" s="1118">
        <f>H21+H22+H23+H30</f>
        <v>1352951.2962239</v>
      </c>
      <c r="I32" s="96"/>
    </row>
    <row r="33" spans="1:19" ht="13.5" customHeight="1">
      <c r="A33" s="1558"/>
      <c r="B33" s="1364" t="s">
        <v>255</v>
      </c>
      <c r="C33" s="1364" t="s">
        <v>154</v>
      </c>
      <c r="D33" s="1119">
        <f>SUM(D21:D31)</f>
        <v>643217.64799999993</v>
      </c>
      <c r="E33" s="1120">
        <f>SUM(E21:E31)</f>
        <v>683734.63500000001</v>
      </c>
      <c r="F33" s="1121">
        <f t="shared" si="1"/>
        <v>-5.9258351012158511E-2</v>
      </c>
      <c r="G33" s="1122">
        <f>SUM(G21:G31)</f>
        <v>4603467.854815227</v>
      </c>
      <c r="H33" s="1123">
        <f>SUM(H21:H31)</f>
        <v>4737852.1959772334</v>
      </c>
      <c r="I33" s="96"/>
    </row>
    <row r="34" spans="1:19" ht="13.5" customHeight="1">
      <c r="A34" s="1554" t="s">
        <v>257</v>
      </c>
      <c r="B34" s="671" t="s">
        <v>243</v>
      </c>
      <c r="C34" s="671" t="s">
        <v>32</v>
      </c>
      <c r="D34" s="996">
        <v>0</v>
      </c>
      <c r="E34" s="672">
        <v>0</v>
      </c>
      <c r="F34" s="679" t="e">
        <f t="shared" si="0"/>
        <v>#DIV/0!</v>
      </c>
      <c r="G34" s="994">
        <v>0</v>
      </c>
      <c r="H34" s="673">
        <v>0</v>
      </c>
      <c r="I34" s="96"/>
      <c r="M34" s="1549"/>
      <c r="N34" s="1549"/>
      <c r="O34" s="1549"/>
      <c r="P34" s="1549"/>
      <c r="Q34" s="1549"/>
      <c r="R34" s="1549"/>
      <c r="S34" s="1549"/>
    </row>
    <row r="35" spans="1:19" ht="13.5" customHeight="1">
      <c r="A35" s="1557"/>
      <c r="B35" s="674" t="s">
        <v>244</v>
      </c>
      <c r="C35" s="674" t="s">
        <v>33</v>
      </c>
      <c r="D35" s="997">
        <v>0</v>
      </c>
      <c r="E35" s="675">
        <v>0</v>
      </c>
      <c r="F35" s="677" t="e">
        <f t="shared" si="0"/>
        <v>#DIV/0!</v>
      </c>
      <c r="G35" s="995">
        <v>0</v>
      </c>
      <c r="H35" s="907">
        <v>0</v>
      </c>
      <c r="I35" s="96"/>
    </row>
    <row r="36" spans="1:19" ht="13.5" customHeight="1">
      <c r="A36" s="1557"/>
      <c r="B36" s="674" t="s">
        <v>245</v>
      </c>
      <c r="C36" s="674" t="s">
        <v>34</v>
      </c>
      <c r="D36" s="997">
        <v>686.70799999999997</v>
      </c>
      <c r="E36" s="675">
        <v>990.74999999999989</v>
      </c>
      <c r="F36" s="676">
        <f t="shared" si="0"/>
        <v>-0.3068806459752712</v>
      </c>
      <c r="G36" s="995">
        <v>7307.1602000000021</v>
      </c>
      <c r="H36" s="907">
        <v>10402.875</v>
      </c>
      <c r="I36" s="96"/>
    </row>
    <row r="37" spans="1:19" ht="13.5" customHeight="1">
      <c r="A37" s="1557"/>
      <c r="B37" s="674" t="s">
        <v>246</v>
      </c>
      <c r="C37" s="674" t="s">
        <v>35</v>
      </c>
      <c r="D37" s="997">
        <v>0</v>
      </c>
      <c r="E37" s="675">
        <v>0</v>
      </c>
      <c r="F37" s="677" t="e">
        <f t="shared" si="0"/>
        <v>#DIV/0!</v>
      </c>
      <c r="G37" s="995">
        <v>0</v>
      </c>
      <c r="H37" s="907">
        <v>0</v>
      </c>
      <c r="I37" s="69"/>
      <c r="J37" s="71"/>
    </row>
    <row r="38" spans="1:19" ht="13.5" customHeight="1">
      <c r="A38" s="1557"/>
      <c r="B38" s="674" t="s">
        <v>247</v>
      </c>
      <c r="C38" s="674" t="s">
        <v>36</v>
      </c>
      <c r="D38" s="997">
        <v>0</v>
      </c>
      <c r="E38" s="675">
        <v>0</v>
      </c>
      <c r="F38" s="677" t="e">
        <f t="shared" si="0"/>
        <v>#DIV/0!</v>
      </c>
      <c r="G38" s="995">
        <v>0</v>
      </c>
      <c r="H38" s="907">
        <v>0</v>
      </c>
      <c r="I38" s="69"/>
      <c r="J38" s="71"/>
    </row>
    <row r="39" spans="1:19" ht="13.5" customHeight="1">
      <c r="A39" s="1557"/>
      <c r="B39" s="674" t="s">
        <v>248</v>
      </c>
      <c r="C39" s="674" t="s">
        <v>37</v>
      </c>
      <c r="D39" s="997">
        <v>0</v>
      </c>
      <c r="E39" s="675">
        <v>0</v>
      </c>
      <c r="F39" s="677" t="e">
        <f t="shared" si="0"/>
        <v>#DIV/0!</v>
      </c>
      <c r="G39" s="995">
        <v>0</v>
      </c>
      <c r="H39" s="907">
        <v>0</v>
      </c>
      <c r="I39" s="69"/>
      <c r="J39" s="71"/>
      <c r="K39" s="116"/>
      <c r="L39" s="116"/>
    </row>
    <row r="40" spans="1:19" ht="13.5" customHeight="1">
      <c r="A40" s="1557"/>
      <c r="B40" s="674" t="s">
        <v>249</v>
      </c>
      <c r="C40" s="674" t="s">
        <v>38</v>
      </c>
      <c r="D40" s="997">
        <v>1786.6000000000001</v>
      </c>
      <c r="E40" s="675">
        <v>2573.6</v>
      </c>
      <c r="F40" s="676">
        <f t="shared" si="0"/>
        <v>-0.30579732670189608</v>
      </c>
      <c r="G40" s="995">
        <v>7696.2000000000007</v>
      </c>
      <c r="H40" s="907">
        <v>10949</v>
      </c>
      <c r="I40" s="69"/>
      <c r="J40" s="71"/>
      <c r="K40" s="116"/>
      <c r="L40" s="116"/>
    </row>
    <row r="41" spans="1:19" ht="13.5" customHeight="1">
      <c r="A41" s="1557"/>
      <c r="B41" s="674" t="s">
        <v>250</v>
      </c>
      <c r="C41" s="674" t="s">
        <v>39</v>
      </c>
      <c r="D41" s="997">
        <v>0</v>
      </c>
      <c r="E41" s="675">
        <v>0</v>
      </c>
      <c r="F41" s="677" t="e">
        <f t="shared" si="0"/>
        <v>#DIV/0!</v>
      </c>
      <c r="G41" s="995">
        <v>0</v>
      </c>
      <c r="H41" s="907">
        <v>0</v>
      </c>
      <c r="I41" s="69"/>
      <c r="J41" s="69"/>
      <c r="K41" s="116"/>
      <c r="L41" s="116"/>
    </row>
    <row r="42" spans="1:19" ht="13.5" customHeight="1">
      <c r="A42" s="1557"/>
      <c r="B42" s="674" t="s">
        <v>251</v>
      </c>
      <c r="C42" s="674" t="s">
        <v>40</v>
      </c>
      <c r="D42" s="997">
        <v>0</v>
      </c>
      <c r="E42" s="675">
        <v>0</v>
      </c>
      <c r="F42" s="677" t="e">
        <f>(D42-E42)/E42</f>
        <v>#DIV/0!</v>
      </c>
      <c r="G42" s="995">
        <v>0</v>
      </c>
      <c r="H42" s="907">
        <v>0</v>
      </c>
    </row>
    <row r="43" spans="1:19" ht="13.5" customHeight="1">
      <c r="A43" s="1557"/>
      <c r="B43" s="674" t="s">
        <v>252</v>
      </c>
      <c r="C43" s="674" t="s">
        <v>41</v>
      </c>
      <c r="D43" s="997">
        <v>0</v>
      </c>
      <c r="E43" s="675">
        <v>0</v>
      </c>
      <c r="F43" s="677" t="e">
        <f t="shared" si="0"/>
        <v>#DIV/0!</v>
      </c>
      <c r="G43" s="995">
        <v>0</v>
      </c>
      <c r="H43" s="907">
        <v>0</v>
      </c>
    </row>
    <row r="44" spans="1:19" ht="13.5" customHeight="1">
      <c r="A44" s="1557"/>
      <c r="B44" s="674" t="s">
        <v>253</v>
      </c>
      <c r="C44" s="674" t="s">
        <v>42</v>
      </c>
      <c r="D44" s="997">
        <v>0</v>
      </c>
      <c r="E44" s="675">
        <v>0</v>
      </c>
      <c r="F44" s="677" t="e">
        <f t="shared" si="0"/>
        <v>#DIV/0!</v>
      </c>
      <c r="G44" s="995">
        <v>0</v>
      </c>
      <c r="H44" s="907">
        <v>0</v>
      </c>
    </row>
    <row r="45" spans="1:19" ht="13.5" customHeight="1">
      <c r="A45" s="1557"/>
      <c r="B45" s="819" t="s">
        <v>254</v>
      </c>
      <c r="C45" s="819" t="s">
        <v>43</v>
      </c>
      <c r="D45" s="1115">
        <f>D34+D35+D36+D43</f>
        <v>686.70799999999997</v>
      </c>
      <c r="E45" s="1116">
        <f>E34+E35+E36+E43</f>
        <v>990.74999999999989</v>
      </c>
      <c r="F45" s="807">
        <f t="shared" ref="F45:F46" si="2">(D45-E45)/E45</f>
        <v>-0.3068806459752712</v>
      </c>
      <c r="G45" s="1117">
        <f>G34+G35+G36+G43</f>
        <v>7307.1602000000021</v>
      </c>
      <c r="H45" s="1118">
        <f>H34+H35+H36+H43</f>
        <v>10402.875</v>
      </c>
    </row>
    <row r="46" spans="1:19" ht="13.5" customHeight="1">
      <c r="A46" s="1558"/>
      <c r="B46" s="1364" t="s">
        <v>255</v>
      </c>
      <c r="C46" s="1364" t="s">
        <v>154</v>
      </c>
      <c r="D46" s="1119">
        <f>SUM(D34:D44)</f>
        <v>2473.308</v>
      </c>
      <c r="E46" s="1120">
        <f>SUM(E34:E44)</f>
        <v>3564.35</v>
      </c>
      <c r="F46" s="1121">
        <f t="shared" si="2"/>
        <v>-0.30609844712219619</v>
      </c>
      <c r="G46" s="1122">
        <f>SUM(G34:G44)</f>
        <v>15003.360200000003</v>
      </c>
      <c r="H46" s="1123">
        <f>SUM(H34:H44)</f>
        <v>21351.875</v>
      </c>
    </row>
    <row r="47" spans="1:19" ht="13.5" customHeight="1">
      <c r="A47" s="1554" t="s">
        <v>142</v>
      </c>
      <c r="B47" s="671" t="s">
        <v>243</v>
      </c>
      <c r="C47" s="671" t="s">
        <v>32</v>
      </c>
      <c r="D47" s="996">
        <v>1806.3789999999935</v>
      </c>
      <c r="E47" s="672">
        <v>1738.0260000000026</v>
      </c>
      <c r="F47" s="653">
        <f t="shared" si="0"/>
        <v>3.9327950214778647E-2</v>
      </c>
      <c r="G47" s="994">
        <v>21938.21560000004</v>
      </c>
      <c r="H47" s="673">
        <v>20477.313900000023</v>
      </c>
    </row>
    <row r="48" spans="1:19" ht="13.5" customHeight="1">
      <c r="A48" s="1557"/>
      <c r="B48" s="674" t="s">
        <v>244</v>
      </c>
      <c r="C48" s="674" t="s">
        <v>33</v>
      </c>
      <c r="D48" s="997">
        <v>0</v>
      </c>
      <c r="E48" s="675">
        <v>0</v>
      </c>
      <c r="F48" s="677" t="e">
        <f t="shared" si="0"/>
        <v>#DIV/0!</v>
      </c>
      <c r="G48" s="995">
        <v>0</v>
      </c>
      <c r="H48" s="907">
        <v>0</v>
      </c>
    </row>
    <row r="49" spans="1:13" ht="13.5" customHeight="1">
      <c r="A49" s="1557"/>
      <c r="B49" s="674" t="s">
        <v>245</v>
      </c>
      <c r="C49" s="674" t="s">
        <v>34</v>
      </c>
      <c r="D49" s="997">
        <v>0</v>
      </c>
      <c r="E49" s="675">
        <v>0</v>
      </c>
      <c r="F49" s="677" t="e">
        <f t="shared" si="0"/>
        <v>#DIV/0!</v>
      </c>
      <c r="G49" s="995">
        <v>2.5000000000034106E-2</v>
      </c>
      <c r="H49" s="907">
        <v>0</v>
      </c>
    </row>
    <row r="50" spans="1:13" s="73" customFormat="1" ht="13.5" customHeight="1">
      <c r="A50" s="1557"/>
      <c r="B50" s="674" t="s">
        <v>246</v>
      </c>
      <c r="C50" s="674" t="s">
        <v>35</v>
      </c>
      <c r="D50" s="997">
        <v>0</v>
      </c>
      <c r="E50" s="675">
        <v>0</v>
      </c>
      <c r="F50" s="677" t="e">
        <f t="shared" si="0"/>
        <v>#DIV/0!</v>
      </c>
      <c r="G50" s="995">
        <v>0</v>
      </c>
      <c r="H50" s="907">
        <v>0</v>
      </c>
      <c r="J50" s="72"/>
      <c r="K50" s="72"/>
      <c r="L50" s="72"/>
      <c r="M50" s="72"/>
    </row>
    <row r="51" spans="1:13" s="73" customFormat="1" ht="13.5" customHeight="1">
      <c r="A51" s="1557"/>
      <c r="B51" s="674" t="s">
        <v>247</v>
      </c>
      <c r="C51" s="674" t="s">
        <v>36</v>
      </c>
      <c r="D51" s="997">
        <v>0</v>
      </c>
      <c r="E51" s="675">
        <v>0</v>
      </c>
      <c r="F51" s="677" t="e">
        <f t="shared" si="0"/>
        <v>#DIV/0!</v>
      </c>
      <c r="G51" s="995">
        <v>0</v>
      </c>
      <c r="H51" s="907">
        <v>0</v>
      </c>
      <c r="J51" s="72"/>
      <c r="K51" s="72"/>
      <c r="L51" s="72"/>
      <c r="M51" s="72"/>
    </row>
    <row r="52" spans="1:13" s="73" customFormat="1" ht="13.5" customHeight="1">
      <c r="A52" s="1557"/>
      <c r="B52" s="674" t="s">
        <v>248</v>
      </c>
      <c r="C52" s="674" t="s">
        <v>37</v>
      </c>
      <c r="D52" s="997">
        <v>0</v>
      </c>
      <c r="E52" s="675">
        <v>0</v>
      </c>
      <c r="F52" s="677" t="e">
        <f t="shared" si="0"/>
        <v>#DIV/0!</v>
      </c>
      <c r="G52" s="995">
        <v>0</v>
      </c>
      <c r="H52" s="907">
        <v>0</v>
      </c>
      <c r="J52" s="72"/>
      <c r="K52" s="72"/>
      <c r="L52" s="72"/>
      <c r="M52" s="72"/>
    </row>
    <row r="53" spans="1:13" s="73" customFormat="1" ht="13.5" customHeight="1">
      <c r="A53" s="1557"/>
      <c r="B53" s="674" t="s">
        <v>249</v>
      </c>
      <c r="C53" s="674" t="s">
        <v>38</v>
      </c>
      <c r="D53" s="997">
        <v>3.3750779948604759E-14</v>
      </c>
      <c r="E53" s="675">
        <v>0</v>
      </c>
      <c r="F53" s="677" t="e">
        <f t="shared" si="0"/>
        <v>#DIV/0!</v>
      </c>
      <c r="G53" s="995">
        <v>-9.2370555648813024E-14</v>
      </c>
      <c r="H53" s="907">
        <v>0</v>
      </c>
      <c r="J53" s="72"/>
      <c r="K53" s="72"/>
      <c r="L53" s="72"/>
      <c r="M53" s="72"/>
    </row>
    <row r="54" spans="1:13" s="73" customFormat="1" ht="13.5" customHeight="1">
      <c r="A54" s="1557"/>
      <c r="B54" s="674" t="s">
        <v>250</v>
      </c>
      <c r="C54" s="674" t="s">
        <v>39</v>
      </c>
      <c r="D54" s="997">
        <v>0</v>
      </c>
      <c r="E54" s="675">
        <v>0</v>
      </c>
      <c r="F54" s="677" t="e">
        <f t="shared" si="0"/>
        <v>#DIV/0!</v>
      </c>
      <c r="G54" s="995">
        <v>0</v>
      </c>
      <c r="H54" s="907">
        <v>0</v>
      </c>
      <c r="J54" s="72"/>
      <c r="K54" s="72"/>
      <c r="L54" s="72"/>
      <c r="M54" s="72"/>
    </row>
    <row r="55" spans="1:13" s="73" customFormat="1" ht="13.5" customHeight="1">
      <c r="A55" s="1557"/>
      <c r="B55" s="674" t="s">
        <v>251</v>
      </c>
      <c r="C55" s="674" t="s">
        <v>40</v>
      </c>
      <c r="D55" s="997">
        <v>0</v>
      </c>
      <c r="E55" s="675">
        <v>0</v>
      </c>
      <c r="F55" s="677" t="e">
        <f t="shared" si="0"/>
        <v>#DIV/0!</v>
      </c>
      <c r="G55" s="995">
        <v>0</v>
      </c>
      <c r="H55" s="907">
        <v>0</v>
      </c>
      <c r="J55" s="72"/>
      <c r="K55" s="72"/>
      <c r="L55" s="72"/>
      <c r="M55" s="72"/>
    </row>
    <row r="56" spans="1:13" s="73" customFormat="1" ht="13.5" customHeight="1">
      <c r="A56" s="1557"/>
      <c r="B56" s="674" t="s">
        <v>252</v>
      </c>
      <c r="C56" s="674" t="s">
        <v>41</v>
      </c>
      <c r="D56" s="997">
        <v>0</v>
      </c>
      <c r="E56" s="675">
        <v>0</v>
      </c>
      <c r="F56" s="677" t="e">
        <f t="shared" si="0"/>
        <v>#DIV/0!</v>
      </c>
      <c r="G56" s="995">
        <v>0</v>
      </c>
      <c r="H56" s="907">
        <v>0</v>
      </c>
      <c r="J56" s="72"/>
      <c r="K56" s="72"/>
      <c r="L56" s="72"/>
      <c r="M56" s="72"/>
    </row>
    <row r="57" spans="1:13" s="73" customFormat="1" ht="13.5" customHeight="1">
      <c r="A57" s="1557"/>
      <c r="B57" s="674" t="s">
        <v>253</v>
      </c>
      <c r="C57" s="674" t="s">
        <v>42</v>
      </c>
      <c r="D57" s="997">
        <v>0</v>
      </c>
      <c r="E57" s="675">
        <v>0</v>
      </c>
      <c r="F57" s="677" t="e">
        <f t="shared" si="0"/>
        <v>#DIV/0!</v>
      </c>
      <c r="G57" s="995">
        <v>0</v>
      </c>
      <c r="H57" s="907">
        <v>0</v>
      </c>
      <c r="J57" s="72"/>
      <c r="K57" s="72"/>
      <c r="L57" s="72"/>
      <c r="M57" s="72"/>
    </row>
    <row r="58" spans="1:13" s="73" customFormat="1" ht="13.5" customHeight="1">
      <c r="A58" s="1557"/>
      <c r="B58" s="819" t="s">
        <v>254</v>
      </c>
      <c r="C58" s="819" t="s">
        <v>43</v>
      </c>
      <c r="D58" s="1115">
        <f>D47+D48+D49+D56</f>
        <v>1806.3789999999935</v>
      </c>
      <c r="E58" s="1116">
        <f>E47+E48+E49+E56</f>
        <v>1738.0260000000026</v>
      </c>
      <c r="F58" s="807">
        <f t="shared" ref="F58:F59" si="3">(D58-E58)/E58</f>
        <v>3.9327950214778647E-2</v>
      </c>
      <c r="G58" s="1117">
        <f>G47+G48+G49+G56</f>
        <v>21938.240600000041</v>
      </c>
      <c r="H58" s="1118">
        <f>H47+H48+H49+H56</f>
        <v>20477.313900000023</v>
      </c>
      <c r="J58" s="72"/>
      <c r="K58" s="72"/>
      <c r="L58" s="72"/>
      <c r="M58" s="72"/>
    </row>
    <row r="59" spans="1:13" s="73" customFormat="1" ht="13.5" customHeight="1">
      <c r="A59" s="1558"/>
      <c r="B59" s="1364" t="s">
        <v>255</v>
      </c>
      <c r="C59" s="1364" t="s">
        <v>154</v>
      </c>
      <c r="D59" s="1119">
        <f>SUM(D47:D57)</f>
        <v>1806.3789999999935</v>
      </c>
      <c r="E59" s="1120">
        <f>SUM(E47:E57)</f>
        <v>1738.0260000000026</v>
      </c>
      <c r="F59" s="1121">
        <f t="shared" si="3"/>
        <v>3.9327950214778647E-2</v>
      </c>
      <c r="G59" s="1122">
        <f>SUM(G47:G57)</f>
        <v>21938.240600000041</v>
      </c>
      <c r="H59" s="1123">
        <f>SUM(H47:H57)</f>
        <v>20477.313900000023</v>
      </c>
      <c r="J59" s="72"/>
      <c r="K59" s="72"/>
      <c r="L59" s="72"/>
      <c r="M59" s="72"/>
    </row>
    <row r="60" spans="1:13" s="73" customFormat="1" ht="9.9499999999999993" customHeight="1">
      <c r="A60" s="92"/>
      <c r="B60" s="603"/>
      <c r="C60" s="92"/>
      <c r="D60" s="92"/>
      <c r="E60" s="92"/>
      <c r="F60" s="92"/>
      <c r="G60" s="92"/>
      <c r="H60" s="92"/>
      <c r="J60" s="72"/>
      <c r="K60" s="72"/>
      <c r="L60" s="72"/>
      <c r="M60" s="72"/>
    </row>
    <row r="61" spans="1:13" s="73" customFormat="1" ht="16.5" customHeight="1">
      <c r="B61" s="92"/>
      <c r="C61" s="92"/>
      <c r="D61" s="92"/>
      <c r="E61" s="92"/>
      <c r="F61" s="92"/>
      <c r="G61" s="92"/>
      <c r="H61" s="92"/>
      <c r="J61" s="72"/>
      <c r="K61" s="72"/>
      <c r="L61" s="72"/>
      <c r="M61" s="72"/>
    </row>
    <row r="62" spans="1:13" s="73" customFormat="1" ht="9.9499999999999993" customHeight="1">
      <c r="A62" s="92"/>
      <c r="B62" s="92"/>
      <c r="C62" s="92"/>
      <c r="D62" s="92"/>
      <c r="E62" s="92"/>
      <c r="F62" s="92"/>
      <c r="G62" s="92"/>
      <c r="H62" s="92"/>
      <c r="J62" s="72"/>
      <c r="K62" s="72"/>
      <c r="L62" s="72"/>
      <c r="M62" s="72"/>
    </row>
    <row r="63" spans="1:13" s="73" customFormat="1" ht="9.9499999999999993" customHeight="1">
      <c r="A63" s="81"/>
      <c r="B63" s="81"/>
      <c r="C63" s="81"/>
      <c r="D63" s="81"/>
      <c r="E63" s="81"/>
      <c r="F63" s="81"/>
      <c r="G63" s="81"/>
      <c r="H63" s="81"/>
      <c r="J63" s="72"/>
      <c r="K63" s="72"/>
      <c r="L63" s="72"/>
      <c r="M63" s="72"/>
    </row>
    <row r="64" spans="1:13" s="73" customFormat="1" ht="9.9499999999999993" customHeight="1">
      <c r="J64" s="72"/>
      <c r="K64" s="72"/>
      <c r="L64" s="72"/>
      <c r="M64" s="72"/>
    </row>
    <row r="65" spans="1:13" s="73" customFormat="1" ht="18" customHeight="1">
      <c r="A65" s="1547"/>
      <c r="B65" s="1547"/>
      <c r="C65" s="1547"/>
      <c r="D65" s="1547"/>
      <c r="E65" s="1547"/>
      <c r="F65" s="1547"/>
      <c r="G65" s="1547"/>
      <c r="H65" s="1547"/>
      <c r="J65" s="72"/>
      <c r="K65" s="72"/>
      <c r="L65" s="72"/>
      <c r="M65" s="72"/>
    </row>
    <row r="66" spans="1:13" ht="14.25" customHeight="1">
      <c r="A66" s="1547"/>
      <c r="B66" s="1547"/>
      <c r="C66" s="1547"/>
      <c r="D66" s="1547"/>
      <c r="E66" s="1547"/>
      <c r="F66" s="1547"/>
      <c r="G66" s="1547"/>
      <c r="H66" s="1547"/>
    </row>
    <row r="67" spans="1:13">
      <c r="A67" s="81"/>
      <c r="B67" s="81"/>
      <c r="C67" s="81"/>
      <c r="D67" s="81"/>
      <c r="E67" s="81"/>
      <c r="F67" s="81"/>
      <c r="G67" s="81"/>
      <c r="H67" s="81"/>
    </row>
  </sheetData>
  <mergeCells count="14">
    <mergeCell ref="C6:C7"/>
    <mergeCell ref="A65:H66"/>
    <mergeCell ref="A1:H1"/>
    <mergeCell ref="M34:S34"/>
    <mergeCell ref="D6:E6"/>
    <mergeCell ref="G6:H6"/>
    <mergeCell ref="A3:G3"/>
    <mergeCell ref="A5:H5"/>
    <mergeCell ref="F6:F7"/>
    <mergeCell ref="A8:A20"/>
    <mergeCell ref="A21:A33"/>
    <mergeCell ref="A34:A46"/>
    <mergeCell ref="A47:A59"/>
    <mergeCell ref="B6:B7"/>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6"/>
  <dimension ref="A1:U44"/>
  <sheetViews>
    <sheetView showGridLines="0" zoomScaleNormal="100" zoomScaleSheetLayoutView="100" workbookViewId="0">
      <selection activeCell="H1" sqref="H1"/>
    </sheetView>
  </sheetViews>
  <sheetFormatPr defaultRowHeight="12.75"/>
  <cols>
    <col min="1" max="1" width="12.5703125" style="72" customWidth="1"/>
    <col min="2" max="10" width="13.7109375" style="72" customWidth="1"/>
    <col min="11" max="11" width="16.7109375" style="73" customWidth="1"/>
    <col min="12" max="12" width="11.42578125" style="72" bestFit="1" customWidth="1"/>
    <col min="13" max="242" width="9.140625" style="72"/>
    <col min="243" max="243" width="20.7109375" style="72" customWidth="1"/>
    <col min="244" max="253" width="10.7109375" style="72" customWidth="1"/>
    <col min="254" max="255" width="2.7109375" style="72" customWidth="1"/>
    <col min="256" max="498" width="9.140625" style="72"/>
    <col min="499" max="499" width="20.7109375" style="72" customWidth="1"/>
    <col min="500" max="509" width="10.7109375" style="72" customWidth="1"/>
    <col min="510" max="511" width="2.7109375" style="72" customWidth="1"/>
    <col min="512" max="754" width="9.140625" style="72"/>
    <col min="755" max="755" width="20.7109375" style="72" customWidth="1"/>
    <col min="756" max="765" width="10.7109375" style="72" customWidth="1"/>
    <col min="766" max="767" width="2.7109375" style="72" customWidth="1"/>
    <col min="768" max="1010" width="9.140625" style="72"/>
    <col min="1011" max="1011" width="20.7109375" style="72" customWidth="1"/>
    <col min="1012" max="1021" width="10.7109375" style="72" customWidth="1"/>
    <col min="1022" max="1023" width="2.7109375" style="72" customWidth="1"/>
    <col min="1024" max="1266" width="9.140625" style="72"/>
    <col min="1267" max="1267" width="20.7109375" style="72" customWidth="1"/>
    <col min="1268" max="1277" width="10.7109375" style="72" customWidth="1"/>
    <col min="1278" max="1279" width="2.7109375" style="72" customWidth="1"/>
    <col min="1280" max="1522" width="9.140625" style="72"/>
    <col min="1523" max="1523" width="20.7109375" style="72" customWidth="1"/>
    <col min="1524" max="1533" width="10.7109375" style="72" customWidth="1"/>
    <col min="1534" max="1535" width="2.7109375" style="72" customWidth="1"/>
    <col min="1536" max="1778" width="9.140625" style="72"/>
    <col min="1779" max="1779" width="20.7109375" style="72" customWidth="1"/>
    <col min="1780" max="1789" width="10.7109375" style="72" customWidth="1"/>
    <col min="1790" max="1791" width="2.7109375" style="72" customWidth="1"/>
    <col min="1792" max="2034" width="9.140625" style="72"/>
    <col min="2035" max="2035" width="20.7109375" style="72" customWidth="1"/>
    <col min="2036" max="2045" width="10.7109375" style="72" customWidth="1"/>
    <col min="2046" max="2047" width="2.7109375" style="72" customWidth="1"/>
    <col min="2048" max="2290" width="9.140625" style="72"/>
    <col min="2291" max="2291" width="20.7109375" style="72" customWidth="1"/>
    <col min="2292" max="2301" width="10.7109375" style="72" customWidth="1"/>
    <col min="2302" max="2303" width="2.7109375" style="72" customWidth="1"/>
    <col min="2304" max="2546" width="9.140625" style="72"/>
    <col min="2547" max="2547" width="20.7109375" style="72" customWidth="1"/>
    <col min="2548" max="2557" width="10.7109375" style="72" customWidth="1"/>
    <col min="2558" max="2559" width="2.7109375" style="72" customWidth="1"/>
    <col min="2560" max="2802" width="9.140625" style="72"/>
    <col min="2803" max="2803" width="20.7109375" style="72" customWidth="1"/>
    <col min="2804" max="2813" width="10.7109375" style="72" customWidth="1"/>
    <col min="2814" max="2815" width="2.7109375" style="72" customWidth="1"/>
    <col min="2816" max="3058" width="9.140625" style="72"/>
    <col min="3059" max="3059" width="20.7109375" style="72" customWidth="1"/>
    <col min="3060" max="3069" width="10.7109375" style="72" customWidth="1"/>
    <col min="3070" max="3071" width="2.7109375" style="72" customWidth="1"/>
    <col min="3072" max="3314" width="9.140625" style="72"/>
    <col min="3315" max="3315" width="20.7109375" style="72" customWidth="1"/>
    <col min="3316" max="3325" width="10.7109375" style="72" customWidth="1"/>
    <col min="3326" max="3327" width="2.7109375" style="72" customWidth="1"/>
    <col min="3328" max="3570" width="9.140625" style="72"/>
    <col min="3571" max="3571" width="20.7109375" style="72" customWidth="1"/>
    <col min="3572" max="3581" width="10.7109375" style="72" customWidth="1"/>
    <col min="3582" max="3583" width="2.7109375" style="72" customWidth="1"/>
    <col min="3584" max="3826" width="9.140625" style="72"/>
    <col min="3827" max="3827" width="20.7109375" style="72" customWidth="1"/>
    <col min="3828" max="3837" width="10.7109375" style="72" customWidth="1"/>
    <col min="3838" max="3839" width="2.7109375" style="72" customWidth="1"/>
    <col min="3840" max="4082" width="9.140625" style="72"/>
    <col min="4083" max="4083" width="20.7109375" style="72" customWidth="1"/>
    <col min="4084" max="4093" width="10.7109375" style="72" customWidth="1"/>
    <col min="4094" max="4095" width="2.7109375" style="72" customWidth="1"/>
    <col min="4096" max="4338" width="9.140625" style="72"/>
    <col min="4339" max="4339" width="20.7109375" style="72" customWidth="1"/>
    <col min="4340" max="4349" width="10.7109375" style="72" customWidth="1"/>
    <col min="4350" max="4351" width="2.7109375" style="72" customWidth="1"/>
    <col min="4352" max="4594" width="9.140625" style="72"/>
    <col min="4595" max="4595" width="20.7109375" style="72" customWidth="1"/>
    <col min="4596" max="4605" width="10.7109375" style="72" customWidth="1"/>
    <col min="4606" max="4607" width="2.7109375" style="72" customWidth="1"/>
    <col min="4608" max="4850" width="9.140625" style="72"/>
    <col min="4851" max="4851" width="20.7109375" style="72" customWidth="1"/>
    <col min="4852" max="4861" width="10.7109375" style="72" customWidth="1"/>
    <col min="4862" max="4863" width="2.7109375" style="72" customWidth="1"/>
    <col min="4864" max="5106" width="9.140625" style="72"/>
    <col min="5107" max="5107" width="20.7109375" style="72" customWidth="1"/>
    <col min="5108" max="5117" width="10.7109375" style="72" customWidth="1"/>
    <col min="5118" max="5119" width="2.7109375" style="72" customWidth="1"/>
    <col min="5120" max="5362" width="9.140625" style="72"/>
    <col min="5363" max="5363" width="20.7109375" style="72" customWidth="1"/>
    <col min="5364" max="5373" width="10.7109375" style="72" customWidth="1"/>
    <col min="5374" max="5375" width="2.7109375" style="72" customWidth="1"/>
    <col min="5376" max="5618" width="9.140625" style="72"/>
    <col min="5619" max="5619" width="20.7109375" style="72" customWidth="1"/>
    <col min="5620" max="5629" width="10.7109375" style="72" customWidth="1"/>
    <col min="5630" max="5631" width="2.7109375" style="72" customWidth="1"/>
    <col min="5632" max="5874" width="9.140625" style="72"/>
    <col min="5875" max="5875" width="20.7109375" style="72" customWidth="1"/>
    <col min="5876" max="5885" width="10.7109375" style="72" customWidth="1"/>
    <col min="5886" max="5887" width="2.7109375" style="72" customWidth="1"/>
    <col min="5888" max="6130" width="9.140625" style="72"/>
    <col min="6131" max="6131" width="20.7109375" style="72" customWidth="1"/>
    <col min="6132" max="6141" width="10.7109375" style="72" customWidth="1"/>
    <col min="6142" max="6143" width="2.7109375" style="72" customWidth="1"/>
    <col min="6144" max="6386" width="9.140625" style="72"/>
    <col min="6387" max="6387" width="20.7109375" style="72" customWidth="1"/>
    <col min="6388" max="6397" width="10.7109375" style="72" customWidth="1"/>
    <col min="6398" max="6399" width="2.7109375" style="72" customWidth="1"/>
    <col min="6400" max="6642" width="9.140625" style="72"/>
    <col min="6643" max="6643" width="20.7109375" style="72" customWidth="1"/>
    <col min="6644" max="6653" width="10.7109375" style="72" customWidth="1"/>
    <col min="6654" max="6655" width="2.7109375" style="72" customWidth="1"/>
    <col min="6656" max="6898" width="9.140625" style="72"/>
    <col min="6899" max="6899" width="20.7109375" style="72" customWidth="1"/>
    <col min="6900" max="6909" width="10.7109375" style="72" customWidth="1"/>
    <col min="6910" max="6911" width="2.7109375" style="72" customWidth="1"/>
    <col min="6912" max="7154" width="9.140625" style="72"/>
    <col min="7155" max="7155" width="20.7109375" style="72" customWidth="1"/>
    <col min="7156" max="7165" width="10.7109375" style="72" customWidth="1"/>
    <col min="7166" max="7167" width="2.7109375" style="72" customWidth="1"/>
    <col min="7168" max="7410" width="9.140625" style="72"/>
    <col min="7411" max="7411" width="20.7109375" style="72" customWidth="1"/>
    <col min="7412" max="7421" width="10.7109375" style="72" customWidth="1"/>
    <col min="7422" max="7423" width="2.7109375" style="72" customWidth="1"/>
    <col min="7424" max="7666" width="9.140625" style="72"/>
    <col min="7667" max="7667" width="20.7109375" style="72" customWidth="1"/>
    <col min="7668" max="7677" width="10.7109375" style="72" customWidth="1"/>
    <col min="7678" max="7679" width="2.7109375" style="72" customWidth="1"/>
    <col min="7680" max="7922" width="9.140625" style="72"/>
    <col min="7923" max="7923" width="20.7109375" style="72" customWidth="1"/>
    <col min="7924" max="7933" width="10.7109375" style="72" customWidth="1"/>
    <col min="7934" max="7935" width="2.7109375" style="72" customWidth="1"/>
    <col min="7936" max="8178" width="9.140625" style="72"/>
    <col min="8179" max="8179" width="20.7109375" style="72" customWidth="1"/>
    <col min="8180" max="8189" width="10.7109375" style="72" customWidth="1"/>
    <col min="8190" max="8191" width="2.7109375" style="72" customWidth="1"/>
    <col min="8192" max="8434" width="9.140625" style="72"/>
    <col min="8435" max="8435" width="20.7109375" style="72" customWidth="1"/>
    <col min="8436" max="8445" width="10.7109375" style="72" customWidth="1"/>
    <col min="8446" max="8447" width="2.7109375" style="72" customWidth="1"/>
    <col min="8448" max="8690" width="9.140625" style="72"/>
    <col min="8691" max="8691" width="20.7109375" style="72" customWidth="1"/>
    <col min="8692" max="8701" width="10.7109375" style="72" customWidth="1"/>
    <col min="8702" max="8703" width="2.7109375" style="72" customWidth="1"/>
    <col min="8704" max="8946" width="9.140625" style="72"/>
    <col min="8947" max="8947" width="20.7109375" style="72" customWidth="1"/>
    <col min="8948" max="8957" width="10.7109375" style="72" customWidth="1"/>
    <col min="8958" max="8959" width="2.7109375" style="72" customWidth="1"/>
    <col min="8960" max="9202" width="9.140625" style="72"/>
    <col min="9203" max="9203" width="20.7109375" style="72" customWidth="1"/>
    <col min="9204" max="9213" width="10.7109375" style="72" customWidth="1"/>
    <col min="9214" max="9215" width="2.7109375" style="72" customWidth="1"/>
    <col min="9216" max="9458" width="9.140625" style="72"/>
    <col min="9459" max="9459" width="20.7109375" style="72" customWidth="1"/>
    <col min="9460" max="9469" width="10.7109375" style="72" customWidth="1"/>
    <col min="9470" max="9471" width="2.7109375" style="72" customWidth="1"/>
    <col min="9472" max="9714" width="9.140625" style="72"/>
    <col min="9715" max="9715" width="20.7109375" style="72" customWidth="1"/>
    <col min="9716" max="9725" width="10.7109375" style="72" customWidth="1"/>
    <col min="9726" max="9727" width="2.7109375" style="72" customWidth="1"/>
    <col min="9728" max="9970" width="9.140625" style="72"/>
    <col min="9971" max="9971" width="20.7109375" style="72" customWidth="1"/>
    <col min="9972" max="9981" width="10.7109375" style="72" customWidth="1"/>
    <col min="9982" max="9983" width="2.7109375" style="72" customWidth="1"/>
    <col min="9984" max="10226" width="9.140625" style="72"/>
    <col min="10227" max="10227" width="20.7109375" style="72" customWidth="1"/>
    <col min="10228" max="10237" width="10.7109375" style="72" customWidth="1"/>
    <col min="10238" max="10239" width="2.7109375" style="72" customWidth="1"/>
    <col min="10240" max="10482" width="9.140625" style="72"/>
    <col min="10483" max="10483" width="20.7109375" style="72" customWidth="1"/>
    <col min="10484" max="10493" width="10.7109375" style="72" customWidth="1"/>
    <col min="10494" max="10495" width="2.7109375" style="72" customWidth="1"/>
    <col min="10496" max="10738" width="9.140625" style="72"/>
    <col min="10739" max="10739" width="20.7109375" style="72" customWidth="1"/>
    <col min="10740" max="10749" width="10.7109375" style="72" customWidth="1"/>
    <col min="10750" max="10751" width="2.7109375" style="72" customWidth="1"/>
    <col min="10752" max="10994" width="9.140625" style="72"/>
    <col min="10995" max="10995" width="20.7109375" style="72" customWidth="1"/>
    <col min="10996" max="11005" width="10.7109375" style="72" customWidth="1"/>
    <col min="11006" max="11007" width="2.7109375" style="72" customWidth="1"/>
    <col min="11008" max="11250" width="9.140625" style="72"/>
    <col min="11251" max="11251" width="20.7109375" style="72" customWidth="1"/>
    <col min="11252" max="11261" width="10.7109375" style="72" customWidth="1"/>
    <col min="11262" max="11263" width="2.7109375" style="72" customWidth="1"/>
    <col min="11264" max="11506" width="9.140625" style="72"/>
    <col min="11507" max="11507" width="20.7109375" style="72" customWidth="1"/>
    <col min="11508" max="11517" width="10.7109375" style="72" customWidth="1"/>
    <col min="11518" max="11519" width="2.7109375" style="72" customWidth="1"/>
    <col min="11520" max="11762" width="9.140625" style="72"/>
    <col min="11763" max="11763" width="20.7109375" style="72" customWidth="1"/>
    <col min="11764" max="11773" width="10.7109375" style="72" customWidth="1"/>
    <col min="11774" max="11775" width="2.7109375" style="72" customWidth="1"/>
    <col min="11776" max="12018" width="9.140625" style="72"/>
    <col min="12019" max="12019" width="20.7109375" style="72" customWidth="1"/>
    <col min="12020" max="12029" width="10.7109375" style="72" customWidth="1"/>
    <col min="12030" max="12031" width="2.7109375" style="72" customWidth="1"/>
    <col min="12032" max="12274" width="9.140625" style="72"/>
    <col min="12275" max="12275" width="20.7109375" style="72" customWidth="1"/>
    <col min="12276" max="12285" width="10.7109375" style="72" customWidth="1"/>
    <col min="12286" max="12287" width="2.7109375" style="72" customWidth="1"/>
    <col min="12288" max="12530" width="9.140625" style="72"/>
    <col min="12531" max="12531" width="20.7109375" style="72" customWidth="1"/>
    <col min="12532" max="12541" width="10.7109375" style="72" customWidth="1"/>
    <col min="12542" max="12543" width="2.7109375" style="72" customWidth="1"/>
    <col min="12544" max="12786" width="9.140625" style="72"/>
    <col min="12787" max="12787" width="20.7109375" style="72" customWidth="1"/>
    <col min="12788" max="12797" width="10.7109375" style="72" customWidth="1"/>
    <col min="12798" max="12799" width="2.7109375" style="72" customWidth="1"/>
    <col min="12800" max="13042" width="9.140625" style="72"/>
    <col min="13043" max="13043" width="20.7109375" style="72" customWidth="1"/>
    <col min="13044" max="13053" width="10.7109375" style="72" customWidth="1"/>
    <col min="13054" max="13055" width="2.7109375" style="72" customWidth="1"/>
    <col min="13056" max="13298" width="9.140625" style="72"/>
    <col min="13299" max="13299" width="20.7109375" style="72" customWidth="1"/>
    <col min="13300" max="13309" width="10.7109375" style="72" customWidth="1"/>
    <col min="13310" max="13311" width="2.7109375" style="72" customWidth="1"/>
    <col min="13312" max="13554" width="9.140625" style="72"/>
    <col min="13555" max="13555" width="20.7109375" style="72" customWidth="1"/>
    <col min="13556" max="13565" width="10.7109375" style="72" customWidth="1"/>
    <col min="13566" max="13567" width="2.7109375" style="72" customWidth="1"/>
    <col min="13568" max="13810" width="9.140625" style="72"/>
    <col min="13811" max="13811" width="20.7109375" style="72" customWidth="1"/>
    <col min="13812" max="13821" width="10.7109375" style="72" customWidth="1"/>
    <col min="13822" max="13823" width="2.7109375" style="72" customWidth="1"/>
    <col min="13824" max="14066" width="9.140625" style="72"/>
    <col min="14067" max="14067" width="20.7109375" style="72" customWidth="1"/>
    <col min="14068" max="14077" width="10.7109375" style="72" customWidth="1"/>
    <col min="14078" max="14079" width="2.7109375" style="72" customWidth="1"/>
    <col min="14080" max="14322" width="9.140625" style="72"/>
    <col min="14323" max="14323" width="20.7109375" style="72" customWidth="1"/>
    <col min="14324" max="14333" width="10.7109375" style="72" customWidth="1"/>
    <col min="14334" max="14335" width="2.7109375" style="72" customWidth="1"/>
    <col min="14336" max="14578" width="9.140625" style="72"/>
    <col min="14579" max="14579" width="20.7109375" style="72" customWidth="1"/>
    <col min="14580" max="14589" width="10.7109375" style="72" customWidth="1"/>
    <col min="14590" max="14591" width="2.7109375" style="72" customWidth="1"/>
    <col min="14592" max="14834" width="9.140625" style="72"/>
    <col min="14835" max="14835" width="20.7109375" style="72" customWidth="1"/>
    <col min="14836" max="14845" width="10.7109375" style="72" customWidth="1"/>
    <col min="14846" max="14847" width="2.7109375" style="72" customWidth="1"/>
    <col min="14848" max="15090" width="9.140625" style="72"/>
    <col min="15091" max="15091" width="20.7109375" style="72" customWidth="1"/>
    <col min="15092" max="15101" width="10.7109375" style="72" customWidth="1"/>
    <col min="15102" max="15103" width="2.7109375" style="72" customWidth="1"/>
    <col min="15104" max="15346" width="9.140625" style="72"/>
    <col min="15347" max="15347" width="20.7109375" style="72" customWidth="1"/>
    <col min="15348" max="15357" width="10.7109375" style="72" customWidth="1"/>
    <col min="15358" max="15359" width="2.7109375" style="72" customWidth="1"/>
    <col min="15360" max="15602" width="9.140625" style="72"/>
    <col min="15603" max="15603" width="20.7109375" style="72" customWidth="1"/>
    <col min="15604" max="15613" width="10.7109375" style="72" customWidth="1"/>
    <col min="15614" max="15615" width="2.7109375" style="72" customWidth="1"/>
    <col min="15616" max="15858" width="9.140625" style="72"/>
    <col min="15859" max="15859" width="20.7109375" style="72" customWidth="1"/>
    <col min="15860" max="15869" width="10.7109375" style="72" customWidth="1"/>
    <col min="15870" max="15871" width="2.7109375" style="72" customWidth="1"/>
    <col min="15872" max="16114" width="9.140625" style="72"/>
    <col min="16115" max="16115" width="20.7109375" style="72" customWidth="1"/>
    <col min="16116" max="16125" width="10.7109375" style="72" customWidth="1"/>
    <col min="16126" max="16127" width="2.7109375" style="72" customWidth="1"/>
    <col min="16128" max="16383" width="9.140625" style="72"/>
    <col min="16384" max="16384" width="9.140625" style="72" customWidth="1"/>
  </cols>
  <sheetData>
    <row r="1" spans="1:21" ht="18">
      <c r="A1" s="580" t="s">
        <v>258</v>
      </c>
      <c r="B1" s="98"/>
      <c r="C1" s="98"/>
      <c r="D1" s="98"/>
      <c r="E1" s="98"/>
      <c r="F1" s="98"/>
      <c r="G1" s="98"/>
      <c r="H1" s="98"/>
      <c r="I1" s="98"/>
      <c r="J1" s="99"/>
    </row>
    <row r="2" spans="1:21" ht="5.0999999999999996" customHeight="1">
      <c r="A2" s="464"/>
      <c r="B2" s="465"/>
    </row>
    <row r="3" spans="1:21" ht="16.5" customHeight="1">
      <c r="A3" s="1517" t="s">
        <v>176</v>
      </c>
      <c r="B3" s="1515" t="s">
        <v>259</v>
      </c>
      <c r="C3" s="1561" t="s">
        <v>177</v>
      </c>
      <c r="D3" s="1519"/>
      <c r="E3" s="1519"/>
      <c r="F3" s="1562"/>
      <c r="G3" s="1519" t="s">
        <v>29</v>
      </c>
      <c r="H3" s="1519"/>
      <c r="I3" s="1519"/>
      <c r="J3" s="1519"/>
    </row>
    <row r="4" spans="1:21" ht="92.1" customHeight="1">
      <c r="A4" s="1518"/>
      <c r="B4" s="1535"/>
      <c r="C4" s="1359" t="s">
        <v>260</v>
      </c>
      <c r="D4" s="1356" t="s">
        <v>562</v>
      </c>
      <c r="E4" s="1356" t="s">
        <v>257</v>
      </c>
      <c r="F4" s="1358" t="s">
        <v>142</v>
      </c>
      <c r="G4" s="1359" t="str">
        <f>C4</f>
        <v>Total gas production, including losses and own use</v>
      </c>
      <c r="H4" s="1356" t="str">
        <f>D4</f>
        <v>Gas supply from the production installation to the distribution systém</v>
      </c>
      <c r="I4" s="1356" t="str">
        <f>E4</f>
        <v>Gas supply from the production installation to customers connected directly to the gas production installation</v>
      </c>
      <c r="J4" s="661" t="str">
        <f>F4</f>
        <v>Gas producers’ own use</v>
      </c>
      <c r="K4" s="96"/>
    </row>
    <row r="5" spans="1:21" ht="12" customHeight="1">
      <c r="A5" s="665">
        <v>2013</v>
      </c>
      <c r="B5" s="683">
        <v>5</v>
      </c>
      <c r="C5" s="998">
        <v>163.43700000000001</v>
      </c>
      <c r="D5" s="680">
        <v>151.88644299999999</v>
      </c>
      <c r="E5" s="680">
        <v>0</v>
      </c>
      <c r="F5" s="999">
        <v>11.550557000000026</v>
      </c>
      <c r="G5" s="680">
        <v>1773.85</v>
      </c>
      <c r="H5" s="680">
        <v>1647.0091871280001</v>
      </c>
      <c r="I5" s="680">
        <v>0</v>
      </c>
      <c r="J5" s="680">
        <v>126.84081287199979</v>
      </c>
      <c r="K5" s="69"/>
      <c r="M5" s="120"/>
      <c r="N5" s="120"/>
      <c r="O5" s="120"/>
    </row>
    <row r="6" spans="1:21" ht="12" customHeight="1">
      <c r="A6" s="662">
        <v>2014</v>
      </c>
      <c r="B6" s="684">
        <v>5</v>
      </c>
      <c r="C6" s="1000">
        <v>168.00440900000001</v>
      </c>
      <c r="D6" s="681">
        <v>143.92599999999999</v>
      </c>
      <c r="E6" s="681">
        <v>0</v>
      </c>
      <c r="F6" s="1001">
        <v>24.078409000000022</v>
      </c>
      <c r="G6" s="681">
        <v>1814.2606044805998</v>
      </c>
      <c r="H6" s="681">
        <v>1552.146</v>
      </c>
      <c r="I6" s="681">
        <v>0</v>
      </c>
      <c r="J6" s="681">
        <v>262.11460448059984</v>
      </c>
      <c r="K6" s="69"/>
      <c r="M6" s="120"/>
      <c r="N6" s="120"/>
      <c r="O6" s="120"/>
      <c r="P6" s="69"/>
      <c r="Q6" s="69"/>
      <c r="R6" s="69"/>
    </row>
    <row r="7" spans="1:21" ht="12" customHeight="1">
      <c r="A7" s="665">
        <v>2015</v>
      </c>
      <c r="B7" s="683">
        <v>5</v>
      </c>
      <c r="C7" s="998">
        <v>158.42110200000002</v>
      </c>
      <c r="D7" s="680">
        <v>152.53700000000001</v>
      </c>
      <c r="E7" s="680">
        <v>0</v>
      </c>
      <c r="F7" s="999">
        <v>5.8841020000000128</v>
      </c>
      <c r="G7" s="680">
        <v>1722.2116495963</v>
      </c>
      <c r="H7" s="680">
        <v>1658.191</v>
      </c>
      <c r="I7" s="680">
        <v>0</v>
      </c>
      <c r="J7" s="680">
        <v>64.020649596300018</v>
      </c>
      <c r="K7" s="69"/>
      <c r="L7" s="120"/>
      <c r="M7" s="120"/>
      <c r="N7" s="120"/>
      <c r="O7" s="120"/>
    </row>
    <row r="8" spans="1:21" ht="12" customHeight="1">
      <c r="A8" s="666">
        <v>2016</v>
      </c>
      <c r="B8" s="685">
        <v>5</v>
      </c>
      <c r="C8" s="1002">
        <v>135.920783</v>
      </c>
      <c r="D8" s="682">
        <v>132.84</v>
      </c>
      <c r="E8" s="682">
        <v>0</v>
      </c>
      <c r="F8" s="1003">
        <v>3.0807829999999967</v>
      </c>
      <c r="G8" s="682">
        <v>1472.636014833</v>
      </c>
      <c r="H8" s="682">
        <v>1439.3910000000001</v>
      </c>
      <c r="I8" s="682">
        <v>0</v>
      </c>
      <c r="J8" s="682">
        <v>33.245014832999914</v>
      </c>
      <c r="K8" s="69"/>
      <c r="M8" s="120"/>
      <c r="N8" s="120"/>
      <c r="O8" s="120"/>
    </row>
    <row r="9" spans="1:21" ht="12" customHeight="1">
      <c r="A9" s="662">
        <v>2017</v>
      </c>
      <c r="B9" s="684">
        <v>6</v>
      </c>
      <c r="C9" s="1000">
        <v>146.24423799999997</v>
      </c>
      <c r="D9" s="681">
        <v>138.718592</v>
      </c>
      <c r="E9" s="681">
        <v>0.51729999999999998</v>
      </c>
      <c r="F9" s="1001">
        <v>7.5256459999999663</v>
      </c>
      <c r="G9" s="681">
        <v>1579.5465430071999</v>
      </c>
      <c r="H9" s="681">
        <v>1498.5353266003999</v>
      </c>
      <c r="I9" s="681">
        <v>5.5129999999999999</v>
      </c>
      <c r="J9" s="681">
        <v>81.011216406800031</v>
      </c>
      <c r="K9" s="69"/>
      <c r="M9" s="120"/>
      <c r="N9" s="120"/>
      <c r="O9" s="120"/>
    </row>
    <row r="10" spans="1:21" ht="12" customHeight="1">
      <c r="A10" s="662">
        <v>2018</v>
      </c>
      <c r="B10" s="684">
        <v>6</v>
      </c>
      <c r="C10" s="1000">
        <v>137.11352800000003</v>
      </c>
      <c r="D10" s="681">
        <v>127.77645700000001</v>
      </c>
      <c r="E10" s="681">
        <v>2.7199999999999998E-2</v>
      </c>
      <c r="F10" s="1001">
        <v>9.3098710000000029</v>
      </c>
      <c r="G10" s="681">
        <v>1476.5038155359</v>
      </c>
      <c r="H10" s="681">
        <v>1374.5449957120002</v>
      </c>
      <c r="I10" s="681">
        <v>0.30649999999999999</v>
      </c>
      <c r="J10" s="681">
        <v>101.65231982389986</v>
      </c>
      <c r="K10" s="69"/>
      <c r="L10" s="120"/>
      <c r="M10" s="120"/>
      <c r="N10" s="120"/>
      <c r="O10" s="120"/>
    </row>
    <row r="11" spans="1:21" ht="12" customHeight="1">
      <c r="A11" s="665">
        <v>2019</v>
      </c>
      <c r="B11" s="683">
        <v>6</v>
      </c>
      <c r="C11" s="998">
        <v>130.758104</v>
      </c>
      <c r="D11" s="680">
        <v>120.288903</v>
      </c>
      <c r="E11" s="680">
        <v>0.52326700000000004</v>
      </c>
      <c r="F11" s="999">
        <v>9.94593400000001</v>
      </c>
      <c r="G11" s="680">
        <v>1410.2240117025001</v>
      </c>
      <c r="H11" s="680">
        <v>1296.3960395424999</v>
      </c>
      <c r="I11" s="680">
        <v>5.6039899999999996</v>
      </c>
      <c r="J11" s="680">
        <v>108.22398216000001</v>
      </c>
      <c r="K11" s="69"/>
      <c r="M11" s="120"/>
      <c r="N11" s="120"/>
      <c r="O11" s="120"/>
    </row>
    <row r="12" spans="1:21" ht="12" customHeight="1">
      <c r="A12" s="666">
        <v>2020</v>
      </c>
      <c r="B12" s="685">
        <v>7</v>
      </c>
      <c r="C12" s="1002">
        <v>122.73759499999998</v>
      </c>
      <c r="D12" s="682">
        <v>118.34785799999999</v>
      </c>
      <c r="E12" s="682">
        <v>0.68267000000000011</v>
      </c>
      <c r="F12" s="1003">
        <v>3.7070670000000026</v>
      </c>
      <c r="G12" s="682">
        <v>1333.4594688912894</v>
      </c>
      <c r="H12" s="682">
        <v>1285.6355686192999</v>
      </c>
      <c r="I12" s="682">
        <v>7.2639949999999995</v>
      </c>
      <c r="J12" s="682">
        <v>40.55990527198913</v>
      </c>
      <c r="K12" s="69"/>
      <c r="L12" s="120"/>
      <c r="M12" s="120"/>
      <c r="N12" s="120"/>
      <c r="O12" s="120"/>
    </row>
    <row r="13" spans="1:21" ht="12" customHeight="1">
      <c r="A13" s="662">
        <v>2021</v>
      </c>
      <c r="B13" s="684">
        <v>7</v>
      </c>
      <c r="C13" s="1000">
        <v>127.86564999999999</v>
      </c>
      <c r="D13" s="681">
        <v>125.13687399999996</v>
      </c>
      <c r="E13" s="681">
        <v>0.99074999999999991</v>
      </c>
      <c r="F13" s="1001">
        <v>1.7380260000000025</v>
      </c>
      <c r="G13" s="681">
        <v>1383.8314851238999</v>
      </c>
      <c r="H13" s="681">
        <v>1352.9512962239</v>
      </c>
      <c r="I13" s="681">
        <v>10.402875</v>
      </c>
      <c r="J13" s="681">
        <v>20.477313900000023</v>
      </c>
      <c r="K13" s="68"/>
      <c r="L13" s="120"/>
      <c r="M13" s="120"/>
      <c r="N13" s="120"/>
      <c r="O13" s="120"/>
    </row>
    <row r="14" spans="1:21" ht="12" customHeight="1">
      <c r="A14" s="666">
        <v>2022</v>
      </c>
      <c r="B14" s="685">
        <v>8</v>
      </c>
      <c r="C14" s="1002">
        <v>148.17610400000001</v>
      </c>
      <c r="D14" s="682">
        <v>145.68301700000001</v>
      </c>
      <c r="E14" s="682">
        <v>0.68670799999999999</v>
      </c>
      <c r="F14" s="1003">
        <v>1.8063789999999935</v>
      </c>
      <c r="G14" s="682">
        <v>1607.7272852485601</v>
      </c>
      <c r="H14" s="682">
        <v>1578.4818844485599</v>
      </c>
      <c r="I14" s="682">
        <v>7.307160200000002</v>
      </c>
      <c r="J14" s="682">
        <v>21.938240600000039</v>
      </c>
      <c r="K14" s="69"/>
      <c r="L14" s="120"/>
      <c r="M14" s="120"/>
      <c r="N14" s="120"/>
      <c r="O14" s="120"/>
      <c r="Q14" s="69"/>
      <c r="R14" s="69"/>
      <c r="S14" s="69"/>
      <c r="T14" s="69"/>
      <c r="U14" s="69"/>
    </row>
    <row r="15" spans="1:21" ht="9.9499999999999993" customHeight="1">
      <c r="A15" s="106"/>
      <c r="B15" s="106"/>
      <c r="C15" s="107"/>
      <c r="D15" s="107"/>
      <c r="E15" s="73"/>
      <c r="F15" s="73"/>
      <c r="G15" s="106"/>
      <c r="H15" s="107"/>
      <c r="I15" s="107"/>
      <c r="J15" s="107"/>
      <c r="K15" s="69"/>
      <c r="L15" s="71"/>
      <c r="M15" s="116"/>
      <c r="N15" s="116"/>
    </row>
    <row r="16" spans="1:21" ht="14.25" customHeight="1">
      <c r="A16" s="1540" t="s">
        <v>261</v>
      </c>
      <c r="B16" s="1540"/>
      <c r="C16" s="1540"/>
      <c r="D16" s="1540"/>
      <c r="E16" s="1540"/>
      <c r="F16" s="1540" t="s">
        <v>262</v>
      </c>
      <c r="G16" s="1540"/>
      <c r="H16" s="1540"/>
      <c r="I16" s="1540"/>
      <c r="J16" s="1540"/>
      <c r="K16" s="117"/>
      <c r="L16" s="120"/>
      <c r="M16" s="120"/>
      <c r="N16" s="120"/>
      <c r="O16" s="120"/>
    </row>
    <row r="17" spans="1:16" ht="13.5" customHeight="1">
      <c r="A17" s="1540"/>
      <c r="B17" s="1540"/>
      <c r="C17" s="1540"/>
      <c r="D17" s="1540"/>
      <c r="E17" s="1540"/>
      <c r="F17" s="1540"/>
      <c r="G17" s="1540"/>
      <c r="H17" s="1540"/>
      <c r="I17" s="1540"/>
      <c r="J17" s="1540"/>
      <c r="L17" s="120"/>
      <c r="M17" s="120"/>
      <c r="N17" s="120"/>
      <c r="O17" s="120"/>
      <c r="P17" s="120"/>
    </row>
    <row r="18" spans="1:16" ht="9.9499999999999993" customHeight="1">
      <c r="A18" s="73"/>
      <c r="B18" s="73"/>
      <c r="C18" s="73"/>
      <c r="D18" s="73"/>
      <c r="E18" s="73"/>
      <c r="F18" s="73"/>
      <c r="G18" s="68"/>
      <c r="H18" s="73"/>
      <c r="I18" s="73"/>
    </row>
    <row r="19" spans="1:16" ht="9.9499999999999993" customHeight="1">
      <c r="A19" s="73"/>
      <c r="B19" s="73"/>
      <c r="E19" s="117"/>
      <c r="F19" s="69"/>
      <c r="G19" s="79"/>
      <c r="H19" s="79"/>
      <c r="I19" s="79"/>
      <c r="J19" s="78"/>
    </row>
    <row r="20" spans="1:16" ht="9.9499999999999993" customHeight="1">
      <c r="A20" s="73"/>
      <c r="B20" s="73"/>
      <c r="E20" s="117"/>
      <c r="F20" s="117"/>
      <c r="G20" s="78"/>
      <c r="H20" s="79" t="str">
        <f>C4</f>
        <v>Total gas production, including losses and own use</v>
      </c>
      <c r="I20" s="79"/>
      <c r="J20" s="78"/>
    </row>
    <row r="21" spans="1:16" ht="9.9499999999999993" customHeight="1">
      <c r="A21" s="73"/>
      <c r="B21" s="73"/>
      <c r="C21" s="118" t="str">
        <f>'3.3'!A6</f>
        <v>January</v>
      </c>
      <c r="D21" s="121">
        <f>'3.3'!H6</f>
        <v>12.437685999999999</v>
      </c>
      <c r="E21" s="117"/>
      <c r="F21" s="69"/>
      <c r="G21" s="79">
        <f>A5</f>
        <v>2013</v>
      </c>
      <c r="H21" s="122">
        <f>C5</f>
        <v>163.43700000000001</v>
      </c>
      <c r="I21" s="79"/>
      <c r="J21" s="78"/>
    </row>
    <row r="22" spans="1:16" ht="9.9499999999999993" customHeight="1">
      <c r="A22" s="73"/>
      <c r="B22" s="73"/>
      <c r="C22" s="118" t="str">
        <f>'3.3'!A7</f>
        <v>February</v>
      </c>
      <c r="D22" s="121">
        <f>'3.3'!H7</f>
        <v>10.942409000000001</v>
      </c>
      <c r="E22" s="117"/>
      <c r="F22" s="69"/>
      <c r="G22" s="79">
        <f t="shared" ref="G22:G30" si="0">A6</f>
        <v>2014</v>
      </c>
      <c r="H22" s="122">
        <f t="shared" ref="H22:H30" si="1">C6</f>
        <v>168.00440900000001</v>
      </c>
      <c r="I22" s="79"/>
      <c r="J22" s="78"/>
    </row>
    <row r="23" spans="1:16" ht="9.9499999999999993" customHeight="1">
      <c r="A23" s="73"/>
      <c r="B23" s="73"/>
      <c r="C23" s="118" t="str">
        <f>'3.3'!A8</f>
        <v>March</v>
      </c>
      <c r="D23" s="121">
        <f>'3.3'!H8</f>
        <v>12.209565000000001</v>
      </c>
      <c r="E23" s="117"/>
      <c r="F23" s="69"/>
      <c r="G23" s="79">
        <f t="shared" si="0"/>
        <v>2015</v>
      </c>
      <c r="H23" s="122">
        <f t="shared" si="1"/>
        <v>158.42110200000002</v>
      </c>
      <c r="I23" s="79"/>
      <c r="J23" s="78"/>
    </row>
    <row r="24" spans="1:16" ht="9.9499999999999993" customHeight="1">
      <c r="A24" s="73"/>
      <c r="B24" s="73"/>
      <c r="C24" s="118" t="str">
        <f>'3.3'!A9</f>
        <v>April</v>
      </c>
      <c r="D24" s="121">
        <f>'3.3'!H9</f>
        <v>11.408387000000001</v>
      </c>
      <c r="E24" s="117"/>
      <c r="F24" s="69"/>
      <c r="G24" s="79">
        <f t="shared" si="0"/>
        <v>2016</v>
      </c>
      <c r="H24" s="122">
        <f t="shared" si="1"/>
        <v>135.920783</v>
      </c>
      <c r="I24" s="79"/>
      <c r="J24" s="78"/>
    </row>
    <row r="25" spans="1:16" s="73" customFormat="1" ht="9.9499999999999993" customHeight="1">
      <c r="C25" s="118" t="str">
        <f>'3.3'!A10</f>
        <v>May</v>
      </c>
      <c r="D25" s="121">
        <f>'3.3'!H10</f>
        <v>12.335933000000001</v>
      </c>
      <c r="E25" s="117"/>
      <c r="F25" s="69"/>
      <c r="G25" s="79">
        <f t="shared" si="0"/>
        <v>2017</v>
      </c>
      <c r="H25" s="122">
        <f t="shared" si="1"/>
        <v>146.24423799999997</v>
      </c>
      <c r="I25" s="79"/>
      <c r="J25" s="78"/>
      <c r="L25" s="72"/>
      <c r="M25" s="72"/>
      <c r="N25" s="72"/>
      <c r="O25" s="72"/>
    </row>
    <row r="26" spans="1:16" s="73" customFormat="1" ht="9.9499999999999993" customHeight="1">
      <c r="C26" s="118" t="str">
        <f>'3.3'!A11</f>
        <v>June</v>
      </c>
      <c r="D26" s="121">
        <f>'3.3'!H11</f>
        <v>12.345179000000002</v>
      </c>
      <c r="E26" s="117"/>
      <c r="F26" s="69"/>
      <c r="G26" s="79">
        <f t="shared" si="0"/>
        <v>2018</v>
      </c>
      <c r="H26" s="122">
        <f t="shared" si="1"/>
        <v>137.11352800000003</v>
      </c>
      <c r="I26" s="79"/>
      <c r="J26" s="78"/>
      <c r="L26" s="72"/>
      <c r="M26" s="72"/>
      <c r="N26" s="72"/>
      <c r="O26" s="72"/>
    </row>
    <row r="27" spans="1:16" s="73" customFormat="1" ht="9.9499999999999993" customHeight="1">
      <c r="C27" s="118" t="str">
        <f>'3.3'!A12</f>
        <v>July</v>
      </c>
      <c r="D27" s="121">
        <f>'3.3'!H12</f>
        <v>12.772386000000001</v>
      </c>
      <c r="E27" s="117"/>
      <c r="F27" s="69"/>
      <c r="G27" s="79">
        <f t="shared" si="0"/>
        <v>2019</v>
      </c>
      <c r="H27" s="122">
        <f t="shared" si="1"/>
        <v>130.758104</v>
      </c>
      <c r="I27" s="79"/>
      <c r="J27" s="78"/>
      <c r="L27" s="72"/>
      <c r="M27" s="72"/>
      <c r="N27" s="72"/>
      <c r="O27" s="72"/>
    </row>
    <row r="28" spans="1:16" s="73" customFormat="1" ht="9.9499999999999993" customHeight="1">
      <c r="C28" s="118" t="str">
        <f>'3.3'!A13</f>
        <v>August</v>
      </c>
      <c r="D28" s="121">
        <f>'3.3'!H13</f>
        <v>12.147532999999999</v>
      </c>
      <c r="E28" s="117"/>
      <c r="F28" s="69"/>
      <c r="G28" s="79">
        <f t="shared" si="0"/>
        <v>2020</v>
      </c>
      <c r="H28" s="122">
        <f t="shared" si="1"/>
        <v>122.73759499999998</v>
      </c>
      <c r="I28" s="79"/>
      <c r="J28" s="78"/>
      <c r="L28" s="72"/>
      <c r="M28" s="72"/>
      <c r="N28" s="72"/>
      <c r="O28" s="72"/>
    </row>
    <row r="29" spans="1:16" s="73" customFormat="1" ht="9.9499999999999993" customHeight="1">
      <c r="C29" s="118" t="str">
        <f>'3.3'!A14</f>
        <v>September</v>
      </c>
      <c r="D29" s="121">
        <f>'3.3'!H14</f>
        <v>11.981399999999999</v>
      </c>
      <c r="E29" s="117"/>
      <c r="F29" s="69"/>
      <c r="G29" s="79">
        <f t="shared" si="0"/>
        <v>2021</v>
      </c>
      <c r="H29" s="122">
        <f t="shared" si="1"/>
        <v>127.86564999999999</v>
      </c>
      <c r="I29" s="79"/>
      <c r="J29" s="78"/>
      <c r="L29" s="72"/>
      <c r="M29" s="72"/>
      <c r="N29" s="72"/>
      <c r="O29" s="72"/>
    </row>
    <row r="30" spans="1:16" s="73" customFormat="1" ht="9.9499999999999993" customHeight="1">
      <c r="C30" s="118" t="str">
        <f>'3.3'!A15</f>
        <v>October</v>
      </c>
      <c r="D30" s="121">
        <f>'3.3'!H15</f>
        <v>13.358103000000002</v>
      </c>
      <c r="E30" s="117"/>
      <c r="F30" s="69"/>
      <c r="G30" s="79">
        <f t="shared" si="0"/>
        <v>2022</v>
      </c>
      <c r="H30" s="122">
        <f t="shared" si="1"/>
        <v>148.17610400000001</v>
      </c>
      <c r="I30" s="79"/>
      <c r="J30" s="78"/>
      <c r="L30" s="72"/>
      <c r="M30" s="72"/>
      <c r="N30" s="72"/>
      <c r="O30" s="72"/>
    </row>
    <row r="31" spans="1:16" s="73" customFormat="1" ht="9.9499999999999993" customHeight="1">
      <c r="C31" s="118" t="str">
        <f>'3.3'!A16</f>
        <v>November</v>
      </c>
      <c r="D31" s="121">
        <f>'3.3'!H16</f>
        <v>12.956429999999999</v>
      </c>
      <c r="E31" s="117"/>
      <c r="J31" s="72"/>
      <c r="L31" s="72"/>
      <c r="M31" s="72"/>
      <c r="N31" s="72"/>
      <c r="O31" s="72"/>
    </row>
    <row r="32" spans="1:16" s="73" customFormat="1" ht="9.9499999999999993" customHeight="1">
      <c r="C32" s="118" t="str">
        <f>'3.3'!A17</f>
        <v>December</v>
      </c>
      <c r="D32" s="121">
        <f>'3.3'!H17</f>
        <v>13.283092999999994</v>
      </c>
      <c r="E32" s="117"/>
      <c r="L32" s="72"/>
      <c r="M32" s="72"/>
      <c r="N32" s="72"/>
      <c r="O32" s="72"/>
    </row>
    <row r="33" spans="1:15" s="73" customFormat="1" ht="9.9499999999999993" customHeight="1">
      <c r="L33" s="72"/>
      <c r="M33" s="72"/>
      <c r="N33" s="72"/>
      <c r="O33" s="72"/>
    </row>
    <row r="34" spans="1:15" s="73" customFormat="1" ht="9.9499999999999993" customHeight="1">
      <c r="L34" s="72"/>
      <c r="M34" s="72"/>
      <c r="N34" s="72"/>
      <c r="O34" s="72"/>
    </row>
    <row r="35" spans="1:15" s="73" customFormat="1" ht="9.9499999999999993" customHeight="1">
      <c r="A35" s="92"/>
      <c r="B35" s="92"/>
      <c r="C35" s="92"/>
      <c r="D35" s="92"/>
      <c r="E35" s="92"/>
      <c r="F35" s="92"/>
      <c r="G35" s="92"/>
      <c r="H35" s="92"/>
      <c r="I35" s="92"/>
      <c r="J35" s="92"/>
      <c r="L35" s="72"/>
      <c r="M35" s="72"/>
      <c r="N35" s="72"/>
      <c r="O35" s="72"/>
    </row>
    <row r="36" spans="1:15" s="73" customFormat="1" ht="16.5" customHeight="1">
      <c r="B36" s="92"/>
      <c r="C36" s="92"/>
      <c r="D36" s="92"/>
      <c r="E36" s="92"/>
      <c r="F36" s="92"/>
      <c r="G36" s="92"/>
      <c r="H36" s="92"/>
      <c r="I36" s="92"/>
      <c r="J36" s="92"/>
      <c r="L36" s="72"/>
      <c r="M36" s="72"/>
      <c r="N36" s="72"/>
      <c r="O36" s="72"/>
    </row>
    <row r="37" spans="1:15" s="73" customFormat="1" ht="9.9499999999999993" customHeight="1">
      <c r="A37" s="92"/>
      <c r="B37" s="92"/>
      <c r="C37" s="92"/>
      <c r="D37" s="92"/>
      <c r="E37" s="92"/>
      <c r="F37" s="92"/>
      <c r="G37" s="92"/>
      <c r="H37" s="92"/>
      <c r="I37" s="92"/>
      <c r="J37" s="92"/>
      <c r="L37" s="72"/>
      <c r="M37" s="72"/>
      <c r="N37" s="72"/>
      <c r="O37" s="72"/>
    </row>
    <row r="38" spans="1:15" s="73" customFormat="1" ht="9.9499999999999993" customHeight="1">
      <c r="A38" s="81"/>
      <c r="B38" s="81"/>
      <c r="C38" s="81"/>
      <c r="D38" s="81"/>
      <c r="E38" s="81"/>
      <c r="F38" s="81"/>
      <c r="G38" s="81"/>
      <c r="H38" s="81"/>
      <c r="I38" s="81"/>
      <c r="J38" s="81"/>
      <c r="L38" s="72"/>
      <c r="M38" s="72"/>
      <c r="N38" s="72"/>
      <c r="O38" s="72"/>
    </row>
    <row r="39" spans="1:15" s="73" customFormat="1" ht="9.9499999999999993" customHeight="1">
      <c r="L39" s="72"/>
      <c r="M39" s="72"/>
      <c r="N39" s="72"/>
      <c r="O39" s="72"/>
    </row>
    <row r="40" spans="1:15" s="73" customFormat="1" ht="18" customHeight="1">
      <c r="A40" s="1531" t="s">
        <v>559</v>
      </c>
      <c r="B40" s="1531"/>
      <c r="C40" s="1531"/>
      <c r="D40" s="1531"/>
      <c r="E40" s="1531"/>
      <c r="F40" s="1531"/>
      <c r="G40" s="1531"/>
      <c r="H40" s="1531"/>
      <c r="I40" s="1531"/>
      <c r="J40" s="1531"/>
      <c r="L40" s="72"/>
      <c r="M40" s="72"/>
      <c r="N40" s="72"/>
      <c r="O40" s="72"/>
    </row>
    <row r="41" spans="1:15" ht="9.9499999999999993" customHeight="1">
      <c r="A41" s="1531"/>
      <c r="B41" s="1531"/>
      <c r="C41" s="1531"/>
      <c r="D41" s="1531"/>
      <c r="E41" s="1531"/>
      <c r="F41" s="1531"/>
      <c r="G41" s="1531"/>
      <c r="H41" s="1531"/>
      <c r="I41" s="1531"/>
      <c r="J41" s="1531"/>
    </row>
    <row r="42" spans="1:15" ht="9.9499999999999993" customHeight="1">
      <c r="A42" s="73"/>
      <c r="B42" s="73"/>
      <c r="C42" s="73"/>
      <c r="D42" s="73"/>
      <c r="E42" s="73"/>
      <c r="F42" s="73"/>
      <c r="G42" s="73"/>
      <c r="H42" s="73"/>
      <c r="I42" s="73"/>
      <c r="J42" s="73"/>
    </row>
    <row r="43" spans="1:15" ht="6" customHeight="1">
      <c r="A43" s="73"/>
      <c r="B43" s="73"/>
      <c r="C43" s="73"/>
      <c r="D43" s="73"/>
      <c r="E43" s="73"/>
      <c r="F43" s="73"/>
      <c r="G43" s="73"/>
      <c r="H43" s="73"/>
      <c r="I43" s="73"/>
      <c r="J43" s="73"/>
    </row>
    <row r="44" spans="1:15" ht="14.25" customHeight="1">
      <c r="A44" s="1560"/>
      <c r="B44" s="1560"/>
      <c r="C44" s="1560"/>
      <c r="D44" s="1560"/>
      <c r="E44" s="1560"/>
      <c r="F44" s="1560"/>
      <c r="G44" s="1560"/>
      <c r="H44" s="1560"/>
      <c r="I44" s="1560"/>
      <c r="J44" s="1560"/>
    </row>
  </sheetData>
  <mergeCells count="8">
    <mergeCell ref="G3:J3"/>
    <mergeCell ref="A44:J44"/>
    <mergeCell ref="C3:F3"/>
    <mergeCell ref="A40:J41"/>
    <mergeCell ref="B3:B4"/>
    <mergeCell ref="A3:A4"/>
    <mergeCell ref="A16:E17"/>
    <mergeCell ref="F16:J17"/>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7"/>
  <dimension ref="A1:U47"/>
  <sheetViews>
    <sheetView showGridLines="0" topLeftCell="A7" zoomScale="120" zoomScaleNormal="120" zoomScaleSheetLayoutView="100" workbookViewId="0">
      <selection activeCell="H1" sqref="H1"/>
    </sheetView>
  </sheetViews>
  <sheetFormatPr defaultRowHeight="12.75"/>
  <cols>
    <col min="1" max="1" width="9.7109375" style="29" customWidth="1"/>
    <col min="2" max="3" width="6.7109375" style="29" customWidth="1"/>
    <col min="4" max="4" width="7.28515625" style="29" customWidth="1"/>
    <col min="5" max="6" width="6.7109375" style="29" customWidth="1"/>
    <col min="7" max="7" width="7.28515625" style="29" customWidth="1"/>
    <col min="8" max="11" width="7.7109375" style="29" customWidth="1"/>
    <col min="12" max="12" width="1.7109375" style="29" customWidth="1"/>
    <col min="13" max="18" width="10.28515625" style="29" customWidth="1"/>
    <col min="19" max="257" width="9.140625" style="29"/>
    <col min="258" max="270" width="10.7109375" style="29" customWidth="1"/>
    <col min="271" max="513" width="9.140625" style="29"/>
    <col min="514" max="526" width="10.7109375" style="29" customWidth="1"/>
    <col min="527" max="769" width="9.140625" style="29"/>
    <col min="770" max="782" width="10.7109375" style="29" customWidth="1"/>
    <col min="783" max="1025" width="9.140625" style="29"/>
    <col min="1026" max="1038" width="10.7109375" style="29" customWidth="1"/>
    <col min="1039" max="1281" width="9.140625" style="29"/>
    <col min="1282" max="1294" width="10.7109375" style="29" customWidth="1"/>
    <col min="1295" max="1537" width="9.140625" style="29"/>
    <col min="1538" max="1550" width="10.7109375" style="29" customWidth="1"/>
    <col min="1551" max="1793" width="9.140625" style="29"/>
    <col min="1794" max="1806" width="10.7109375" style="29" customWidth="1"/>
    <col min="1807" max="2049" width="9.140625" style="29"/>
    <col min="2050" max="2062" width="10.7109375" style="29" customWidth="1"/>
    <col min="2063" max="2305" width="9.140625" style="29"/>
    <col min="2306" max="2318" width="10.7109375" style="29" customWidth="1"/>
    <col min="2319" max="2561" width="9.140625" style="29"/>
    <col min="2562" max="2574" width="10.7109375" style="29" customWidth="1"/>
    <col min="2575" max="2817" width="9.140625" style="29"/>
    <col min="2818" max="2830" width="10.7109375" style="29" customWidth="1"/>
    <col min="2831" max="3073" width="9.140625" style="29"/>
    <col min="3074" max="3086" width="10.7109375" style="29" customWidth="1"/>
    <col min="3087" max="3329" width="9.140625" style="29"/>
    <col min="3330" max="3342" width="10.7109375" style="29" customWidth="1"/>
    <col min="3343" max="3585" width="9.140625" style="29"/>
    <col min="3586" max="3598" width="10.7109375" style="29" customWidth="1"/>
    <col min="3599" max="3841" width="9.140625" style="29"/>
    <col min="3842" max="3854" width="10.7109375" style="29" customWidth="1"/>
    <col min="3855" max="4097" width="9.140625" style="29"/>
    <col min="4098" max="4110" width="10.7109375" style="29" customWidth="1"/>
    <col min="4111" max="4353" width="9.140625" style="29"/>
    <col min="4354" max="4366" width="10.7109375" style="29" customWidth="1"/>
    <col min="4367" max="4609" width="9.140625" style="29"/>
    <col min="4610" max="4622" width="10.7109375" style="29" customWidth="1"/>
    <col min="4623" max="4865" width="9.140625" style="29"/>
    <col min="4866" max="4878" width="10.7109375" style="29" customWidth="1"/>
    <col min="4879" max="5121" width="9.140625" style="29"/>
    <col min="5122" max="5134" width="10.7109375" style="29" customWidth="1"/>
    <col min="5135" max="5377" width="9.140625" style="29"/>
    <col min="5378" max="5390" width="10.7109375" style="29" customWidth="1"/>
    <col min="5391" max="5633" width="9.140625" style="29"/>
    <col min="5634" max="5646" width="10.7109375" style="29" customWidth="1"/>
    <col min="5647" max="5889" width="9.140625" style="29"/>
    <col min="5890" max="5902" width="10.7109375" style="29" customWidth="1"/>
    <col min="5903" max="6145" width="9.140625" style="29"/>
    <col min="6146" max="6158" width="10.7109375" style="29" customWidth="1"/>
    <col min="6159" max="6401" width="9.140625" style="29"/>
    <col min="6402" max="6414" width="10.7109375" style="29" customWidth="1"/>
    <col min="6415" max="6657" width="9.140625" style="29"/>
    <col min="6658" max="6670" width="10.7109375" style="29" customWidth="1"/>
    <col min="6671" max="6913" width="9.140625" style="29"/>
    <col min="6914" max="6926" width="10.7109375" style="29" customWidth="1"/>
    <col min="6927" max="7169" width="9.140625" style="29"/>
    <col min="7170" max="7182" width="10.7109375" style="29" customWidth="1"/>
    <col min="7183" max="7425" width="9.140625" style="29"/>
    <col min="7426" max="7438" width="10.7109375" style="29" customWidth="1"/>
    <col min="7439" max="7681" width="9.140625" style="29"/>
    <col min="7682" max="7694" width="10.7109375" style="29" customWidth="1"/>
    <col min="7695" max="7937" width="9.140625" style="29"/>
    <col min="7938" max="7950" width="10.7109375" style="29" customWidth="1"/>
    <col min="7951" max="8193" width="9.140625" style="29"/>
    <col min="8194" max="8206" width="10.7109375" style="29" customWidth="1"/>
    <col min="8207" max="8449" width="9.140625" style="29"/>
    <col min="8450" max="8462" width="10.7109375" style="29" customWidth="1"/>
    <col min="8463" max="8705" width="9.140625" style="29"/>
    <col min="8706" max="8718" width="10.7109375" style="29" customWidth="1"/>
    <col min="8719" max="8961" width="9.140625" style="29"/>
    <col min="8962" max="8974" width="10.7109375" style="29" customWidth="1"/>
    <col min="8975" max="9217" width="9.140625" style="29"/>
    <col min="9218" max="9230" width="10.7109375" style="29" customWidth="1"/>
    <col min="9231" max="9473" width="9.140625" style="29"/>
    <col min="9474" max="9486" width="10.7109375" style="29" customWidth="1"/>
    <col min="9487" max="9729" width="9.140625" style="29"/>
    <col min="9730" max="9742" width="10.7109375" style="29" customWidth="1"/>
    <col min="9743" max="9985" width="9.140625" style="29"/>
    <col min="9986" max="9998" width="10.7109375" style="29" customWidth="1"/>
    <col min="9999" max="10241" width="9.140625" style="29"/>
    <col min="10242" max="10254" width="10.7109375" style="29" customWidth="1"/>
    <col min="10255" max="10497" width="9.140625" style="29"/>
    <col min="10498" max="10510" width="10.7109375" style="29" customWidth="1"/>
    <col min="10511" max="10753" width="9.140625" style="29"/>
    <col min="10754" max="10766" width="10.7109375" style="29" customWidth="1"/>
    <col min="10767" max="11009" width="9.140625" style="29"/>
    <col min="11010" max="11022" width="10.7109375" style="29" customWidth="1"/>
    <col min="11023" max="11265" width="9.140625" style="29"/>
    <col min="11266" max="11278" width="10.7109375" style="29" customWidth="1"/>
    <col min="11279" max="11521" width="9.140625" style="29"/>
    <col min="11522" max="11534" width="10.7109375" style="29" customWidth="1"/>
    <col min="11535" max="11777" width="9.140625" style="29"/>
    <col min="11778" max="11790" width="10.7109375" style="29" customWidth="1"/>
    <col min="11791" max="12033" width="9.140625" style="29"/>
    <col min="12034" max="12046" width="10.7109375" style="29" customWidth="1"/>
    <col min="12047" max="12289" width="9.140625" style="29"/>
    <col min="12290" max="12302" width="10.7109375" style="29" customWidth="1"/>
    <col min="12303" max="12545" width="9.140625" style="29"/>
    <col min="12546" max="12558" width="10.7109375" style="29" customWidth="1"/>
    <col min="12559" max="12801" width="9.140625" style="29"/>
    <col min="12802" max="12814" width="10.7109375" style="29" customWidth="1"/>
    <col min="12815" max="13057" width="9.140625" style="29"/>
    <col min="13058" max="13070" width="10.7109375" style="29" customWidth="1"/>
    <col min="13071" max="13313" width="9.140625" style="29"/>
    <col min="13314" max="13326" width="10.7109375" style="29" customWidth="1"/>
    <col min="13327" max="13569" width="9.140625" style="29"/>
    <col min="13570" max="13582" width="10.7109375" style="29" customWidth="1"/>
    <col min="13583" max="13825" width="9.140625" style="29"/>
    <col min="13826" max="13838" width="10.7109375" style="29" customWidth="1"/>
    <col min="13839" max="14081" width="9.140625" style="29"/>
    <col min="14082" max="14094" width="10.7109375" style="29" customWidth="1"/>
    <col min="14095" max="14337" width="9.140625" style="29"/>
    <col min="14338" max="14350" width="10.7109375" style="29" customWidth="1"/>
    <col min="14351" max="14593" width="9.140625" style="29"/>
    <col min="14594" max="14606" width="10.7109375" style="29" customWidth="1"/>
    <col min="14607" max="14849" width="9.140625" style="29"/>
    <col min="14850" max="14862" width="10.7109375" style="29" customWidth="1"/>
    <col min="14863" max="15105" width="9.140625" style="29"/>
    <col min="15106" max="15118" width="10.7109375" style="29" customWidth="1"/>
    <col min="15119" max="15361" width="9.140625" style="29"/>
    <col min="15362" max="15374" width="10.7109375" style="29" customWidth="1"/>
    <col min="15375" max="15617" width="9.140625" style="29"/>
    <col min="15618" max="15630" width="10.7109375" style="29" customWidth="1"/>
    <col min="15631" max="15873" width="9.140625" style="29"/>
    <col min="15874" max="15886" width="10.7109375" style="29" customWidth="1"/>
    <col min="15887" max="16129" width="9.140625" style="29"/>
    <col min="16130" max="16142" width="10.7109375" style="29" customWidth="1"/>
    <col min="16143" max="16383" width="9.140625" style="29"/>
    <col min="16384" max="16384" width="9.140625" style="29" customWidth="1"/>
  </cols>
  <sheetData>
    <row r="1" spans="1:21" s="137" customFormat="1" ht="20.25">
      <c r="A1" s="556" t="s">
        <v>263</v>
      </c>
      <c r="B1" s="451"/>
      <c r="C1" s="451"/>
      <c r="D1" s="451"/>
      <c r="E1" s="451"/>
      <c r="F1" s="451"/>
      <c r="R1" s="138"/>
    </row>
    <row r="2" spans="1:21" s="137" customFormat="1" ht="5.0999999999999996" customHeight="1">
      <c r="R2" s="138"/>
    </row>
    <row r="3" spans="1:21" s="573" customFormat="1" ht="18">
      <c r="A3" s="1567" t="s">
        <v>264</v>
      </c>
      <c r="B3" s="1567"/>
      <c r="C3" s="1567"/>
      <c r="D3" s="1567"/>
      <c r="E3" s="1567"/>
      <c r="F3" s="1567"/>
      <c r="G3" s="1567"/>
      <c r="H3" s="1567"/>
      <c r="I3" s="1567"/>
      <c r="J3" s="1567"/>
      <c r="K3" s="1567"/>
      <c r="L3" s="1567"/>
      <c r="M3" s="1567"/>
      <c r="N3" s="1567"/>
      <c r="O3" s="1567"/>
      <c r="P3" s="1567"/>
      <c r="Q3" s="1567"/>
      <c r="R3" s="1567"/>
    </row>
    <row r="4" spans="1:21" ht="5.0999999999999996" customHeight="1">
      <c r="A4" s="139"/>
      <c r="B4" s="139"/>
      <c r="C4" s="139"/>
      <c r="D4" s="139"/>
      <c r="E4" s="139"/>
      <c r="F4" s="139"/>
      <c r="G4" s="139"/>
      <c r="H4" s="139"/>
      <c r="I4" s="139"/>
      <c r="J4" s="457"/>
      <c r="K4" s="139"/>
      <c r="L4" s="139"/>
      <c r="M4" s="139"/>
      <c r="N4" s="139"/>
      <c r="O4" s="139"/>
      <c r="P4" s="139"/>
      <c r="Q4" s="139"/>
      <c r="R4" s="139"/>
    </row>
    <row r="5" spans="1:21" ht="17.25" customHeight="1">
      <c r="A5" s="1568">
        <v>2022</v>
      </c>
      <c r="B5" s="1568"/>
      <c r="C5" s="1568"/>
      <c r="D5" s="1568"/>
      <c r="E5" s="1568"/>
      <c r="F5" s="1568"/>
      <c r="G5" s="1568"/>
      <c r="H5" s="1568"/>
      <c r="I5" s="1568"/>
      <c r="J5" s="1568"/>
      <c r="K5" s="1568"/>
      <c r="L5" s="131"/>
      <c r="M5" s="131"/>
      <c r="N5" s="131"/>
      <c r="O5" s="131"/>
      <c r="P5" s="131"/>
      <c r="Q5" s="131"/>
      <c r="R5" s="131"/>
    </row>
    <row r="6" spans="1:21" ht="19.899999999999999" customHeight="1">
      <c r="A6" s="985" t="s">
        <v>176</v>
      </c>
      <c r="B6" s="1563" t="s">
        <v>177</v>
      </c>
      <c r="C6" s="1564"/>
      <c r="D6" s="1564"/>
      <c r="E6" s="1564"/>
      <c r="F6" s="1564"/>
      <c r="G6" s="1565"/>
      <c r="H6" s="1564" t="s">
        <v>29</v>
      </c>
      <c r="I6" s="1564"/>
      <c r="J6" s="1564"/>
      <c r="K6" s="1564"/>
      <c r="L6" s="1566"/>
      <c r="M6" s="1566"/>
      <c r="N6" s="1566"/>
      <c r="O6" s="1566"/>
      <c r="P6" s="1566"/>
      <c r="Q6" s="1566"/>
      <c r="R6" s="1566"/>
    </row>
    <row r="7" spans="1:21" ht="15" customHeight="1">
      <c r="A7" s="982"/>
      <c r="B7" s="1570" t="s">
        <v>88</v>
      </c>
      <c r="C7" s="1569"/>
      <c r="D7" s="1189"/>
      <c r="E7" s="1570" t="s">
        <v>89</v>
      </c>
      <c r="F7" s="1569"/>
      <c r="G7" s="1190"/>
      <c r="H7" s="1569" t="str">
        <f>B7</f>
        <v>Actual</v>
      </c>
      <c r="I7" s="1569"/>
      <c r="J7" s="1570" t="str">
        <f>E7</f>
        <v>Adjusted</v>
      </c>
      <c r="K7" s="1569"/>
      <c r="L7" s="1571"/>
      <c r="M7" s="1571"/>
      <c r="N7" s="1571"/>
      <c r="O7" s="1571"/>
      <c r="P7" s="1571"/>
      <c r="Q7" s="1571"/>
      <c r="R7" s="1571"/>
      <c r="T7" s="32"/>
    </row>
    <row r="8" spans="1:21" ht="28.5" customHeight="1">
      <c r="A8" s="983"/>
      <c r="B8" s="1125">
        <f>A5</f>
        <v>2022</v>
      </c>
      <c r="C8" s="1126">
        <f>A5-1</f>
        <v>2021</v>
      </c>
      <c r="D8" s="1127" t="s">
        <v>238</v>
      </c>
      <c r="E8" s="1125">
        <f>B8</f>
        <v>2022</v>
      </c>
      <c r="F8" s="1126">
        <f>A5-1</f>
        <v>2021</v>
      </c>
      <c r="G8" s="1128" t="str">
        <f>D8</f>
        <v>Y/y change</v>
      </c>
      <c r="H8" s="1126">
        <f>B8</f>
        <v>2022</v>
      </c>
      <c r="I8" s="1126">
        <f>A5-1</f>
        <v>2021</v>
      </c>
      <c r="J8" s="1125">
        <f>B8</f>
        <v>2022</v>
      </c>
      <c r="K8" s="1126">
        <f>A5-1</f>
        <v>2021</v>
      </c>
      <c r="L8" s="132"/>
      <c r="M8" s="133"/>
      <c r="N8" s="134">
        <f>B8</f>
        <v>2022</v>
      </c>
      <c r="O8" s="134">
        <f>C8</f>
        <v>2021</v>
      </c>
      <c r="P8" s="133" t="s">
        <v>44</v>
      </c>
      <c r="Q8" s="135"/>
      <c r="R8" s="136"/>
      <c r="S8" s="32"/>
      <c r="T8" s="32"/>
      <c r="U8" s="129"/>
    </row>
    <row r="9" spans="1:21" ht="19.149999999999999" customHeight="1">
      <c r="A9" s="164" t="s">
        <v>182</v>
      </c>
      <c r="B9" s="1150">
        <v>1134.2628331979083</v>
      </c>
      <c r="C9" s="25">
        <v>1273.1091500516641</v>
      </c>
      <c r="D9" s="140">
        <f>(B9-C9)/C9</f>
        <v>-0.10906081135943546</v>
      </c>
      <c r="E9" s="1151">
        <v>1205.7433627279247</v>
      </c>
      <c r="F9" s="1152">
        <v>1283.925619090659</v>
      </c>
      <c r="G9" s="1153">
        <f>(E9-F9)/F9</f>
        <v>-6.0893135241048391E-2</v>
      </c>
      <c r="H9" s="25">
        <v>12118.789609366002</v>
      </c>
      <c r="I9" s="25">
        <v>13598.778336891666</v>
      </c>
      <c r="J9" s="1150">
        <v>12882.508099636938</v>
      </c>
      <c r="K9" s="25">
        <v>13714.314985766725</v>
      </c>
      <c r="L9" s="125"/>
      <c r="M9" s="127" t="str">
        <f>A9</f>
        <v>January</v>
      </c>
      <c r="N9" s="127">
        <f>B9</f>
        <v>1134.2628331979083</v>
      </c>
      <c r="O9" s="127">
        <f>C9</f>
        <v>1273.1091500516641</v>
      </c>
      <c r="P9" s="127">
        <f>N9-O9</f>
        <v>-138.84631685375575</v>
      </c>
      <c r="Q9" s="128"/>
      <c r="R9" s="125"/>
      <c r="S9" s="32"/>
      <c r="T9" s="30"/>
      <c r="U9" s="129"/>
    </row>
    <row r="10" spans="1:21" ht="19.149999999999999" customHeight="1">
      <c r="A10" s="164" t="s">
        <v>183</v>
      </c>
      <c r="B10" s="1150">
        <v>890.50040009373777</v>
      </c>
      <c r="C10" s="25">
        <v>1165.2067587806339</v>
      </c>
      <c r="D10" s="140">
        <f t="shared" ref="D10:D27" si="0">(B10-C10)/C10</f>
        <v>-0.23575760835301965</v>
      </c>
      <c r="E10" s="1151">
        <v>992.3478118923407</v>
      </c>
      <c r="F10" s="1152">
        <v>1146.9243592637986</v>
      </c>
      <c r="G10" s="1153">
        <f t="shared" ref="G10:G27" si="1">(E10-F10)/F10</f>
        <v>-0.13477484031351405</v>
      </c>
      <c r="H10" s="25">
        <v>9526.9687922180001</v>
      </c>
      <c r="I10" s="25">
        <v>12450.501212999245</v>
      </c>
      <c r="J10" s="1150">
        <v>10616.577638739944</v>
      </c>
      <c r="K10" s="25">
        <v>12255.149584933597</v>
      </c>
      <c r="L10" s="130"/>
      <c r="M10" s="127" t="str">
        <f t="shared" ref="M10:M20" si="2">A10</f>
        <v>February</v>
      </c>
      <c r="N10" s="127">
        <f t="shared" ref="N10:N20" si="3">B10</f>
        <v>890.50040009373777</v>
      </c>
      <c r="O10" s="127">
        <f t="shared" ref="O10:O20" si="4">C10</f>
        <v>1165.2067587806339</v>
      </c>
      <c r="P10" s="127">
        <f t="shared" ref="P10:P20" si="5">N10-O10</f>
        <v>-274.70635868689612</v>
      </c>
      <c r="Q10" s="128"/>
      <c r="R10" s="125"/>
      <c r="S10" s="32"/>
      <c r="T10" s="30"/>
      <c r="U10" s="129"/>
    </row>
    <row r="11" spans="1:21" ht="19.149999999999999" customHeight="1">
      <c r="A11" s="164" t="s">
        <v>184</v>
      </c>
      <c r="B11" s="1150">
        <v>922.6194924346953</v>
      </c>
      <c r="C11" s="25">
        <v>1091.1742333659163</v>
      </c>
      <c r="D11" s="140">
        <f t="shared" si="0"/>
        <v>-0.15447096877579727</v>
      </c>
      <c r="E11" s="1151">
        <v>915.49072354115106</v>
      </c>
      <c r="F11" s="1152">
        <v>1071.0224170552283</v>
      </c>
      <c r="G11" s="1153">
        <f t="shared" si="1"/>
        <v>-0.14521796279643798</v>
      </c>
      <c r="H11" s="25">
        <v>9909.4539932498337</v>
      </c>
      <c r="I11" s="25">
        <v>11642.422582350146</v>
      </c>
      <c r="J11" s="1150">
        <v>9832.8869924891296</v>
      </c>
      <c r="K11" s="25">
        <v>11427.410209333224</v>
      </c>
      <c r="L11" s="130"/>
      <c r="M11" s="127" t="str">
        <f t="shared" si="2"/>
        <v>March</v>
      </c>
      <c r="N11" s="127">
        <f t="shared" si="3"/>
        <v>922.6194924346953</v>
      </c>
      <c r="O11" s="127">
        <f t="shared" si="4"/>
        <v>1091.1742333659163</v>
      </c>
      <c r="P11" s="127">
        <f t="shared" si="5"/>
        <v>-168.55474093122098</v>
      </c>
      <c r="Q11" s="128"/>
      <c r="R11" s="125"/>
      <c r="S11" s="32"/>
      <c r="T11" s="30"/>
      <c r="U11" s="129"/>
    </row>
    <row r="12" spans="1:21" ht="19.149999999999999" customHeight="1">
      <c r="A12" s="1170" t="s">
        <v>185</v>
      </c>
      <c r="B12" s="1154">
        <v>671.36218900899917</v>
      </c>
      <c r="C12" s="1155">
        <v>882.21591334015864</v>
      </c>
      <c r="D12" s="1156">
        <f t="shared" si="0"/>
        <v>-0.23900467124067842</v>
      </c>
      <c r="E12" s="1157">
        <v>605.29632058159871</v>
      </c>
      <c r="F12" s="1158">
        <v>783.3973331043785</v>
      </c>
      <c r="G12" s="1159">
        <f t="shared" si="1"/>
        <v>-0.22734442025353427</v>
      </c>
      <c r="H12" s="1155">
        <v>7237.9843414369079</v>
      </c>
      <c r="I12" s="1155">
        <v>9418.4088102613405</v>
      </c>
      <c r="J12" s="1154">
        <v>6525.7254013157726</v>
      </c>
      <c r="K12" s="1155">
        <v>8363.4360165986054</v>
      </c>
      <c r="L12" s="125"/>
      <c r="M12" s="127" t="str">
        <f t="shared" si="2"/>
        <v>April</v>
      </c>
      <c r="N12" s="127">
        <f t="shared" si="3"/>
        <v>671.36218900899917</v>
      </c>
      <c r="O12" s="127">
        <f t="shared" si="4"/>
        <v>882.21591334015864</v>
      </c>
      <c r="P12" s="127">
        <f t="shared" si="5"/>
        <v>-210.85372433115947</v>
      </c>
      <c r="Q12" s="128"/>
      <c r="R12" s="125"/>
      <c r="S12" s="32"/>
      <c r="T12" s="30"/>
      <c r="U12" s="129"/>
    </row>
    <row r="13" spans="1:21" ht="19.149999999999999" customHeight="1">
      <c r="A13" s="164" t="s">
        <v>186</v>
      </c>
      <c r="B13" s="1150">
        <v>388.89617215441922</v>
      </c>
      <c r="C13" s="25">
        <v>583.12096512511641</v>
      </c>
      <c r="D13" s="140">
        <f t="shared" si="0"/>
        <v>-0.33307804827258042</v>
      </c>
      <c r="E13" s="1151">
        <v>408.72603445306578</v>
      </c>
      <c r="F13" s="1152">
        <v>531.23739759003411</v>
      </c>
      <c r="G13" s="1153">
        <f t="shared" si="1"/>
        <v>-0.23061509542201442</v>
      </c>
      <c r="H13" s="25">
        <v>4179.6572926889767</v>
      </c>
      <c r="I13" s="25">
        <v>6226.3806927155729</v>
      </c>
      <c r="J13" s="1150">
        <v>4392.778517591767</v>
      </c>
      <c r="K13" s="25">
        <v>5672.3844166593235</v>
      </c>
      <c r="L13" s="130"/>
      <c r="M13" s="127" t="str">
        <f t="shared" si="2"/>
        <v>May</v>
      </c>
      <c r="N13" s="127">
        <f t="shared" si="3"/>
        <v>388.89617215441922</v>
      </c>
      <c r="O13" s="127">
        <f t="shared" si="4"/>
        <v>583.12096512511641</v>
      </c>
      <c r="P13" s="127">
        <f t="shared" si="5"/>
        <v>-194.22479297069719</v>
      </c>
      <c r="Q13" s="128"/>
      <c r="R13" s="125"/>
      <c r="S13" s="32"/>
      <c r="T13" s="30"/>
      <c r="U13" s="129"/>
    </row>
    <row r="14" spans="1:21" ht="19.149999999999999" customHeight="1">
      <c r="A14" s="1171" t="s">
        <v>187</v>
      </c>
      <c r="B14" s="1160">
        <v>336.35449487705358</v>
      </c>
      <c r="C14" s="1161">
        <v>415.25958095448908</v>
      </c>
      <c r="D14" s="1162">
        <f t="shared" si="0"/>
        <v>-0.19001388455883261</v>
      </c>
      <c r="E14" s="1163">
        <v>343.02500571133265</v>
      </c>
      <c r="F14" s="1164">
        <v>423.47888333731743</v>
      </c>
      <c r="G14" s="1165">
        <f t="shared" si="1"/>
        <v>-0.18998321000553911</v>
      </c>
      <c r="H14" s="1161">
        <v>3649.5234189770158</v>
      </c>
      <c r="I14" s="1161">
        <v>4436.5117991174047</v>
      </c>
      <c r="J14" s="1160">
        <v>3721.8999915426352</v>
      </c>
      <c r="K14" s="1161">
        <v>4524.3244196428977</v>
      </c>
      <c r="L14" s="130"/>
      <c r="M14" s="127" t="str">
        <f t="shared" si="2"/>
        <v>June</v>
      </c>
      <c r="N14" s="127">
        <f t="shared" si="3"/>
        <v>336.35449487705358</v>
      </c>
      <c r="O14" s="127">
        <f t="shared" si="4"/>
        <v>415.25958095448908</v>
      </c>
      <c r="P14" s="127">
        <f t="shared" si="5"/>
        <v>-78.905086077435499</v>
      </c>
      <c r="Q14" s="128"/>
      <c r="R14" s="125"/>
      <c r="S14" s="32"/>
      <c r="T14" s="30"/>
      <c r="U14" s="129"/>
    </row>
    <row r="15" spans="1:21" ht="19.149999999999999" customHeight="1">
      <c r="A15" s="164" t="s">
        <v>188</v>
      </c>
      <c r="B15" s="1150">
        <v>288.56559520753245</v>
      </c>
      <c r="C15" s="25">
        <v>382.26749122851908</v>
      </c>
      <c r="D15" s="140">
        <f t="shared" si="0"/>
        <v>-0.24512127808684556</v>
      </c>
      <c r="E15" s="1151">
        <v>290.00270000615274</v>
      </c>
      <c r="F15" s="1152">
        <v>385.01381832880293</v>
      </c>
      <c r="G15" s="1153">
        <f t="shared" si="1"/>
        <v>-0.24677326838568275</v>
      </c>
      <c r="H15" s="25">
        <v>3138.9261413289951</v>
      </c>
      <c r="I15" s="25">
        <v>4081.9397439643967</v>
      </c>
      <c r="J15" s="1150">
        <v>3154.5585171046805</v>
      </c>
      <c r="K15" s="25">
        <v>4111.2656531714492</v>
      </c>
      <c r="L15" s="125"/>
      <c r="M15" s="127" t="str">
        <f t="shared" si="2"/>
        <v>July</v>
      </c>
      <c r="N15" s="127">
        <f t="shared" si="3"/>
        <v>288.56559520753245</v>
      </c>
      <c r="O15" s="127">
        <f t="shared" si="4"/>
        <v>382.26749122851908</v>
      </c>
      <c r="P15" s="127">
        <f t="shared" si="5"/>
        <v>-93.701896020986624</v>
      </c>
      <c r="Q15" s="128"/>
      <c r="R15" s="125"/>
      <c r="S15" s="32"/>
      <c r="T15" s="30"/>
      <c r="U15" s="129"/>
    </row>
    <row r="16" spans="1:21" ht="19.149999999999999" customHeight="1">
      <c r="A16" s="164" t="s">
        <v>189</v>
      </c>
      <c r="B16" s="1150">
        <v>311.10515298840176</v>
      </c>
      <c r="C16" s="25">
        <v>363.44071679746889</v>
      </c>
      <c r="D16" s="140">
        <f t="shared" si="0"/>
        <v>-0.1440002767720483</v>
      </c>
      <c r="E16" s="1151">
        <v>316.66437346991484</v>
      </c>
      <c r="F16" s="1152">
        <v>355.73549433169762</v>
      </c>
      <c r="G16" s="1153">
        <f t="shared" si="1"/>
        <v>-0.10983194391435057</v>
      </c>
      <c r="H16" s="25">
        <v>3377.6271495339843</v>
      </c>
      <c r="I16" s="25">
        <v>3873.7501156336721</v>
      </c>
      <c r="J16" s="1150">
        <v>3437.9828647905042</v>
      </c>
      <c r="K16" s="25">
        <v>3791.6236365732707</v>
      </c>
      <c r="L16" s="130"/>
      <c r="M16" s="127" t="str">
        <f t="shared" si="2"/>
        <v>August</v>
      </c>
      <c r="N16" s="127">
        <f t="shared" si="3"/>
        <v>311.10515298840176</v>
      </c>
      <c r="O16" s="127">
        <f t="shared" si="4"/>
        <v>363.44071679746889</v>
      </c>
      <c r="P16" s="127">
        <f t="shared" si="5"/>
        <v>-52.335563809067139</v>
      </c>
      <c r="Q16" s="128"/>
      <c r="R16" s="125"/>
      <c r="S16" s="32"/>
      <c r="T16" s="30"/>
      <c r="U16" s="129"/>
    </row>
    <row r="17" spans="1:21" ht="19.149999999999999" customHeight="1">
      <c r="A17" s="164" t="s">
        <v>190</v>
      </c>
      <c r="B17" s="1150">
        <v>383.35796064253685</v>
      </c>
      <c r="C17" s="25">
        <v>429.16409860486493</v>
      </c>
      <c r="D17" s="140">
        <f t="shared" si="0"/>
        <v>-0.10673338732488476</v>
      </c>
      <c r="E17" s="1151">
        <v>364.55300453126074</v>
      </c>
      <c r="F17" s="1152">
        <v>453.30654023794932</v>
      </c>
      <c r="G17" s="1153">
        <f t="shared" si="1"/>
        <v>-0.19579142992311591</v>
      </c>
      <c r="H17" s="25">
        <v>4195.2896731579685</v>
      </c>
      <c r="I17" s="25">
        <v>4575.0590896934445</v>
      </c>
      <c r="J17" s="1150">
        <v>3989.4970556117041</v>
      </c>
      <c r="K17" s="25">
        <v>4832.4270694473416</v>
      </c>
      <c r="L17" s="130"/>
      <c r="M17" s="127" t="str">
        <f t="shared" si="2"/>
        <v>September</v>
      </c>
      <c r="N17" s="127">
        <f t="shared" si="3"/>
        <v>383.35796064253685</v>
      </c>
      <c r="O17" s="127">
        <f t="shared" si="4"/>
        <v>429.16409860486493</v>
      </c>
      <c r="P17" s="127">
        <f t="shared" si="5"/>
        <v>-45.80613796232808</v>
      </c>
      <c r="Q17" s="128"/>
      <c r="R17" s="125"/>
      <c r="S17" s="32"/>
      <c r="T17" s="30"/>
      <c r="U17" s="129"/>
    </row>
    <row r="18" spans="1:21" ht="19.149999999999999" customHeight="1">
      <c r="A18" s="1170" t="s">
        <v>191</v>
      </c>
      <c r="B18" s="1154">
        <v>507.60933393401041</v>
      </c>
      <c r="C18" s="1155">
        <v>710.64530506306801</v>
      </c>
      <c r="D18" s="1156">
        <f t="shared" si="0"/>
        <v>-0.28570648350521172</v>
      </c>
      <c r="E18" s="1157">
        <v>577.43055895996144</v>
      </c>
      <c r="F18" s="1158">
        <v>706.09674405398198</v>
      </c>
      <c r="G18" s="1159">
        <f t="shared" si="1"/>
        <v>-0.18222175102422486</v>
      </c>
      <c r="H18" s="1155">
        <v>5563.6281824909929</v>
      </c>
      <c r="I18" s="1155">
        <v>7601.8089078956318</v>
      </c>
      <c r="J18" s="1154">
        <v>6328.9004289247559</v>
      </c>
      <c r="K18" s="1155">
        <v>7553.1527198498834</v>
      </c>
      <c r="L18" s="125"/>
      <c r="M18" s="127" t="str">
        <f t="shared" si="2"/>
        <v>October</v>
      </c>
      <c r="N18" s="127">
        <f t="shared" si="3"/>
        <v>507.60933393401041</v>
      </c>
      <c r="O18" s="127">
        <f t="shared" si="4"/>
        <v>710.64530506306801</v>
      </c>
      <c r="P18" s="127">
        <f t="shared" si="5"/>
        <v>-203.0359711290576</v>
      </c>
      <c r="Q18" s="128"/>
      <c r="R18" s="125"/>
      <c r="S18" s="32"/>
      <c r="T18" s="30"/>
      <c r="U18" s="129"/>
    </row>
    <row r="19" spans="1:21" ht="19.149999999999999" customHeight="1">
      <c r="A19" s="164" t="s">
        <v>192</v>
      </c>
      <c r="B19" s="1150">
        <v>742.97066453171442</v>
      </c>
      <c r="C19" s="25">
        <v>976.24192688788401</v>
      </c>
      <c r="D19" s="140">
        <f t="shared" si="0"/>
        <v>-0.23894821143341399</v>
      </c>
      <c r="E19" s="1151">
        <v>772.59056478915386</v>
      </c>
      <c r="F19" s="1152">
        <v>986.6655418940195</v>
      </c>
      <c r="G19" s="1153">
        <f t="shared" si="1"/>
        <v>-0.21696812953853012</v>
      </c>
      <c r="H19" s="25">
        <v>8121.0956048529115</v>
      </c>
      <c r="I19" s="25">
        <v>10424.295084390295</v>
      </c>
      <c r="J19" s="1150">
        <v>8444.8581075736438</v>
      </c>
      <c r="K19" s="25">
        <v>10535.598272337184</v>
      </c>
      <c r="L19" s="130"/>
      <c r="M19" s="127" t="str">
        <f t="shared" si="2"/>
        <v>November</v>
      </c>
      <c r="N19" s="127">
        <f t="shared" si="3"/>
        <v>742.97066453171442</v>
      </c>
      <c r="O19" s="127">
        <f t="shared" si="4"/>
        <v>976.24192688788401</v>
      </c>
      <c r="P19" s="127">
        <f t="shared" si="5"/>
        <v>-233.27126235616959</v>
      </c>
      <c r="Q19" s="128"/>
      <c r="R19" s="125"/>
      <c r="S19" s="30"/>
      <c r="T19" s="30"/>
      <c r="U19" s="129"/>
    </row>
    <row r="20" spans="1:21" ht="19.149999999999999" customHeight="1">
      <c r="A20" s="1171" t="s">
        <v>193</v>
      </c>
      <c r="B20" s="1160">
        <v>966.15799449828557</v>
      </c>
      <c r="C20" s="1161">
        <v>1161.8881056025075</v>
      </c>
      <c r="D20" s="1162">
        <f t="shared" si="0"/>
        <v>-0.16845865807596361</v>
      </c>
      <c r="E20" s="1163">
        <v>990.3670066920921</v>
      </c>
      <c r="F20" s="1164">
        <v>1192.8079687562265</v>
      </c>
      <c r="G20" s="1165">
        <f t="shared" si="1"/>
        <v>-0.16971798258124074</v>
      </c>
      <c r="H20" s="1161">
        <v>10527.754113535413</v>
      </c>
      <c r="I20" s="1161">
        <v>12407.620587736272</v>
      </c>
      <c r="J20" s="1160">
        <v>10791.547953838235</v>
      </c>
      <c r="K20" s="1161">
        <v>12737.808949925529</v>
      </c>
      <c r="L20" s="130"/>
      <c r="M20" s="127" t="str">
        <f t="shared" si="2"/>
        <v>December</v>
      </c>
      <c r="N20" s="127">
        <f t="shared" si="3"/>
        <v>966.15799449828557</v>
      </c>
      <c r="O20" s="127">
        <f t="shared" si="4"/>
        <v>1161.8881056025075</v>
      </c>
      <c r="P20" s="127">
        <f t="shared" si="5"/>
        <v>-195.73011110422192</v>
      </c>
      <c r="Q20" s="128"/>
      <c r="R20" s="125"/>
      <c r="S20" s="30"/>
      <c r="T20" s="30"/>
      <c r="U20" s="129"/>
    </row>
    <row r="21" spans="1:21" ht="19.149999999999999" customHeight="1">
      <c r="A21" s="1170" t="s">
        <v>194</v>
      </c>
      <c r="B21" s="1154">
        <f>SUM(B9:B11)</f>
        <v>2947.3827257263411</v>
      </c>
      <c r="C21" s="1155">
        <f>SUM(C9:C11)</f>
        <v>3529.4901421982145</v>
      </c>
      <c r="D21" s="1156">
        <f>(B21-C21)/C21</f>
        <v>-0.16492677214543203</v>
      </c>
      <c r="E21" s="1154">
        <f t="shared" ref="E21:J21" si="6">SUM(E9:E11)</f>
        <v>3113.5818981614166</v>
      </c>
      <c r="F21" s="1155">
        <f t="shared" si="6"/>
        <v>3501.8723954096859</v>
      </c>
      <c r="G21" s="1159">
        <f t="shared" si="1"/>
        <v>-0.11088082414346311</v>
      </c>
      <c r="H21" s="1155">
        <f t="shared" si="6"/>
        <v>31555.212394833838</v>
      </c>
      <c r="I21" s="1155">
        <f t="shared" si="6"/>
        <v>37691.702132241058</v>
      </c>
      <c r="J21" s="1154">
        <f t="shared" si="6"/>
        <v>33331.972730866008</v>
      </c>
      <c r="K21" s="1155">
        <f>SUM(K9:K11)</f>
        <v>37396.874780033548</v>
      </c>
      <c r="L21" s="125"/>
      <c r="M21" s="127"/>
      <c r="N21" s="127">
        <f>SUM(N9:N20)</f>
        <v>7543.7622835692937</v>
      </c>
      <c r="O21" s="127">
        <f>SUM(O9:O20)</f>
        <v>9433.7342458022922</v>
      </c>
      <c r="P21" s="127"/>
      <c r="Q21" s="128"/>
      <c r="R21" s="125"/>
      <c r="S21" s="30"/>
      <c r="T21" s="30"/>
      <c r="U21" s="129"/>
    </row>
    <row r="22" spans="1:21" ht="19.149999999999999" customHeight="1">
      <c r="A22" s="164" t="s">
        <v>195</v>
      </c>
      <c r="B22" s="1150">
        <f>SUM(B12:B14)</f>
        <v>1396.612856040472</v>
      </c>
      <c r="C22" s="25">
        <f>SUM(C12:C14)</f>
        <v>1880.5964594197642</v>
      </c>
      <c r="D22" s="140">
        <f t="shared" si="0"/>
        <v>-0.25735643654706208</v>
      </c>
      <c r="E22" s="1150">
        <f t="shared" ref="E22:J22" si="7">SUM(E12:E14)</f>
        <v>1357.0473607459971</v>
      </c>
      <c r="F22" s="25">
        <f t="shared" si="7"/>
        <v>1738.1136140317301</v>
      </c>
      <c r="G22" s="1153">
        <f t="shared" si="1"/>
        <v>-0.2192412798619138</v>
      </c>
      <c r="H22" s="25">
        <f t="shared" si="7"/>
        <v>15067.165053102901</v>
      </c>
      <c r="I22" s="25">
        <f t="shared" si="7"/>
        <v>20081.301302094318</v>
      </c>
      <c r="J22" s="1150">
        <f t="shared" si="7"/>
        <v>14640.403910450175</v>
      </c>
      <c r="K22" s="25">
        <f>SUM(K12:K14)</f>
        <v>18560.144852900827</v>
      </c>
      <c r="L22" s="125"/>
      <c r="M22" s="125"/>
      <c r="N22" s="125"/>
      <c r="O22" s="125"/>
      <c r="P22" s="125"/>
      <c r="Q22" s="126"/>
      <c r="R22" s="125"/>
      <c r="S22" s="30"/>
      <c r="T22" s="30"/>
      <c r="U22" s="129"/>
    </row>
    <row r="23" spans="1:21" ht="19.149999999999999" customHeight="1">
      <c r="A23" s="164" t="s">
        <v>196</v>
      </c>
      <c r="B23" s="1150">
        <f>SUM(B15:B17)</f>
        <v>983.02870883847118</v>
      </c>
      <c r="C23" s="25">
        <f>SUM(C15:C17)</f>
        <v>1174.8723066308528</v>
      </c>
      <c r="D23" s="140">
        <f t="shared" si="0"/>
        <v>-0.16328889251166873</v>
      </c>
      <c r="E23" s="1150">
        <f t="shared" ref="E23:J23" si="8">SUM(E15:E17)</f>
        <v>971.22007800732831</v>
      </c>
      <c r="F23" s="25">
        <f t="shared" si="8"/>
        <v>1194.0558528984498</v>
      </c>
      <c r="G23" s="1153">
        <f t="shared" si="1"/>
        <v>-0.18662089746489677</v>
      </c>
      <c r="H23" s="25">
        <f t="shared" si="8"/>
        <v>10711.842964020947</v>
      </c>
      <c r="I23" s="25">
        <f t="shared" si="8"/>
        <v>12530.748949291514</v>
      </c>
      <c r="J23" s="1150">
        <f t="shared" si="8"/>
        <v>10582.03843750689</v>
      </c>
      <c r="K23" s="25">
        <f>SUM(K15:K17)</f>
        <v>12735.316359192062</v>
      </c>
      <c r="L23" s="125"/>
      <c r="M23" s="125"/>
      <c r="N23" s="125"/>
      <c r="O23" s="125"/>
      <c r="P23" s="125"/>
      <c r="Q23" s="126"/>
      <c r="R23" s="125"/>
      <c r="S23" s="30"/>
      <c r="T23" s="30"/>
    </row>
    <row r="24" spans="1:21" ht="19.149999999999999" customHeight="1">
      <c r="A24" s="1171" t="s">
        <v>197</v>
      </c>
      <c r="B24" s="1160">
        <f>SUM(B18:B20)</f>
        <v>2216.7379929640106</v>
      </c>
      <c r="C24" s="1161">
        <f>SUM(C18:C20)</f>
        <v>2848.7753375534594</v>
      </c>
      <c r="D24" s="1162">
        <f t="shared" si="0"/>
        <v>-0.22186282514374939</v>
      </c>
      <c r="E24" s="1160">
        <f t="shared" ref="E24:J24" si="9">SUM(E18:E20)</f>
        <v>2340.3881304412075</v>
      </c>
      <c r="F24" s="1161">
        <f t="shared" si="9"/>
        <v>2885.5702547042283</v>
      </c>
      <c r="G24" s="1165">
        <f t="shared" si="1"/>
        <v>-0.18893392852737945</v>
      </c>
      <c r="H24" s="1161">
        <f t="shared" si="9"/>
        <v>24212.477900879319</v>
      </c>
      <c r="I24" s="1161">
        <f t="shared" si="9"/>
        <v>30433.724580022201</v>
      </c>
      <c r="J24" s="1160">
        <f t="shared" si="9"/>
        <v>25565.306490336636</v>
      </c>
      <c r="K24" s="1161">
        <f>SUM(K18:K20)</f>
        <v>30826.559942112595</v>
      </c>
      <c r="L24" s="125"/>
      <c r="M24" s="125"/>
      <c r="N24" s="125"/>
      <c r="O24" s="125"/>
      <c r="P24" s="125"/>
      <c r="Q24" s="126"/>
      <c r="R24" s="125"/>
      <c r="S24" s="30"/>
      <c r="T24" s="30"/>
    </row>
    <row r="25" spans="1:21" ht="19.149999999999999" customHeight="1">
      <c r="A25" s="1170" t="s">
        <v>198</v>
      </c>
      <c r="B25" s="1154">
        <f>SUM(B9:B14)</f>
        <v>4343.9955817668124</v>
      </c>
      <c r="C25" s="1155">
        <f>SUM(C9:C14)</f>
        <v>5410.0866016179789</v>
      </c>
      <c r="D25" s="1156">
        <f t="shared" si="0"/>
        <v>-0.19705618382011367</v>
      </c>
      <c r="E25" s="1154">
        <f t="shared" ref="E25:J25" si="10">SUM(E9:E14)</f>
        <v>4470.6292589074137</v>
      </c>
      <c r="F25" s="1155">
        <f t="shared" si="10"/>
        <v>5239.9860094414153</v>
      </c>
      <c r="G25" s="1159">
        <f t="shared" si="1"/>
        <v>-0.14682419936766497</v>
      </c>
      <c r="H25" s="1155">
        <f t="shared" si="10"/>
        <v>46622.377447936735</v>
      </c>
      <c r="I25" s="1155">
        <f t="shared" si="10"/>
        <v>57773.003434335376</v>
      </c>
      <c r="J25" s="1154">
        <f t="shared" si="10"/>
        <v>47972.376641316179</v>
      </c>
      <c r="K25" s="1155">
        <f>SUM(K9:K14)</f>
        <v>55957.019632934382</v>
      </c>
      <c r="L25" s="125"/>
      <c r="M25" s="125"/>
      <c r="N25" s="125"/>
      <c r="O25" s="125"/>
      <c r="P25" s="125"/>
      <c r="Q25" s="126"/>
      <c r="R25" s="125"/>
      <c r="S25" s="30"/>
      <c r="T25" s="30"/>
    </row>
    <row r="26" spans="1:21" ht="19.149999999999999" customHeight="1">
      <c r="A26" s="1171" t="s">
        <v>199</v>
      </c>
      <c r="B26" s="1160">
        <f>SUM(B15:B20)</f>
        <v>3199.7667018024817</v>
      </c>
      <c r="C26" s="1161">
        <f>SUM(C15:C20)</f>
        <v>4023.6476441843124</v>
      </c>
      <c r="D26" s="1162">
        <f t="shared" si="0"/>
        <v>-0.2047597143782332</v>
      </c>
      <c r="E26" s="1160">
        <f t="shared" ref="E26:J26" si="11">SUM(E15:E20)</f>
        <v>3311.6082084485361</v>
      </c>
      <c r="F26" s="1161">
        <f t="shared" si="11"/>
        <v>4079.6261076026776</v>
      </c>
      <c r="G26" s="1165">
        <f t="shared" si="1"/>
        <v>-0.18825693308582489</v>
      </c>
      <c r="H26" s="1161">
        <f t="shared" si="11"/>
        <v>34924.320864900263</v>
      </c>
      <c r="I26" s="1161">
        <f t="shared" si="11"/>
        <v>42964.473529313713</v>
      </c>
      <c r="J26" s="1160">
        <f t="shared" si="11"/>
        <v>36147.344927843529</v>
      </c>
      <c r="K26" s="1161">
        <f>SUM(K15:K20)</f>
        <v>43561.876301304655</v>
      </c>
      <c r="L26" s="125"/>
      <c r="M26" s="125"/>
      <c r="N26" s="125"/>
      <c r="O26" s="125"/>
      <c r="P26" s="125"/>
      <c r="Q26" s="126"/>
      <c r="R26" s="125"/>
      <c r="S26" s="30"/>
      <c r="T26" s="30"/>
    </row>
    <row r="27" spans="1:21" ht="19.149999999999999" customHeight="1">
      <c r="A27" s="1172" t="s">
        <v>200</v>
      </c>
      <c r="B27" s="1166">
        <f>SUM(B9:B20)</f>
        <v>7543.7622835692937</v>
      </c>
      <c r="C27" s="1167">
        <f>SUM(C9:C20)</f>
        <v>9433.7342458022922</v>
      </c>
      <c r="D27" s="1168">
        <f t="shared" si="0"/>
        <v>-0.20034187024867434</v>
      </c>
      <c r="E27" s="1166">
        <f>SUM(E9:E20)</f>
        <v>7782.2374673559498</v>
      </c>
      <c r="F27" s="1167">
        <f t="shared" ref="F27:J27" si="12">SUM(F9:F20)</f>
        <v>9319.6121170440929</v>
      </c>
      <c r="G27" s="1169">
        <f t="shared" si="1"/>
        <v>-0.16496122696743232</v>
      </c>
      <c r="H27" s="1167">
        <f t="shared" si="12"/>
        <v>81546.698312837005</v>
      </c>
      <c r="I27" s="1167">
        <f t="shared" si="12"/>
        <v>100737.47696364907</v>
      </c>
      <c r="J27" s="1166">
        <f t="shared" si="12"/>
        <v>84119.721569159694</v>
      </c>
      <c r="K27" s="1167">
        <f>SUM(K9:K20)</f>
        <v>99518.895934239044</v>
      </c>
      <c r="L27" s="125"/>
      <c r="M27" s="125"/>
      <c r="N27" s="125"/>
      <c r="O27" s="125"/>
      <c r="P27" s="125"/>
      <c r="Q27" s="126"/>
      <c r="R27" s="125"/>
      <c r="S27" s="30"/>
      <c r="T27" s="30"/>
    </row>
    <row r="28" spans="1:21" ht="12" customHeight="1">
      <c r="A28" s="45"/>
      <c r="B28" s="45"/>
      <c r="C28" s="45"/>
      <c r="D28" s="45"/>
      <c r="E28" s="45"/>
      <c r="F28" s="45"/>
      <c r="G28" s="45"/>
      <c r="H28" s="45"/>
      <c r="I28" s="45"/>
      <c r="J28" s="45"/>
      <c r="K28" s="45"/>
      <c r="L28" s="45"/>
      <c r="M28" s="45"/>
      <c r="N28" s="45"/>
      <c r="O28" s="45"/>
      <c r="P28" s="45"/>
      <c r="Q28" s="45"/>
      <c r="R28" s="45"/>
    </row>
    <row r="29" spans="1:21" ht="17.25" customHeight="1"/>
    <row r="30" spans="1:21" ht="12" customHeight="1">
      <c r="B30" s="32"/>
      <c r="E30" s="32"/>
      <c r="F30" s="32"/>
      <c r="H30" s="32"/>
    </row>
    <row r="31" spans="1:21" ht="12" customHeight="1">
      <c r="B31" s="32"/>
      <c r="C31" s="32"/>
      <c r="D31" s="32"/>
      <c r="E31" s="32"/>
      <c r="F31" s="32"/>
      <c r="G31" s="32"/>
      <c r="L31" s="32"/>
      <c r="M31" s="30"/>
      <c r="N31" s="32"/>
    </row>
    <row r="32" spans="1:21" ht="12" customHeight="1">
      <c r="B32" s="32"/>
      <c r="D32" s="123"/>
      <c r="E32" s="32"/>
      <c r="F32" s="30"/>
      <c r="G32" s="123"/>
      <c r="H32" s="32"/>
      <c r="L32" s="32"/>
      <c r="M32" s="32"/>
      <c r="N32" s="32"/>
    </row>
    <row r="33" spans="4:14" ht="12" customHeight="1">
      <c r="E33" s="30"/>
      <c r="F33" s="32"/>
      <c r="G33" s="32"/>
      <c r="L33" s="32"/>
      <c r="M33" s="32"/>
      <c r="N33" s="32"/>
    </row>
    <row r="34" spans="4:14" ht="12" customHeight="1">
      <c r="D34" s="124"/>
      <c r="E34" s="32"/>
      <c r="F34" s="30"/>
      <c r="G34" s="32"/>
      <c r="L34" s="32"/>
      <c r="M34" s="32"/>
      <c r="N34" s="32"/>
    </row>
    <row r="35" spans="4:14" ht="12" customHeight="1">
      <c r="E35" s="32"/>
      <c r="F35" s="32"/>
      <c r="G35" s="32"/>
      <c r="L35" s="32"/>
      <c r="M35" s="32"/>
      <c r="N35" s="32"/>
    </row>
    <row r="36" spans="4:14" ht="12" customHeight="1">
      <c r="E36" s="32"/>
      <c r="F36" s="32"/>
      <c r="G36" s="32"/>
      <c r="L36" s="32"/>
      <c r="M36" s="32"/>
      <c r="N36" s="32"/>
    </row>
    <row r="37" spans="4:14" ht="12" customHeight="1">
      <c r="E37" s="32"/>
      <c r="F37" s="32"/>
      <c r="G37" s="32"/>
      <c r="L37" s="32"/>
      <c r="M37" s="32"/>
      <c r="N37" s="32"/>
    </row>
    <row r="38" spans="4:14" ht="12" customHeight="1">
      <c r="E38" s="32"/>
      <c r="F38" s="32"/>
      <c r="G38" s="32"/>
      <c r="L38" s="32"/>
      <c r="M38" s="32"/>
      <c r="N38" s="32"/>
    </row>
    <row r="39" spans="4:14" ht="12" customHeight="1">
      <c r="E39" s="32"/>
      <c r="F39" s="32"/>
      <c r="G39" s="32"/>
      <c r="L39" s="32"/>
      <c r="M39" s="32"/>
      <c r="N39" s="32"/>
    </row>
    <row r="40" spans="4:14" ht="12" customHeight="1">
      <c r="E40" s="32"/>
      <c r="F40" s="32"/>
      <c r="G40" s="32"/>
      <c r="L40" s="32"/>
      <c r="M40" s="32"/>
      <c r="N40" s="32"/>
    </row>
    <row r="41" spans="4:14" ht="12" customHeight="1">
      <c r="E41" s="32"/>
      <c r="F41" s="32"/>
      <c r="G41" s="32"/>
      <c r="L41" s="32"/>
      <c r="M41" s="32"/>
      <c r="N41" s="32"/>
    </row>
    <row r="42" spans="4:14" ht="12" customHeight="1">
      <c r="E42" s="32"/>
      <c r="F42" s="32"/>
      <c r="G42" s="32"/>
      <c r="L42" s="32"/>
      <c r="M42" s="32"/>
      <c r="N42" s="32"/>
    </row>
    <row r="43" spans="4:14" ht="12" customHeight="1"/>
    <row r="44" spans="4:14" ht="12" customHeight="1"/>
    <row r="45" spans="4:14" ht="12" customHeight="1"/>
    <row r="46" spans="4:14" ht="12" customHeight="1"/>
    <row r="47" spans="4:14" ht="12" customHeight="1"/>
  </sheetData>
  <mergeCells count="10">
    <mergeCell ref="H7:I7"/>
    <mergeCell ref="J7:K7"/>
    <mergeCell ref="L7:R7"/>
    <mergeCell ref="B7:C7"/>
    <mergeCell ref="E7:F7"/>
    <mergeCell ref="B6:G6"/>
    <mergeCell ref="H6:K6"/>
    <mergeCell ref="L6:R6"/>
    <mergeCell ref="A3:R3"/>
    <mergeCell ref="A5:K5"/>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ignoredErrors>
    <ignoredError sqref="B22:K26 B21:C21 E21:K21"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8"/>
  <dimension ref="A1:S45"/>
  <sheetViews>
    <sheetView showGridLines="0" zoomScaleNormal="100" zoomScaleSheetLayoutView="100" workbookViewId="0">
      <selection activeCell="H1" sqref="H1"/>
    </sheetView>
  </sheetViews>
  <sheetFormatPr defaultRowHeight="12.75"/>
  <cols>
    <col min="1" max="1" width="8" style="29" customWidth="1"/>
    <col min="2" max="5" width="9.7109375" style="29" customWidth="1"/>
    <col min="6" max="6" width="1.7109375" style="29" customWidth="1"/>
    <col min="7" max="7" width="8.5703125" style="29" customWidth="1"/>
    <col min="8" max="11" width="9.7109375" style="29" customWidth="1"/>
    <col min="12" max="12" width="5.28515625" style="29" customWidth="1"/>
    <col min="13" max="16" width="9.7109375" style="29" customWidth="1"/>
    <col min="17" max="17" width="2.7109375" style="29" customWidth="1"/>
    <col min="18" max="256" width="9.140625" style="29"/>
    <col min="257" max="269" width="10.7109375" style="29" customWidth="1"/>
    <col min="270" max="512" width="9.140625" style="29"/>
    <col min="513" max="525" width="10.7109375" style="29" customWidth="1"/>
    <col min="526" max="768" width="9.140625" style="29"/>
    <col min="769" max="781" width="10.7109375" style="29" customWidth="1"/>
    <col min="782" max="1024" width="9.140625" style="29"/>
    <col min="1025" max="1037" width="10.7109375" style="29" customWidth="1"/>
    <col min="1038" max="1280" width="9.140625" style="29"/>
    <col min="1281" max="1293" width="10.7109375" style="29" customWidth="1"/>
    <col min="1294" max="1536" width="9.140625" style="29"/>
    <col min="1537" max="1549" width="10.7109375" style="29" customWidth="1"/>
    <col min="1550" max="1792" width="9.140625" style="29"/>
    <col min="1793" max="1805" width="10.7109375" style="29" customWidth="1"/>
    <col min="1806" max="2048" width="9.140625" style="29"/>
    <col min="2049" max="2061" width="10.7109375" style="29" customWidth="1"/>
    <col min="2062" max="2304" width="9.140625" style="29"/>
    <col min="2305" max="2317" width="10.7109375" style="29" customWidth="1"/>
    <col min="2318" max="2560" width="9.140625" style="29"/>
    <col min="2561" max="2573" width="10.7109375" style="29" customWidth="1"/>
    <col min="2574" max="2816" width="9.140625" style="29"/>
    <col min="2817" max="2829" width="10.7109375" style="29" customWidth="1"/>
    <col min="2830" max="3072" width="9.140625" style="29"/>
    <col min="3073" max="3085" width="10.7109375" style="29" customWidth="1"/>
    <col min="3086" max="3328" width="9.140625" style="29"/>
    <col min="3329" max="3341" width="10.7109375" style="29" customWidth="1"/>
    <col min="3342" max="3584" width="9.140625" style="29"/>
    <col min="3585" max="3597" width="10.7109375" style="29" customWidth="1"/>
    <col min="3598" max="3840" width="9.140625" style="29"/>
    <col min="3841" max="3853" width="10.7109375" style="29" customWidth="1"/>
    <col min="3854" max="4096" width="9.140625" style="29"/>
    <col min="4097" max="4109" width="10.7109375" style="29" customWidth="1"/>
    <col min="4110" max="4352" width="9.140625" style="29"/>
    <col min="4353" max="4365" width="10.7109375" style="29" customWidth="1"/>
    <col min="4366" max="4608" width="9.140625" style="29"/>
    <col min="4609" max="4621" width="10.7109375" style="29" customWidth="1"/>
    <col min="4622" max="4864" width="9.140625" style="29"/>
    <col min="4865" max="4877" width="10.7109375" style="29" customWidth="1"/>
    <col min="4878" max="5120" width="9.140625" style="29"/>
    <col min="5121" max="5133" width="10.7109375" style="29" customWidth="1"/>
    <col min="5134" max="5376" width="9.140625" style="29"/>
    <col min="5377" max="5389" width="10.7109375" style="29" customWidth="1"/>
    <col min="5390" max="5632" width="9.140625" style="29"/>
    <col min="5633" max="5645" width="10.7109375" style="29" customWidth="1"/>
    <col min="5646" max="5888" width="9.140625" style="29"/>
    <col min="5889" max="5901" width="10.7109375" style="29" customWidth="1"/>
    <col min="5902" max="6144" width="9.140625" style="29"/>
    <col min="6145" max="6157" width="10.7109375" style="29" customWidth="1"/>
    <col min="6158" max="6400" width="9.140625" style="29"/>
    <col min="6401" max="6413" width="10.7109375" style="29" customWidth="1"/>
    <col min="6414" max="6656" width="9.140625" style="29"/>
    <col min="6657" max="6669" width="10.7109375" style="29" customWidth="1"/>
    <col min="6670" max="6912" width="9.140625" style="29"/>
    <col min="6913" max="6925" width="10.7109375" style="29" customWidth="1"/>
    <col min="6926" max="7168" width="9.140625" style="29"/>
    <col min="7169" max="7181" width="10.7109375" style="29" customWidth="1"/>
    <col min="7182" max="7424" width="9.140625" style="29"/>
    <col min="7425" max="7437" width="10.7109375" style="29" customWidth="1"/>
    <col min="7438" max="7680" width="9.140625" style="29"/>
    <col min="7681" max="7693" width="10.7109375" style="29" customWidth="1"/>
    <col min="7694" max="7936" width="9.140625" style="29"/>
    <col min="7937" max="7949" width="10.7109375" style="29" customWidth="1"/>
    <col min="7950" max="8192" width="9.140625" style="29"/>
    <col min="8193" max="8205" width="10.7109375" style="29" customWidth="1"/>
    <col min="8206" max="8448" width="9.140625" style="29"/>
    <col min="8449" max="8461" width="10.7109375" style="29" customWidth="1"/>
    <col min="8462" max="8704" width="9.140625" style="29"/>
    <col min="8705" max="8717" width="10.7109375" style="29" customWidth="1"/>
    <col min="8718" max="8960" width="9.140625" style="29"/>
    <col min="8961" max="8973" width="10.7109375" style="29" customWidth="1"/>
    <col min="8974" max="9216" width="9.140625" style="29"/>
    <col min="9217" max="9229" width="10.7109375" style="29" customWidth="1"/>
    <col min="9230" max="9472" width="9.140625" style="29"/>
    <col min="9473" max="9485" width="10.7109375" style="29" customWidth="1"/>
    <col min="9486" max="9728" width="9.140625" style="29"/>
    <col min="9729" max="9741" width="10.7109375" style="29" customWidth="1"/>
    <col min="9742" max="9984" width="9.140625" style="29"/>
    <col min="9985" max="9997" width="10.7109375" style="29" customWidth="1"/>
    <col min="9998" max="10240" width="9.140625" style="29"/>
    <col min="10241" max="10253" width="10.7109375" style="29" customWidth="1"/>
    <col min="10254" max="10496" width="9.140625" style="29"/>
    <col min="10497" max="10509" width="10.7109375" style="29" customWidth="1"/>
    <col min="10510" max="10752" width="9.140625" style="29"/>
    <col min="10753" max="10765" width="10.7109375" style="29" customWidth="1"/>
    <col min="10766" max="11008" width="9.140625" style="29"/>
    <col min="11009" max="11021" width="10.7109375" style="29" customWidth="1"/>
    <col min="11022" max="11264" width="9.140625" style="29"/>
    <col min="11265" max="11277" width="10.7109375" style="29" customWidth="1"/>
    <col min="11278" max="11520" width="9.140625" style="29"/>
    <col min="11521" max="11533" width="10.7109375" style="29" customWidth="1"/>
    <col min="11534" max="11776" width="9.140625" style="29"/>
    <col min="11777" max="11789" width="10.7109375" style="29" customWidth="1"/>
    <col min="11790" max="12032" width="9.140625" style="29"/>
    <col min="12033" max="12045" width="10.7109375" style="29" customWidth="1"/>
    <col min="12046" max="12288" width="9.140625" style="29"/>
    <col min="12289" max="12301" width="10.7109375" style="29" customWidth="1"/>
    <col min="12302" max="12544" width="9.140625" style="29"/>
    <col min="12545" max="12557" width="10.7109375" style="29" customWidth="1"/>
    <col min="12558" max="12800" width="9.140625" style="29"/>
    <col min="12801" max="12813" width="10.7109375" style="29" customWidth="1"/>
    <col min="12814" max="13056" width="9.140625" style="29"/>
    <col min="13057" max="13069" width="10.7109375" style="29" customWidth="1"/>
    <col min="13070" max="13312" width="9.140625" style="29"/>
    <col min="13313" max="13325" width="10.7109375" style="29" customWidth="1"/>
    <col min="13326" max="13568" width="9.140625" style="29"/>
    <col min="13569" max="13581" width="10.7109375" style="29" customWidth="1"/>
    <col min="13582" max="13824" width="9.140625" style="29"/>
    <col min="13825" max="13837" width="10.7109375" style="29" customWidth="1"/>
    <col min="13838" max="14080" width="9.140625" style="29"/>
    <col min="14081" max="14093" width="10.7109375" style="29" customWidth="1"/>
    <col min="14094" max="14336" width="9.140625" style="29"/>
    <col min="14337" max="14349" width="10.7109375" style="29" customWidth="1"/>
    <col min="14350" max="14592" width="9.140625" style="29"/>
    <col min="14593" max="14605" width="10.7109375" style="29" customWidth="1"/>
    <col min="14606" max="14848" width="9.140625" style="29"/>
    <col min="14849" max="14861" width="10.7109375" style="29" customWidth="1"/>
    <col min="14862" max="15104" width="9.140625" style="29"/>
    <col min="15105" max="15117" width="10.7109375" style="29" customWidth="1"/>
    <col min="15118" max="15360" width="9.140625" style="29"/>
    <col min="15361" max="15373" width="10.7109375" style="29" customWidth="1"/>
    <col min="15374" max="15616" width="9.140625" style="29"/>
    <col min="15617" max="15629" width="10.7109375" style="29" customWidth="1"/>
    <col min="15630" max="15872" width="9.140625" style="29"/>
    <col min="15873" max="15885" width="10.7109375" style="29" customWidth="1"/>
    <col min="15886" max="16128" width="9.140625" style="29"/>
    <col min="16129" max="16141" width="10.7109375" style="29" customWidth="1"/>
    <col min="16142" max="16384" width="9.140625" style="29"/>
  </cols>
  <sheetData>
    <row r="1" spans="1:19" ht="18">
      <c r="A1" s="574" t="s">
        <v>265</v>
      </c>
      <c r="B1" s="159"/>
      <c r="C1" s="159"/>
      <c r="D1" s="159"/>
      <c r="E1" s="159"/>
      <c r="F1" s="159"/>
      <c r="G1" s="159"/>
      <c r="H1" s="159"/>
      <c r="I1" s="159"/>
      <c r="J1" s="159"/>
      <c r="K1" s="159"/>
      <c r="L1" s="159"/>
      <c r="M1" s="159"/>
      <c r="N1" s="159"/>
      <c r="O1" s="159"/>
      <c r="P1" s="160"/>
      <c r="Q1" s="160"/>
    </row>
    <row r="2" spans="1:19" ht="5.0999999999999996" customHeight="1">
      <c r="A2" s="159"/>
      <c r="B2" s="159"/>
      <c r="C2" s="159"/>
      <c r="D2" s="159"/>
      <c r="E2" s="159"/>
      <c r="F2" s="159"/>
      <c r="G2" s="159"/>
      <c r="H2" s="159"/>
      <c r="I2" s="159"/>
      <c r="J2" s="159"/>
      <c r="K2" s="159"/>
      <c r="L2" s="159"/>
      <c r="M2" s="159"/>
      <c r="N2" s="159"/>
      <c r="O2" s="159"/>
      <c r="P2" s="160"/>
      <c r="Q2" s="160"/>
    </row>
    <row r="3" spans="1:19" ht="19.899999999999999" customHeight="1">
      <c r="A3" s="1572">
        <v>2022</v>
      </c>
      <c r="B3" s="1572"/>
      <c r="C3" s="1572"/>
      <c r="D3" s="1572"/>
      <c r="E3" s="1572"/>
      <c r="F3" s="149"/>
      <c r="G3" s="149"/>
      <c r="H3" s="149"/>
      <c r="I3" s="149"/>
      <c r="J3" s="149"/>
      <c r="K3" s="149"/>
      <c r="L3" s="149"/>
      <c r="M3" s="149"/>
      <c r="N3" s="149"/>
      <c r="O3" s="149"/>
      <c r="P3" s="149"/>
      <c r="Q3" s="149"/>
    </row>
    <row r="4" spans="1:19" ht="39.75" customHeight="1">
      <c r="A4" s="1578" t="s">
        <v>266</v>
      </c>
      <c r="B4" s="1578"/>
      <c r="C4" s="1578"/>
      <c r="D4" s="1578"/>
      <c r="E4" s="1578"/>
      <c r="F4" s="150"/>
      <c r="G4" s="151"/>
      <c r="H4" s="1575" t="s">
        <v>267</v>
      </c>
      <c r="I4" s="1575"/>
      <c r="J4" s="1575"/>
      <c r="K4" s="1575"/>
      <c r="L4" s="150"/>
      <c r="M4" s="1575" t="s">
        <v>268</v>
      </c>
      <c r="N4" s="1575"/>
      <c r="O4" s="1575"/>
      <c r="P4" s="1575"/>
      <c r="Q4" s="1575"/>
    </row>
    <row r="5" spans="1:19" ht="20.100000000000001" customHeight="1">
      <c r="A5" s="984" t="str">
        <f>'6.1'!A6</f>
        <v>Period</v>
      </c>
      <c r="B5" s="1493" t="str">
        <f>'6.1'!B7:D7</f>
        <v>Actual</v>
      </c>
      <c r="C5" s="1495"/>
      <c r="D5" s="1493" t="str">
        <f>'6.1'!E7</f>
        <v>Adjusted</v>
      </c>
      <c r="E5" s="1494"/>
      <c r="F5" s="152"/>
      <c r="G5" s="152"/>
      <c r="H5" s="152"/>
      <c r="I5" s="152"/>
      <c r="J5" s="152"/>
      <c r="K5" s="152"/>
      <c r="L5" s="152"/>
      <c r="M5" s="153"/>
      <c r="N5" s="153"/>
      <c r="O5" s="153"/>
      <c r="P5" s="153"/>
      <c r="Q5" s="148"/>
      <c r="R5" s="34"/>
      <c r="S5" s="34"/>
    </row>
    <row r="6" spans="1:19" ht="20.100000000000001" customHeight="1">
      <c r="A6" s="983"/>
      <c r="B6" s="1124">
        <f>A3</f>
        <v>2022</v>
      </c>
      <c r="C6" s="1129">
        <f>B6-1</f>
        <v>2021</v>
      </c>
      <c r="D6" s="1124">
        <f>B6</f>
        <v>2022</v>
      </c>
      <c r="E6" s="1130">
        <f>C6</f>
        <v>2021</v>
      </c>
      <c r="F6" s="154"/>
      <c r="G6" s="155"/>
      <c r="H6" s="154"/>
      <c r="I6" s="155"/>
      <c r="J6" s="156"/>
      <c r="K6" s="156"/>
      <c r="L6" s="156"/>
      <c r="M6" s="157"/>
      <c r="N6" s="157"/>
      <c r="O6" s="158"/>
      <c r="P6" s="157"/>
      <c r="Q6" s="148"/>
      <c r="R6" s="34"/>
      <c r="S6" s="34"/>
    </row>
    <row r="7" spans="1:19" ht="18" customHeight="1">
      <c r="A7" s="160" t="str">
        <f>'6.1'!A9</f>
        <v>January</v>
      </c>
      <c r="B7" s="1173">
        <f>'6.1'!B9/'6.1'!$B$27</f>
        <v>0.15035771151861343</v>
      </c>
      <c r="C7" s="1153">
        <f>'6.1'!C9/'6.1'!$C$27</f>
        <v>0.13495283170799058</v>
      </c>
      <c r="D7" s="1174">
        <f>'6.1'!E9/'6.1'!$E$27</f>
        <v>0.15493530848751927</v>
      </c>
      <c r="E7" s="1175">
        <f>'6.1'!F9/'6.1'!$F$27</f>
        <v>0.13776599315142768</v>
      </c>
      <c r="F7" s="26"/>
      <c r="G7" s="141"/>
      <c r="H7" s="26"/>
      <c r="I7" s="142"/>
      <c r="J7" s="25"/>
      <c r="K7" s="25"/>
      <c r="L7" s="25"/>
      <c r="M7" s="143"/>
      <c r="N7" s="143"/>
      <c r="O7" s="144"/>
      <c r="P7" s="143"/>
      <c r="Q7" s="145"/>
      <c r="R7" s="146"/>
      <c r="S7" s="146"/>
    </row>
    <row r="8" spans="1:19" ht="18" customHeight="1">
      <c r="A8" s="160" t="str">
        <f>'6.1'!A10</f>
        <v>February</v>
      </c>
      <c r="B8" s="1173">
        <f>'6.1'!B10/'6.1'!$B$27</f>
        <v>0.11804459984552985</v>
      </c>
      <c r="C8" s="1153">
        <f>'6.1'!C10/'6.1'!$C$27</f>
        <v>0.12351490177912457</v>
      </c>
      <c r="D8" s="1174">
        <f>'6.1'!E10/'6.1'!$E$27</f>
        <v>0.12751446046910406</v>
      </c>
      <c r="E8" s="1175">
        <f>'6.1'!F10/'6.1'!$F$27</f>
        <v>0.12306567535855444</v>
      </c>
      <c r="F8" s="26"/>
      <c r="G8" s="141"/>
      <c r="H8" s="26"/>
      <c r="I8" s="142"/>
      <c r="J8" s="26"/>
      <c r="K8" s="25"/>
      <c r="L8" s="25"/>
      <c r="M8" s="143"/>
      <c r="N8" s="143" t="str">
        <f t="shared" ref="N8:O11" si="0">A19</f>
        <v>1Q</v>
      </c>
      <c r="O8" s="147">
        <f t="shared" si="0"/>
        <v>0.39070461328638284</v>
      </c>
      <c r="P8" s="143"/>
      <c r="Q8" s="145"/>
      <c r="R8" s="146"/>
      <c r="S8" s="146"/>
    </row>
    <row r="9" spans="1:19" ht="18" customHeight="1">
      <c r="A9" s="160" t="str">
        <f>'6.1'!A11</f>
        <v>March</v>
      </c>
      <c r="B9" s="1173">
        <f>'6.1'!B11/'6.1'!$B$27</f>
        <v>0.12230230192223958</v>
      </c>
      <c r="C9" s="1153">
        <f>'6.1'!C11/'6.1'!$C$27</f>
        <v>0.1156672644082012</v>
      </c>
      <c r="D9" s="1174">
        <f>'6.1'!E11/'6.1'!$E$27</f>
        <v>0.11763849758907359</v>
      </c>
      <c r="E9" s="1175">
        <f>'6.1'!F11/'6.1'!$F$27</f>
        <v>0.1149213511897666</v>
      </c>
      <c r="F9" s="26"/>
      <c r="G9" s="141"/>
      <c r="H9" s="26"/>
      <c r="I9" s="142"/>
      <c r="J9" s="26"/>
      <c r="K9" s="25"/>
      <c r="L9" s="25"/>
      <c r="M9" s="148"/>
      <c r="N9" s="143" t="str">
        <f t="shared" si="0"/>
        <v>2Q</v>
      </c>
      <c r="O9" s="147">
        <f t="shared" si="0"/>
        <v>0.18513479130729868</v>
      </c>
      <c r="P9" s="143"/>
      <c r="Q9" s="145"/>
      <c r="R9" s="146"/>
      <c r="S9" s="146"/>
    </row>
    <row r="10" spans="1:19" ht="18" customHeight="1">
      <c r="A10" s="1176" t="str">
        <f>'6.1'!A12</f>
        <v>April</v>
      </c>
      <c r="B10" s="1177">
        <f>'6.1'!B12/'6.1'!$B$27</f>
        <v>8.8995671360331818E-2</v>
      </c>
      <c r="C10" s="1159">
        <f>'6.1'!C12/'6.1'!$C$27</f>
        <v>9.3517147118355209E-2</v>
      </c>
      <c r="D10" s="1178">
        <f>'6.1'!E12/'6.1'!$E$27</f>
        <v>7.7779214926379112E-2</v>
      </c>
      <c r="E10" s="1179">
        <f>'6.1'!F12/'6.1'!$F$27</f>
        <v>8.4059006240363693E-2</v>
      </c>
      <c r="F10" s="26"/>
      <c r="G10" s="141"/>
      <c r="H10" s="26"/>
      <c r="I10" s="142"/>
      <c r="J10" s="25"/>
      <c r="K10" s="25"/>
      <c r="L10" s="25"/>
      <c r="M10" s="148"/>
      <c r="N10" s="143" t="str">
        <f t="shared" si="0"/>
        <v>3Q</v>
      </c>
      <c r="O10" s="147">
        <f t="shared" si="0"/>
        <v>0.13031013861340232</v>
      </c>
      <c r="P10" s="143"/>
      <c r="Q10" s="145"/>
      <c r="R10" s="146"/>
      <c r="S10" s="146"/>
    </row>
    <row r="11" spans="1:19" ht="18" customHeight="1">
      <c r="A11" s="160" t="str">
        <f>'6.1'!A13</f>
        <v>May</v>
      </c>
      <c r="B11" s="1173">
        <f>'6.1'!B13/'6.1'!$B$27</f>
        <v>5.1552018414134718E-2</v>
      </c>
      <c r="C11" s="1153">
        <f>'6.1'!C13/'6.1'!$C$27</f>
        <v>6.1812316303545063E-2</v>
      </c>
      <c r="D11" s="1174">
        <f>'6.1'!E13/'6.1'!$E$27</f>
        <v>5.2520375556200073E-2</v>
      </c>
      <c r="E11" s="1175">
        <f>'6.1'!F13/'6.1'!$F$27</f>
        <v>5.7002093104120195E-2</v>
      </c>
      <c r="F11" s="26"/>
      <c r="G11" s="141"/>
      <c r="H11" s="26"/>
      <c r="I11" s="142"/>
      <c r="J11" s="26"/>
      <c r="K11" s="25"/>
      <c r="L11" s="25"/>
      <c r="M11" s="143"/>
      <c r="N11" s="143" t="str">
        <f t="shared" si="0"/>
        <v>4Q</v>
      </c>
      <c r="O11" s="147">
        <f t="shared" si="0"/>
        <v>0.29385045679291633</v>
      </c>
      <c r="P11" s="143"/>
      <c r="Q11" s="145"/>
      <c r="R11" s="146"/>
      <c r="S11" s="146"/>
    </row>
    <row r="12" spans="1:19" ht="18" customHeight="1">
      <c r="A12" s="1180" t="str">
        <f>'6.1'!A14</f>
        <v>June</v>
      </c>
      <c r="B12" s="1181">
        <f>'6.1'!B14/'6.1'!$B$27</f>
        <v>4.4587101532832123E-2</v>
      </c>
      <c r="C12" s="1165">
        <f>'6.1'!C14/'6.1'!$C$27</f>
        <v>4.4018579507819636E-2</v>
      </c>
      <c r="D12" s="1182">
        <f>'6.1'!E14/'6.1'!$E$27</f>
        <v>4.4077941228369756E-2</v>
      </c>
      <c r="E12" s="1183">
        <f>'6.1'!F14/'6.1'!$F$27</f>
        <v>4.543953954508919E-2</v>
      </c>
      <c r="F12" s="26"/>
      <c r="G12" s="141"/>
      <c r="H12" s="26"/>
      <c r="I12" s="142"/>
      <c r="J12" s="26"/>
      <c r="K12" s="25"/>
      <c r="L12" s="25"/>
      <c r="M12" s="143"/>
      <c r="N12" s="143"/>
      <c r="O12" s="144"/>
      <c r="P12" s="143"/>
      <c r="Q12" s="145"/>
      <c r="R12" s="146"/>
      <c r="S12" s="146"/>
    </row>
    <row r="13" spans="1:19" ht="18" customHeight="1">
      <c r="A13" s="160" t="str">
        <f>'6.1'!A15</f>
        <v>July</v>
      </c>
      <c r="B13" s="1173">
        <f>'6.1'!B15/'6.1'!$B$27</f>
        <v>3.8252212140359107E-2</v>
      </c>
      <c r="C13" s="1153">
        <f>'6.1'!C15/'6.1'!$C$27</f>
        <v>4.0521333468622543E-2</v>
      </c>
      <c r="D13" s="1174">
        <f>'6.1'!E15/'6.1'!$E$27</f>
        <v>3.7264694276244244E-2</v>
      </c>
      <c r="E13" s="1175">
        <f>'6.1'!F15/'6.1'!$F$27</f>
        <v>4.1312214874766481E-2</v>
      </c>
      <c r="F13" s="26"/>
      <c r="G13" s="141"/>
      <c r="H13" s="26"/>
      <c r="I13" s="142"/>
      <c r="J13" s="25"/>
      <c r="K13" s="25"/>
      <c r="L13" s="25"/>
      <c r="M13" s="148"/>
      <c r="N13" s="148"/>
      <c r="O13" s="144"/>
      <c r="P13" s="143"/>
      <c r="Q13" s="145"/>
      <c r="R13" s="146"/>
      <c r="S13" s="146"/>
    </row>
    <row r="14" spans="1:19" ht="18" customHeight="1">
      <c r="A14" s="160" t="str">
        <f>'6.1'!A16</f>
        <v>August</v>
      </c>
      <c r="B14" s="1173">
        <f>'6.1'!B16/'6.1'!$B$27</f>
        <v>4.124005254858109E-2</v>
      </c>
      <c r="C14" s="1153">
        <f>'6.1'!C16/'6.1'!$C$27</f>
        <v>3.8525647143302588E-2</v>
      </c>
      <c r="D14" s="1174">
        <f>'6.1'!E16/'6.1'!$E$27</f>
        <v>4.06906593120838E-2</v>
      </c>
      <c r="E14" s="1175">
        <f>'6.1'!F16/'6.1'!$F$27</f>
        <v>3.8170633054686237E-2</v>
      </c>
      <c r="F14" s="26"/>
      <c r="G14" s="141"/>
      <c r="H14" s="26"/>
      <c r="I14" s="142"/>
      <c r="J14" s="26"/>
      <c r="K14" s="25"/>
      <c r="L14" s="25"/>
      <c r="M14" s="1575" t="s">
        <v>269</v>
      </c>
      <c r="N14" s="1575"/>
      <c r="O14" s="1575"/>
      <c r="P14" s="1575"/>
      <c r="Q14" s="1575"/>
      <c r="R14" s="146"/>
      <c r="S14" s="146"/>
    </row>
    <row r="15" spans="1:19" ht="18" customHeight="1">
      <c r="A15" s="160" t="str">
        <f>'6.1'!A17</f>
        <v>September</v>
      </c>
      <c r="B15" s="1173">
        <f>'6.1'!B17/'6.1'!$B$27</f>
        <v>5.0817873924462124E-2</v>
      </c>
      <c r="C15" s="1153">
        <f>'6.1'!C17/'6.1'!$C$27</f>
        <v>4.5492494003191698E-2</v>
      </c>
      <c r="D15" s="1174">
        <f>'6.1'!E17/'6.1'!$E$27</f>
        <v>4.6844240626226899E-2</v>
      </c>
      <c r="E15" s="1175">
        <f>'6.1'!F17/'6.1'!$F$27</f>
        <v>4.8640065116972359E-2</v>
      </c>
      <c r="F15" s="26"/>
      <c r="G15" s="141"/>
      <c r="H15" s="26"/>
      <c r="I15" s="142"/>
      <c r="J15" s="26"/>
      <c r="K15" s="25"/>
      <c r="L15" s="25"/>
      <c r="M15" s="1575"/>
      <c r="N15" s="1575"/>
      <c r="O15" s="1575"/>
      <c r="P15" s="1575"/>
      <c r="Q15" s="1575"/>
      <c r="R15" s="146"/>
      <c r="S15" s="146"/>
    </row>
    <row r="16" spans="1:19" ht="18" customHeight="1">
      <c r="A16" s="1176" t="str">
        <f>'6.1'!A18</f>
        <v>October</v>
      </c>
      <c r="B16" s="1177">
        <f>'6.1'!B18/'6.1'!$B$27</f>
        <v>6.7288617383876204E-2</v>
      </c>
      <c r="C16" s="1159">
        <f>'6.1'!C18/'6.1'!$C$27</f>
        <v>7.5330223064030269E-2</v>
      </c>
      <c r="D16" s="1178">
        <f>'6.1'!E18/'6.1'!$E$27</f>
        <v>7.4198527272150441E-2</v>
      </c>
      <c r="E16" s="1179">
        <f>'6.1'!F18/'6.1'!$F$27</f>
        <v>7.5764606422046576E-2</v>
      </c>
      <c r="F16" s="26"/>
      <c r="G16" s="141"/>
      <c r="H16" s="26"/>
      <c r="I16" s="142"/>
      <c r="J16" s="25"/>
      <c r="K16" s="25"/>
      <c r="L16" s="25"/>
      <c r="M16" s="1575"/>
      <c r="N16" s="1575"/>
      <c r="O16" s="1575"/>
      <c r="P16" s="1575"/>
      <c r="Q16" s="1575"/>
      <c r="R16" s="146"/>
      <c r="S16" s="146"/>
    </row>
    <row r="17" spans="1:19" ht="18" customHeight="1">
      <c r="A17" s="160" t="str">
        <f>'6.1'!A19</f>
        <v>November</v>
      </c>
      <c r="B17" s="1173">
        <f>'6.1'!B19/'6.1'!$B$27</f>
        <v>9.8488080165243699E-2</v>
      </c>
      <c r="C17" s="1153">
        <f>'6.1'!C19/'6.1'!$C$27</f>
        <v>0.1034841454562153</v>
      </c>
      <c r="D17" s="1174">
        <f>'6.1'!E19/'6.1'!$E$27</f>
        <v>9.9276148797814184E-2</v>
      </c>
      <c r="E17" s="1175">
        <f>'6.1'!F19/'6.1'!$F$27</f>
        <v>0.10586980761673168</v>
      </c>
      <c r="F17" s="26"/>
      <c r="G17" s="141"/>
      <c r="H17" s="26"/>
      <c r="I17" s="142"/>
      <c r="J17" s="26"/>
      <c r="K17" s="25"/>
      <c r="L17" s="25"/>
      <c r="M17" s="143"/>
      <c r="N17" s="143"/>
      <c r="O17" s="144"/>
      <c r="P17" s="143"/>
      <c r="Q17" s="145"/>
      <c r="R17" s="146"/>
      <c r="S17" s="146"/>
    </row>
    <row r="18" spans="1:19" ht="18" customHeight="1">
      <c r="A18" s="1180" t="str">
        <f>'6.1'!A20</f>
        <v>December</v>
      </c>
      <c r="B18" s="1181">
        <f>'6.1'!B20/'6.1'!$B$27</f>
        <v>0.12807375924379641</v>
      </c>
      <c r="C18" s="1165">
        <f>'6.1'!C20/'6.1'!$C$27</f>
        <v>0.12316311603960121</v>
      </c>
      <c r="D18" s="1182">
        <f>'6.1'!E20/'6.1'!$E$27</f>
        <v>0.12725993145883452</v>
      </c>
      <c r="E18" s="1183">
        <f>'6.1'!F20/'6.1'!$F$27</f>
        <v>0.12798901432547496</v>
      </c>
      <c r="F18" s="26"/>
      <c r="G18" s="141"/>
      <c r="H18" s="26"/>
      <c r="I18" s="142"/>
      <c r="J18" s="26"/>
      <c r="K18" s="25"/>
      <c r="L18" s="25"/>
      <c r="M18" s="143"/>
      <c r="N18" s="143"/>
      <c r="O18" s="144"/>
      <c r="P18" s="143"/>
      <c r="Q18" s="145"/>
      <c r="R18" s="146"/>
      <c r="S18" s="146"/>
    </row>
    <row r="19" spans="1:19" ht="18" customHeight="1">
      <c r="A19" s="160" t="str">
        <f>'6.1'!A21</f>
        <v>1Q</v>
      </c>
      <c r="B19" s="1173">
        <f>'6.1'!B21/'6.1'!$B$27</f>
        <v>0.39070461328638284</v>
      </c>
      <c r="C19" s="1153">
        <f>'6.1'!C21/'6.1'!$C$27</f>
        <v>0.37413499789531635</v>
      </c>
      <c r="D19" s="1174">
        <f>'6.1'!E21/'6.1'!$E$27</f>
        <v>0.4000882665456969</v>
      </c>
      <c r="E19" s="1175">
        <f>'6.1'!F21/'6.1'!$F$27</f>
        <v>0.37575301969974872</v>
      </c>
      <c r="F19" s="25"/>
      <c r="G19" s="142"/>
      <c r="H19" s="25"/>
      <c r="I19" s="142"/>
      <c r="J19" s="25"/>
      <c r="K19" s="25"/>
      <c r="L19" s="25"/>
      <c r="M19" s="143"/>
      <c r="N19" s="25"/>
      <c r="O19" s="140"/>
      <c r="P19" s="143"/>
      <c r="Q19" s="148"/>
      <c r="R19" s="34"/>
      <c r="S19" s="34"/>
    </row>
    <row r="20" spans="1:19" ht="18" customHeight="1">
      <c r="A20" s="160" t="str">
        <f>'6.1'!A22</f>
        <v>2Q</v>
      </c>
      <c r="B20" s="1173">
        <f>'6.1'!B22/'6.1'!$B$27</f>
        <v>0.18513479130729868</v>
      </c>
      <c r="C20" s="1153">
        <f>'6.1'!C22/'6.1'!$C$27</f>
        <v>0.19934804292971992</v>
      </c>
      <c r="D20" s="1174">
        <f>'6.1'!E22/'6.1'!$E$27</f>
        <v>0.17437753171094894</v>
      </c>
      <c r="E20" s="1175">
        <f>'6.1'!F22/'6.1'!$F$27</f>
        <v>0.18650063888957308</v>
      </c>
      <c r="F20" s="25"/>
      <c r="G20" s="142"/>
      <c r="H20" s="25"/>
      <c r="I20" s="142"/>
      <c r="J20" s="25"/>
      <c r="K20" s="25"/>
      <c r="L20" s="25"/>
      <c r="M20" s="143"/>
      <c r="N20" s="25"/>
      <c r="O20" s="25"/>
      <c r="P20" s="143"/>
      <c r="Q20" s="148"/>
      <c r="R20" s="34"/>
      <c r="S20" s="34"/>
    </row>
    <row r="21" spans="1:19" ht="18" customHeight="1">
      <c r="A21" s="160" t="str">
        <f>'6.1'!A23</f>
        <v>3Q</v>
      </c>
      <c r="B21" s="1173">
        <f>'6.1'!B23/'6.1'!$B$27</f>
        <v>0.13031013861340232</v>
      </c>
      <c r="C21" s="1153">
        <f>'6.1'!C23/'6.1'!$C$27</f>
        <v>0.12453947461511682</v>
      </c>
      <c r="D21" s="1174">
        <f>'6.1'!E23/'6.1'!$E$27</f>
        <v>0.12479959421455494</v>
      </c>
      <c r="E21" s="1175">
        <f>'6.1'!F23/'6.1'!$F$27</f>
        <v>0.12812291304642506</v>
      </c>
      <c r="F21" s="25"/>
      <c r="G21" s="142"/>
      <c r="H21" s="25"/>
      <c r="I21" s="142"/>
      <c r="J21" s="25"/>
      <c r="K21" s="25"/>
      <c r="L21" s="25"/>
      <c r="M21" s="143"/>
      <c r="N21" s="25"/>
      <c r="O21" s="25"/>
      <c r="P21" s="143"/>
      <c r="Q21" s="148"/>
      <c r="R21" s="34"/>
      <c r="S21" s="34"/>
    </row>
    <row r="22" spans="1:19" ht="18" customHeight="1">
      <c r="A22" s="160" t="str">
        <f>'6.1'!A24</f>
        <v>4Q</v>
      </c>
      <c r="B22" s="1173">
        <f>'6.1'!B24/'6.1'!$B$27</f>
        <v>0.29385045679291633</v>
      </c>
      <c r="C22" s="1153">
        <f>'6.1'!C24/'6.1'!$C$27</f>
        <v>0.30197748455984674</v>
      </c>
      <c r="D22" s="1174">
        <f>'6.1'!E24/'6.1'!$E$27</f>
        <v>0.30073460752879916</v>
      </c>
      <c r="E22" s="1175">
        <f>'6.1'!F24/'6.1'!$F$27</f>
        <v>0.30962342836425327</v>
      </c>
      <c r="F22" s="25"/>
      <c r="G22" s="142"/>
      <c r="H22" s="25"/>
      <c r="I22" s="142"/>
      <c r="J22" s="25"/>
      <c r="K22" s="25"/>
      <c r="L22" s="25"/>
      <c r="M22" s="143"/>
      <c r="N22" s="143" t="s">
        <v>283</v>
      </c>
      <c r="O22" s="147">
        <f>O8+O11</f>
        <v>0.68455507007929917</v>
      </c>
      <c r="P22" s="143"/>
      <c r="Q22" s="148"/>
      <c r="R22" s="34"/>
      <c r="S22" s="34"/>
    </row>
    <row r="23" spans="1:19" ht="18" customHeight="1">
      <c r="A23" s="1176" t="str">
        <f>'6.1'!A25</f>
        <v>1H</v>
      </c>
      <c r="B23" s="1177">
        <f>'6.1'!B25/'6.1'!$B$27</f>
        <v>0.57583940459368144</v>
      </c>
      <c r="C23" s="1159">
        <f>'6.1'!C25/'6.1'!$C$27</f>
        <v>0.57348304082503632</v>
      </c>
      <c r="D23" s="1178">
        <f>'6.1'!E25/'6.1'!$E$27</f>
        <v>0.5744657982566459</v>
      </c>
      <c r="E23" s="1179">
        <f>'6.1'!F25/'6.1'!$F$27</f>
        <v>0.56225365858932175</v>
      </c>
      <c r="F23" s="25"/>
      <c r="G23" s="142"/>
      <c r="H23" s="25"/>
      <c r="I23" s="142"/>
      <c r="J23" s="25"/>
      <c r="K23" s="25"/>
      <c r="L23" s="25"/>
      <c r="M23" s="143"/>
      <c r="N23" s="143" t="s">
        <v>284</v>
      </c>
      <c r="O23" s="147">
        <f>O9+O10</f>
        <v>0.315444929920701</v>
      </c>
      <c r="P23" s="143"/>
      <c r="Q23" s="148"/>
      <c r="R23" s="34"/>
      <c r="S23" s="34"/>
    </row>
    <row r="24" spans="1:19" ht="18" customHeight="1">
      <c r="A24" s="1180" t="str">
        <f>'6.1'!A26</f>
        <v>2H</v>
      </c>
      <c r="B24" s="1181">
        <f>'6.1'!B26/'6.1'!$B$27</f>
        <v>0.42416059540631867</v>
      </c>
      <c r="C24" s="1165">
        <f>'6.1'!C26/'6.1'!$C$27</f>
        <v>0.42651695917496363</v>
      </c>
      <c r="D24" s="1182">
        <f>'6.1'!E26/'6.1'!$E$27</f>
        <v>0.42553420174335416</v>
      </c>
      <c r="E24" s="1183">
        <f>'6.1'!F26/'6.1'!$F$27</f>
        <v>0.43774634141067825</v>
      </c>
      <c r="F24" s="25"/>
      <c r="G24" s="142"/>
      <c r="H24" s="25"/>
      <c r="I24" s="142"/>
      <c r="J24" s="25"/>
      <c r="K24" s="25"/>
      <c r="L24" s="25"/>
      <c r="M24" s="143"/>
      <c r="N24" s="25"/>
      <c r="O24" s="25"/>
      <c r="P24" s="143"/>
      <c r="Q24" s="7"/>
    </row>
    <row r="25" spans="1:19" ht="18" customHeight="1">
      <c r="A25" s="1184" t="str">
        <f>'6.1'!A27</f>
        <v>Year</v>
      </c>
      <c r="B25" s="1185">
        <f>'6.1'!B27/'6.1'!$B$27</f>
        <v>1</v>
      </c>
      <c r="C25" s="1186">
        <f>'6.1'!C27/'6.1'!$C$27</f>
        <v>1</v>
      </c>
      <c r="D25" s="1187">
        <f>'6.1'!E27/'6.1'!$E$27</f>
        <v>1</v>
      </c>
      <c r="E25" s="1188">
        <f>'6.1'!F27/'6.1'!$F$27</f>
        <v>1</v>
      </c>
      <c r="F25" s="25"/>
      <c r="G25" s="142"/>
      <c r="H25" s="1577">
        <f>B6</f>
        <v>2022</v>
      </c>
      <c r="I25" s="1577"/>
      <c r="J25" s="1576">
        <f>C6</f>
        <v>2021</v>
      </c>
      <c r="K25" s="1576"/>
      <c r="L25" s="25"/>
      <c r="M25" s="25"/>
      <c r="N25" s="25"/>
      <c r="O25" s="142"/>
      <c r="P25" s="25"/>
      <c r="Q25" s="7"/>
    </row>
    <row r="26" spans="1:19" ht="17.100000000000001" customHeight="1">
      <c r="Q26" s="45"/>
      <c r="R26" s="45"/>
    </row>
    <row r="27" spans="1:19">
      <c r="A27" s="1574"/>
      <c r="B27" s="1574"/>
      <c r="C27" s="1574"/>
      <c r="D27" s="1574"/>
      <c r="E27" s="1574"/>
      <c r="F27" s="1574"/>
      <c r="G27" s="1574"/>
      <c r="H27" s="1574"/>
      <c r="I27" s="1574"/>
      <c r="J27" s="1574"/>
      <c r="K27" s="1574"/>
      <c r="L27" s="1574"/>
      <c r="M27" s="1574"/>
      <c r="N27" s="1574"/>
      <c r="O27" s="1574"/>
      <c r="P27" s="1574"/>
      <c r="R27" s="29" t="s">
        <v>0</v>
      </c>
    </row>
    <row r="28" spans="1:19" ht="12" customHeight="1">
      <c r="A28" s="1573"/>
      <c r="B28" s="1573"/>
      <c r="C28" s="1573"/>
      <c r="D28" s="1573"/>
      <c r="E28" s="1573"/>
      <c r="F28" s="1573"/>
      <c r="G28" s="1573"/>
      <c r="H28" s="1573"/>
      <c r="I28" s="1573"/>
      <c r="J28" s="1573"/>
      <c r="K28" s="1573"/>
      <c r="L28" s="1573"/>
      <c r="M28" s="1573"/>
      <c r="N28" s="1573"/>
      <c r="O28" s="1573"/>
      <c r="P28" s="1573"/>
    </row>
    <row r="29" spans="1:19" ht="12" customHeight="1">
      <c r="D29" s="32"/>
      <c r="E29" s="32"/>
      <c r="F29" s="32"/>
      <c r="J29" s="32"/>
      <c r="K29" s="32"/>
      <c r="L29" s="32"/>
    </row>
    <row r="30" spans="1:19" ht="12" customHeight="1">
      <c r="J30" s="32"/>
      <c r="K30" s="32"/>
      <c r="L30" s="32"/>
    </row>
    <row r="31" spans="1:19" ht="12" customHeight="1">
      <c r="D31" s="32"/>
      <c r="E31" s="32"/>
      <c r="J31" s="32"/>
      <c r="K31" s="32"/>
      <c r="L31" s="32"/>
    </row>
    <row r="32" spans="1:19" ht="12" customHeight="1">
      <c r="D32" s="32"/>
      <c r="E32" s="32"/>
      <c r="J32" s="32"/>
      <c r="K32" s="32"/>
      <c r="L32" s="32"/>
    </row>
    <row r="33" spans="4:12" ht="12" customHeight="1">
      <c r="D33" s="32"/>
      <c r="E33" s="32"/>
      <c r="J33" s="32"/>
      <c r="K33" s="32"/>
      <c r="L33" s="32"/>
    </row>
    <row r="34" spans="4:12" ht="12" customHeight="1">
      <c r="D34" s="32"/>
      <c r="E34" s="32"/>
      <c r="J34" s="32"/>
      <c r="K34" s="32"/>
      <c r="L34" s="32"/>
    </row>
    <row r="35" spans="4:12" ht="12" customHeight="1">
      <c r="D35" s="32"/>
      <c r="E35" s="32"/>
      <c r="J35" s="32"/>
      <c r="K35" s="32"/>
      <c r="L35" s="32"/>
    </row>
    <row r="36" spans="4:12" ht="12" customHeight="1">
      <c r="D36" s="32"/>
      <c r="E36" s="32"/>
      <c r="J36" s="32"/>
      <c r="K36" s="32"/>
      <c r="L36" s="32"/>
    </row>
    <row r="37" spans="4:12" ht="12" customHeight="1">
      <c r="D37" s="32"/>
      <c r="E37" s="32"/>
      <c r="J37" s="32"/>
      <c r="K37" s="32"/>
      <c r="L37" s="32"/>
    </row>
    <row r="38" spans="4:12" ht="12" customHeight="1">
      <c r="D38" s="32"/>
      <c r="E38" s="32"/>
      <c r="J38" s="32"/>
      <c r="K38" s="32"/>
      <c r="L38" s="32"/>
    </row>
    <row r="39" spans="4:12" ht="12" customHeight="1">
      <c r="D39" s="32"/>
      <c r="E39" s="32"/>
      <c r="J39" s="32"/>
      <c r="K39" s="32"/>
      <c r="L39" s="32"/>
    </row>
    <row r="40" spans="4:12" ht="12" customHeight="1">
      <c r="D40" s="32"/>
      <c r="E40" s="32"/>
      <c r="J40" s="32"/>
      <c r="K40" s="32"/>
      <c r="L40" s="32"/>
    </row>
    <row r="41" spans="4:12" ht="12" customHeight="1"/>
    <row r="42" spans="4:12" ht="12" customHeight="1"/>
    <row r="43" spans="4:12" ht="12" customHeight="1"/>
    <row r="44" spans="4:12" ht="12" customHeight="1"/>
    <row r="45" spans="4:12" ht="12" customHeight="1"/>
  </sheetData>
  <mergeCells count="11">
    <mergeCell ref="A3:E3"/>
    <mergeCell ref="A28:P28"/>
    <mergeCell ref="B5:C5"/>
    <mergeCell ref="D5:E5"/>
    <mergeCell ref="A27:P27"/>
    <mergeCell ref="H4:K4"/>
    <mergeCell ref="J25:K25"/>
    <mergeCell ref="H25:I25"/>
    <mergeCell ref="M4:Q4"/>
    <mergeCell ref="M14:Q16"/>
    <mergeCell ref="A4:E4"/>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9"/>
  <dimension ref="A1:S44"/>
  <sheetViews>
    <sheetView showGridLines="0" zoomScaleNormal="100" zoomScaleSheetLayoutView="100" workbookViewId="0">
      <selection activeCell="H1" sqref="H1"/>
    </sheetView>
  </sheetViews>
  <sheetFormatPr defaultRowHeight="11.25"/>
  <cols>
    <col min="1" max="1" width="8.140625" style="7" customWidth="1"/>
    <col min="2" max="5" width="7.28515625" style="7" customWidth="1"/>
    <col min="6" max="6" width="8" style="7" customWidth="1"/>
    <col min="7" max="8" width="7.28515625" style="7" customWidth="1"/>
    <col min="9" max="9" width="1.7109375" style="7" customWidth="1"/>
    <col min="10" max="10" width="5.85546875" style="7" customWidth="1"/>
    <col min="11" max="11" width="9.140625" style="7"/>
    <col min="12" max="12" width="9.7109375" style="7" bestFit="1" customWidth="1"/>
    <col min="13" max="14" width="9.28515625" style="7" bestFit="1" customWidth="1"/>
    <col min="15" max="16" width="9.140625" style="7"/>
    <col min="17" max="17" width="19.28515625" style="7" customWidth="1"/>
    <col min="18" max="247" width="9.140625" style="7"/>
    <col min="248" max="260" width="10.7109375" style="7" customWidth="1"/>
    <col min="261" max="503" width="9.140625" style="7"/>
    <col min="504" max="516" width="10.7109375" style="7" customWidth="1"/>
    <col min="517" max="759" width="9.140625" style="7"/>
    <col min="760" max="772" width="10.7109375" style="7" customWidth="1"/>
    <col min="773" max="1015" width="9.140625" style="7"/>
    <col min="1016" max="1028" width="10.7109375" style="7" customWidth="1"/>
    <col min="1029" max="1271" width="9.140625" style="7"/>
    <col min="1272" max="1284" width="10.7109375" style="7" customWidth="1"/>
    <col min="1285" max="1527" width="9.140625" style="7"/>
    <col min="1528" max="1540" width="10.7109375" style="7" customWidth="1"/>
    <col min="1541" max="1783" width="9.140625" style="7"/>
    <col min="1784" max="1796" width="10.7109375" style="7" customWidth="1"/>
    <col min="1797" max="2039" width="9.140625" style="7"/>
    <col min="2040" max="2052" width="10.7109375" style="7" customWidth="1"/>
    <col min="2053" max="2295" width="9.140625" style="7"/>
    <col min="2296" max="2308" width="10.7109375" style="7" customWidth="1"/>
    <col min="2309" max="2551" width="9.140625" style="7"/>
    <col min="2552" max="2564" width="10.7109375" style="7" customWidth="1"/>
    <col min="2565" max="2807" width="9.140625" style="7"/>
    <col min="2808" max="2820" width="10.7109375" style="7" customWidth="1"/>
    <col min="2821" max="3063" width="9.140625" style="7"/>
    <col min="3064" max="3076" width="10.7109375" style="7" customWidth="1"/>
    <col min="3077" max="3319" width="9.140625" style="7"/>
    <col min="3320" max="3332" width="10.7109375" style="7" customWidth="1"/>
    <col min="3333" max="3575" width="9.140625" style="7"/>
    <col min="3576" max="3588" width="10.7109375" style="7" customWidth="1"/>
    <col min="3589" max="3831" width="9.140625" style="7"/>
    <col min="3832" max="3844" width="10.7109375" style="7" customWidth="1"/>
    <col min="3845" max="4087" width="9.140625" style="7"/>
    <col min="4088" max="4100" width="10.7109375" style="7" customWidth="1"/>
    <col min="4101" max="4343" width="9.140625" style="7"/>
    <col min="4344" max="4356" width="10.7109375" style="7" customWidth="1"/>
    <col min="4357" max="4599" width="9.140625" style="7"/>
    <col min="4600" max="4612" width="10.7109375" style="7" customWidth="1"/>
    <col min="4613" max="4855" width="9.140625" style="7"/>
    <col min="4856" max="4868" width="10.7109375" style="7" customWidth="1"/>
    <col min="4869" max="5111" width="9.140625" style="7"/>
    <col min="5112" max="5124" width="10.7109375" style="7" customWidth="1"/>
    <col min="5125" max="5367" width="9.140625" style="7"/>
    <col min="5368" max="5380" width="10.7109375" style="7" customWidth="1"/>
    <col min="5381" max="5623" width="9.140625" style="7"/>
    <col min="5624" max="5636" width="10.7109375" style="7" customWidth="1"/>
    <col min="5637" max="5879" width="9.140625" style="7"/>
    <col min="5880" max="5892" width="10.7109375" style="7" customWidth="1"/>
    <col min="5893" max="6135" width="9.140625" style="7"/>
    <col min="6136" max="6148" width="10.7109375" style="7" customWidth="1"/>
    <col min="6149" max="6391" width="9.140625" style="7"/>
    <col min="6392" max="6404" width="10.7109375" style="7" customWidth="1"/>
    <col min="6405" max="6647" width="9.140625" style="7"/>
    <col min="6648" max="6660" width="10.7109375" style="7" customWidth="1"/>
    <col min="6661" max="6903" width="9.140625" style="7"/>
    <col min="6904" max="6916" width="10.7109375" style="7" customWidth="1"/>
    <col min="6917" max="7159" width="9.140625" style="7"/>
    <col min="7160" max="7172" width="10.7109375" style="7" customWidth="1"/>
    <col min="7173" max="7415" width="9.140625" style="7"/>
    <col min="7416" max="7428" width="10.7109375" style="7" customWidth="1"/>
    <col min="7429" max="7671" width="9.140625" style="7"/>
    <col min="7672" max="7684" width="10.7109375" style="7" customWidth="1"/>
    <col min="7685" max="7927" width="9.140625" style="7"/>
    <col min="7928" max="7940" width="10.7109375" style="7" customWidth="1"/>
    <col min="7941" max="8183" width="9.140625" style="7"/>
    <col min="8184" max="8196" width="10.7109375" style="7" customWidth="1"/>
    <col min="8197" max="8439" width="9.140625" style="7"/>
    <col min="8440" max="8452" width="10.7109375" style="7" customWidth="1"/>
    <col min="8453" max="8695" width="9.140625" style="7"/>
    <col min="8696" max="8708" width="10.7109375" style="7" customWidth="1"/>
    <col min="8709" max="8951" width="9.140625" style="7"/>
    <col min="8952" max="8964" width="10.7109375" style="7" customWidth="1"/>
    <col min="8965" max="9207" width="9.140625" style="7"/>
    <col min="9208" max="9220" width="10.7109375" style="7" customWidth="1"/>
    <col min="9221" max="9463" width="9.140625" style="7"/>
    <col min="9464" max="9476" width="10.7109375" style="7" customWidth="1"/>
    <col min="9477" max="9719" width="9.140625" style="7"/>
    <col min="9720" max="9732" width="10.7109375" style="7" customWidth="1"/>
    <col min="9733" max="9975" width="9.140625" style="7"/>
    <col min="9976" max="9988" width="10.7109375" style="7" customWidth="1"/>
    <col min="9989" max="10231" width="9.140625" style="7"/>
    <col min="10232" max="10244" width="10.7109375" style="7" customWidth="1"/>
    <col min="10245" max="10487" width="9.140625" style="7"/>
    <col min="10488" max="10500" width="10.7109375" style="7" customWidth="1"/>
    <col min="10501" max="10743" width="9.140625" style="7"/>
    <col min="10744" max="10756" width="10.7109375" style="7" customWidth="1"/>
    <col min="10757" max="10999" width="9.140625" style="7"/>
    <col min="11000" max="11012" width="10.7109375" style="7" customWidth="1"/>
    <col min="11013" max="11255" width="9.140625" style="7"/>
    <col min="11256" max="11268" width="10.7109375" style="7" customWidth="1"/>
    <col min="11269" max="11511" width="9.140625" style="7"/>
    <col min="11512" max="11524" width="10.7109375" style="7" customWidth="1"/>
    <col min="11525" max="11767" width="9.140625" style="7"/>
    <col min="11768" max="11780" width="10.7109375" style="7" customWidth="1"/>
    <col min="11781" max="12023" width="9.140625" style="7"/>
    <col min="12024" max="12036" width="10.7109375" style="7" customWidth="1"/>
    <col min="12037" max="12279" width="9.140625" style="7"/>
    <col min="12280" max="12292" width="10.7109375" style="7" customWidth="1"/>
    <col min="12293" max="12535" width="9.140625" style="7"/>
    <col min="12536" max="12548" width="10.7109375" style="7" customWidth="1"/>
    <col min="12549" max="12791" width="9.140625" style="7"/>
    <col min="12792" max="12804" width="10.7109375" style="7" customWidth="1"/>
    <col min="12805" max="13047" width="9.140625" style="7"/>
    <col min="13048" max="13060" width="10.7109375" style="7" customWidth="1"/>
    <col min="13061" max="13303" width="9.140625" style="7"/>
    <col min="13304" max="13316" width="10.7109375" style="7" customWidth="1"/>
    <col min="13317" max="13559" width="9.140625" style="7"/>
    <col min="13560" max="13572" width="10.7109375" style="7" customWidth="1"/>
    <col min="13573" max="13815" width="9.140625" style="7"/>
    <col min="13816" max="13828" width="10.7109375" style="7" customWidth="1"/>
    <col min="13829" max="14071" width="9.140625" style="7"/>
    <col min="14072" max="14084" width="10.7109375" style="7" customWidth="1"/>
    <col min="14085" max="14327" width="9.140625" style="7"/>
    <col min="14328" max="14340" width="10.7109375" style="7" customWidth="1"/>
    <col min="14341" max="14583" width="9.140625" style="7"/>
    <col min="14584" max="14596" width="10.7109375" style="7" customWidth="1"/>
    <col min="14597" max="14839" width="9.140625" style="7"/>
    <col min="14840" max="14852" width="10.7109375" style="7" customWidth="1"/>
    <col min="14853" max="15095" width="9.140625" style="7"/>
    <col min="15096" max="15108" width="10.7109375" style="7" customWidth="1"/>
    <col min="15109" max="15351" width="9.140625" style="7"/>
    <col min="15352" max="15364" width="10.7109375" style="7" customWidth="1"/>
    <col min="15365" max="15607" width="9.140625" style="7"/>
    <col min="15608" max="15620" width="10.7109375" style="7" customWidth="1"/>
    <col min="15621" max="15863" width="9.140625" style="7"/>
    <col min="15864" max="15876" width="10.7109375" style="7" customWidth="1"/>
    <col min="15877" max="16119" width="9.140625" style="7"/>
    <col min="16120" max="16132" width="10.7109375" style="7" customWidth="1"/>
    <col min="16133" max="16383" width="9.140625" style="7"/>
    <col min="16384" max="16384" width="9.140625" style="7" customWidth="1"/>
  </cols>
  <sheetData>
    <row r="1" spans="1:19" ht="18">
      <c r="A1" s="574" t="s">
        <v>270</v>
      </c>
      <c r="B1" s="159"/>
      <c r="C1" s="159"/>
      <c r="D1" s="159"/>
      <c r="E1" s="159"/>
      <c r="F1" s="159"/>
      <c r="G1" s="159"/>
      <c r="H1" s="159"/>
      <c r="I1" s="159"/>
      <c r="J1" s="159"/>
      <c r="K1" s="159"/>
      <c r="L1" s="159"/>
      <c r="M1" s="159"/>
      <c r="N1" s="159"/>
      <c r="O1" s="159"/>
      <c r="P1" s="159"/>
      <c r="Q1" s="164"/>
    </row>
    <row r="2" spans="1:19" ht="5.0999999999999996" customHeight="1">
      <c r="A2" s="479"/>
      <c r="B2" s="479"/>
      <c r="C2" s="479"/>
      <c r="D2" s="479"/>
      <c r="E2" s="479"/>
      <c r="F2" s="479"/>
      <c r="G2" s="479"/>
      <c r="H2" s="479"/>
    </row>
    <row r="3" spans="1:19" ht="19.899999999999999" customHeight="1">
      <c r="A3" s="1580">
        <v>2021</v>
      </c>
      <c r="B3" s="1580"/>
      <c r="C3" s="1580"/>
      <c r="D3" s="1580"/>
      <c r="E3" s="1580"/>
      <c r="F3" s="1580"/>
      <c r="G3" s="1580"/>
      <c r="H3" s="1580"/>
      <c r="I3" s="163"/>
      <c r="J3" s="163"/>
      <c r="K3" s="163"/>
      <c r="L3" s="163"/>
      <c r="M3" s="163"/>
      <c r="N3" s="163"/>
      <c r="O3" s="163"/>
      <c r="P3" s="163"/>
      <c r="Q3" s="163"/>
    </row>
    <row r="4" spans="1:19" ht="19.899999999999999" customHeight="1">
      <c r="A4" s="1581" t="s">
        <v>271</v>
      </c>
      <c r="B4" s="1581"/>
      <c r="C4" s="1581"/>
      <c r="D4" s="1581"/>
      <c r="E4" s="1581"/>
      <c r="F4" s="1581"/>
      <c r="G4" s="1581"/>
      <c r="H4" s="1581"/>
    </row>
    <row r="5" spans="1:19" ht="37.5" customHeight="1">
      <c r="A5" s="1279" t="str">
        <f>'6.1'!A6</f>
        <v>Period</v>
      </c>
      <c r="B5" s="689" t="s">
        <v>273</v>
      </c>
      <c r="C5" s="689" t="s">
        <v>274</v>
      </c>
      <c r="D5" s="689" t="s">
        <v>275</v>
      </c>
      <c r="E5" s="1131" t="s">
        <v>100</v>
      </c>
      <c r="F5" s="1131" t="s">
        <v>272</v>
      </c>
      <c r="G5" s="1391" t="s">
        <v>276</v>
      </c>
      <c r="H5" s="690" t="s">
        <v>277</v>
      </c>
      <c r="J5" s="148"/>
      <c r="K5" s="148"/>
      <c r="L5" s="148" t="str">
        <f>E5</f>
        <v>The normal</v>
      </c>
      <c r="M5" s="148" t="str">
        <f>G5</f>
        <v>Average
2021</v>
      </c>
      <c r="N5" s="148" t="str">
        <f>B5</f>
        <v>Average
2022</v>
      </c>
      <c r="O5" s="148"/>
      <c r="P5" s="148"/>
      <c r="Q5" s="148" t="str">
        <f>H5</f>
        <v>Change on 2021</v>
      </c>
    </row>
    <row r="6" spans="1:19" ht="21" customHeight="1">
      <c r="A6" s="1280" t="str">
        <f>'6.1'!A9</f>
        <v>January</v>
      </c>
      <c r="B6" s="1191">
        <v>0.78709677419354795</v>
      </c>
      <c r="C6" s="1191">
        <v>8.6</v>
      </c>
      <c r="D6" s="1191">
        <v>-3.8</v>
      </c>
      <c r="E6" s="1191">
        <v>-1.2258064516129035</v>
      </c>
      <c r="F6" s="1191">
        <f>B6-E6</f>
        <v>2.0129032258064514</v>
      </c>
      <c r="G6" s="1192">
        <v>-0.91290322580645156</v>
      </c>
      <c r="H6" s="1191">
        <f>B6-G6</f>
        <v>1.6999999999999995</v>
      </c>
      <c r="I6" s="28"/>
      <c r="J6" s="145"/>
      <c r="K6" s="145" t="str">
        <f>A6</f>
        <v>January</v>
      </c>
      <c r="L6" s="108">
        <f>E6</f>
        <v>-1.2258064516129035</v>
      </c>
      <c r="M6" s="108">
        <f>G6</f>
        <v>-0.91290322580645156</v>
      </c>
      <c r="N6" s="108">
        <f>B6</f>
        <v>0.78709677419354795</v>
      </c>
      <c r="O6" s="148"/>
      <c r="P6" s="161" t="str">
        <f>A6</f>
        <v>January</v>
      </c>
      <c r="Q6" s="162">
        <f>H6</f>
        <v>1.6999999999999995</v>
      </c>
      <c r="S6" s="20"/>
    </row>
    <row r="7" spans="1:19" ht="21" customHeight="1">
      <c r="A7" s="1281" t="str">
        <f>'6.1'!A10</f>
        <v>February</v>
      </c>
      <c r="B7" s="1193">
        <v>3.0892857142857144</v>
      </c>
      <c r="C7" s="1193">
        <v>6.7</v>
      </c>
      <c r="D7" s="1193">
        <v>-2</v>
      </c>
      <c r="E7" s="1193">
        <v>-0.15517241379310354</v>
      </c>
      <c r="F7" s="590">
        <f t="shared" ref="F7:F17" si="0">B7-E7</f>
        <v>3.2444581280788181</v>
      </c>
      <c r="G7" s="1194">
        <v>-0.7250000000000002</v>
      </c>
      <c r="H7" s="590">
        <f t="shared" ref="H7:H23" si="1">B7-G7</f>
        <v>3.8142857142857145</v>
      </c>
      <c r="I7" s="28"/>
      <c r="J7" s="145"/>
      <c r="K7" s="145" t="str">
        <f t="shared" ref="K7:K17" si="2">A7</f>
        <v>February</v>
      </c>
      <c r="L7" s="108">
        <f t="shared" ref="L7:L17" si="3">E7</f>
        <v>-0.15517241379310354</v>
      </c>
      <c r="M7" s="108">
        <f t="shared" ref="M7:M17" si="4">G7</f>
        <v>-0.7250000000000002</v>
      </c>
      <c r="N7" s="108">
        <f t="shared" ref="N7:N17" si="5">B7</f>
        <v>3.0892857142857144</v>
      </c>
      <c r="O7" s="148"/>
      <c r="P7" s="161" t="str">
        <f t="shared" ref="P7:P17" si="6">A7</f>
        <v>February</v>
      </c>
      <c r="Q7" s="162">
        <f t="shared" ref="Q7:Q17" si="7">H7</f>
        <v>3.8142857142857145</v>
      </c>
      <c r="S7" s="20"/>
    </row>
    <row r="8" spans="1:19" ht="21" customHeight="1">
      <c r="A8" s="1282" t="str">
        <f>'6.1'!A11</f>
        <v>March</v>
      </c>
      <c r="B8" s="1195">
        <v>3.3161290322580643</v>
      </c>
      <c r="C8" s="1195">
        <v>9.8000000000000007</v>
      </c>
      <c r="D8" s="1195">
        <v>-2.1</v>
      </c>
      <c r="E8" s="1195">
        <v>3.512903225806451</v>
      </c>
      <c r="F8" s="1196">
        <f t="shared" si="0"/>
        <v>-0.19677419354838666</v>
      </c>
      <c r="G8" s="1197">
        <v>2.8290322580645157</v>
      </c>
      <c r="H8" s="1196">
        <f t="shared" si="1"/>
        <v>0.48709677419354858</v>
      </c>
      <c r="I8" s="28"/>
      <c r="J8" s="145"/>
      <c r="K8" s="145" t="str">
        <f t="shared" si="2"/>
        <v>March</v>
      </c>
      <c r="L8" s="108">
        <f t="shared" si="3"/>
        <v>3.512903225806451</v>
      </c>
      <c r="M8" s="108">
        <f t="shared" si="4"/>
        <v>2.8290322580645157</v>
      </c>
      <c r="N8" s="108">
        <f t="shared" si="5"/>
        <v>3.3161290322580643</v>
      </c>
      <c r="O8" s="148"/>
      <c r="P8" s="161" t="str">
        <f t="shared" si="6"/>
        <v>March</v>
      </c>
      <c r="Q8" s="162">
        <f t="shared" si="7"/>
        <v>0.48709677419354858</v>
      </c>
      <c r="S8" s="20"/>
    </row>
    <row r="9" spans="1:19" ht="21" customHeight="1">
      <c r="A9" s="1281" t="str">
        <f>'6.1'!A12</f>
        <v>April</v>
      </c>
      <c r="B9" s="590">
        <v>6.6166666666666663</v>
      </c>
      <c r="C9" s="590">
        <v>13.3</v>
      </c>
      <c r="D9" s="590">
        <v>-1</v>
      </c>
      <c r="E9" s="590">
        <v>8.6366666666666667</v>
      </c>
      <c r="F9" s="590">
        <f t="shared" si="0"/>
        <v>-2.0200000000000005</v>
      </c>
      <c r="G9" s="1194">
        <v>5.6766666666666667</v>
      </c>
      <c r="H9" s="590">
        <f t="shared" si="1"/>
        <v>0.9399999999999995</v>
      </c>
      <c r="I9" s="28"/>
      <c r="J9" s="145"/>
      <c r="K9" s="145" t="str">
        <f t="shared" si="2"/>
        <v>April</v>
      </c>
      <c r="L9" s="108">
        <f t="shared" si="3"/>
        <v>8.6366666666666667</v>
      </c>
      <c r="M9" s="108">
        <f t="shared" si="4"/>
        <v>5.6766666666666667</v>
      </c>
      <c r="N9" s="108">
        <f t="shared" si="5"/>
        <v>6.6166666666666663</v>
      </c>
      <c r="O9" s="148"/>
      <c r="P9" s="161" t="str">
        <f t="shared" si="6"/>
        <v>April</v>
      </c>
      <c r="Q9" s="162">
        <f t="shared" si="7"/>
        <v>0.9399999999999995</v>
      </c>
      <c r="S9" s="20"/>
    </row>
    <row r="10" spans="1:19" ht="21" customHeight="1">
      <c r="A10" s="1281" t="str">
        <f>'6.1'!A13</f>
        <v>May</v>
      </c>
      <c r="B10" s="1193">
        <v>14.500000000000002</v>
      </c>
      <c r="C10" s="1193">
        <v>20.6</v>
      </c>
      <c r="D10" s="1193">
        <v>9.6999999999999993</v>
      </c>
      <c r="E10" s="1193">
        <v>13.522580645161288</v>
      </c>
      <c r="F10" s="590">
        <f t="shared" si="0"/>
        <v>0.97741935483871423</v>
      </c>
      <c r="G10" s="1194">
        <v>10.835483870967742</v>
      </c>
      <c r="H10" s="590">
        <f t="shared" si="1"/>
        <v>3.6645161290322594</v>
      </c>
      <c r="I10" s="28"/>
      <c r="J10" s="145"/>
      <c r="K10" s="145" t="str">
        <f t="shared" si="2"/>
        <v>May</v>
      </c>
      <c r="L10" s="108">
        <f t="shared" si="3"/>
        <v>13.522580645161288</v>
      </c>
      <c r="M10" s="108">
        <f t="shared" si="4"/>
        <v>10.835483870967742</v>
      </c>
      <c r="N10" s="108">
        <f t="shared" si="5"/>
        <v>14.500000000000002</v>
      </c>
      <c r="O10" s="148"/>
      <c r="P10" s="161" t="str">
        <f t="shared" si="6"/>
        <v>May</v>
      </c>
      <c r="Q10" s="162">
        <f t="shared" si="7"/>
        <v>3.6645161290322594</v>
      </c>
      <c r="S10" s="20"/>
    </row>
    <row r="11" spans="1:19" ht="21" customHeight="1">
      <c r="A11" s="1281" t="str">
        <f>'6.1'!A14</f>
        <v>June</v>
      </c>
      <c r="B11" s="1193">
        <v>18.956666666666667</v>
      </c>
      <c r="C11" s="1193">
        <v>25</v>
      </c>
      <c r="D11" s="1193">
        <v>14.7</v>
      </c>
      <c r="E11" s="1193">
        <v>16.59</v>
      </c>
      <c r="F11" s="590">
        <f t="shared" si="0"/>
        <v>2.3666666666666671</v>
      </c>
      <c r="G11" s="1194">
        <v>19.076666666666668</v>
      </c>
      <c r="H11" s="590">
        <f t="shared" si="1"/>
        <v>-0.12000000000000099</v>
      </c>
      <c r="I11" s="28"/>
      <c r="J11" s="145"/>
      <c r="K11" s="145" t="str">
        <f t="shared" si="2"/>
        <v>June</v>
      </c>
      <c r="L11" s="108">
        <f t="shared" si="3"/>
        <v>16.59</v>
      </c>
      <c r="M11" s="108">
        <f t="shared" si="4"/>
        <v>19.076666666666668</v>
      </c>
      <c r="N11" s="108">
        <f t="shared" si="5"/>
        <v>18.956666666666667</v>
      </c>
      <c r="O11" s="148"/>
      <c r="P11" s="161" t="str">
        <f t="shared" si="6"/>
        <v>June</v>
      </c>
      <c r="Q11" s="162">
        <f t="shared" si="7"/>
        <v>-0.12000000000000099</v>
      </c>
      <c r="S11" s="20"/>
    </row>
    <row r="12" spans="1:19" ht="21" customHeight="1">
      <c r="A12" s="1280" t="str">
        <f>'6.1'!A15</f>
        <v>July</v>
      </c>
      <c r="B12" s="1191">
        <v>18.874193548387094</v>
      </c>
      <c r="C12" s="1191">
        <v>24.9</v>
      </c>
      <c r="D12" s="1191">
        <v>13.3</v>
      </c>
      <c r="E12" s="1191">
        <v>18.522580645161291</v>
      </c>
      <c r="F12" s="1191">
        <f t="shared" si="0"/>
        <v>0.35161290322580285</v>
      </c>
      <c r="G12" s="1192">
        <v>19.022580645161288</v>
      </c>
      <c r="H12" s="1191">
        <f t="shared" si="1"/>
        <v>-0.14838709677419359</v>
      </c>
      <c r="I12" s="28"/>
      <c r="J12" s="145"/>
      <c r="K12" s="145" t="str">
        <f t="shared" si="2"/>
        <v>July</v>
      </c>
      <c r="L12" s="108">
        <f t="shared" si="3"/>
        <v>18.522580645161291</v>
      </c>
      <c r="M12" s="108">
        <f t="shared" si="4"/>
        <v>19.022580645161288</v>
      </c>
      <c r="N12" s="108">
        <f t="shared" si="5"/>
        <v>18.874193548387094</v>
      </c>
      <c r="O12" s="148"/>
      <c r="P12" s="161" t="str">
        <f t="shared" si="6"/>
        <v>July</v>
      </c>
      <c r="Q12" s="162">
        <f t="shared" si="7"/>
        <v>-0.14838709677419359</v>
      </c>
      <c r="S12" s="20"/>
    </row>
    <row r="13" spans="1:19" ht="21" customHeight="1">
      <c r="A13" s="1281" t="str">
        <f>'6.1'!A16</f>
        <v>August</v>
      </c>
      <c r="B13" s="1193">
        <v>19.361290322580643</v>
      </c>
      <c r="C13" s="1193">
        <v>25.2</v>
      </c>
      <c r="D13" s="1193">
        <v>15</v>
      </c>
      <c r="E13" s="1193">
        <v>18.119354838709679</v>
      </c>
      <c r="F13" s="590">
        <f t="shared" si="0"/>
        <v>1.2419354838709644</v>
      </c>
      <c r="G13" s="1194">
        <v>16.287096774193547</v>
      </c>
      <c r="H13" s="590">
        <f t="shared" si="1"/>
        <v>3.0741935483870968</v>
      </c>
      <c r="I13" s="28"/>
      <c r="J13" s="145"/>
      <c r="K13" s="145" t="str">
        <f t="shared" si="2"/>
        <v>August</v>
      </c>
      <c r="L13" s="108">
        <f t="shared" si="3"/>
        <v>18.119354838709679</v>
      </c>
      <c r="M13" s="108">
        <f t="shared" si="4"/>
        <v>16.287096774193547</v>
      </c>
      <c r="N13" s="108">
        <f t="shared" si="5"/>
        <v>19.361290322580643</v>
      </c>
      <c r="O13" s="148"/>
      <c r="P13" s="161" t="str">
        <f t="shared" si="6"/>
        <v>August</v>
      </c>
      <c r="Q13" s="162">
        <f t="shared" si="7"/>
        <v>3.0741935483870968</v>
      </c>
      <c r="S13" s="20"/>
    </row>
    <row r="14" spans="1:19" ht="21" customHeight="1">
      <c r="A14" s="1282" t="str">
        <f>'6.1'!A17</f>
        <v>September</v>
      </c>
      <c r="B14" s="1195">
        <v>12.16</v>
      </c>
      <c r="C14" s="1195">
        <v>18.100000000000001</v>
      </c>
      <c r="D14" s="1195">
        <v>7.7</v>
      </c>
      <c r="E14" s="1195">
        <v>13.223333333333333</v>
      </c>
      <c r="F14" s="1196">
        <f t="shared" si="0"/>
        <v>-1.0633333333333326</v>
      </c>
      <c r="G14" s="1197">
        <v>14.373333333333333</v>
      </c>
      <c r="H14" s="1196">
        <f t="shared" si="1"/>
        <v>-2.2133333333333329</v>
      </c>
      <c r="I14" s="28"/>
      <c r="J14" s="145"/>
      <c r="K14" s="145" t="str">
        <f t="shared" si="2"/>
        <v>September</v>
      </c>
      <c r="L14" s="108">
        <f t="shared" si="3"/>
        <v>13.223333333333333</v>
      </c>
      <c r="M14" s="108">
        <f t="shared" si="4"/>
        <v>14.373333333333333</v>
      </c>
      <c r="N14" s="108">
        <f t="shared" si="5"/>
        <v>12.16</v>
      </c>
      <c r="O14" s="148"/>
      <c r="P14" s="161" t="str">
        <f t="shared" si="6"/>
        <v>September</v>
      </c>
      <c r="Q14" s="162">
        <f t="shared" si="7"/>
        <v>-2.2133333333333329</v>
      </c>
      <c r="S14" s="20"/>
    </row>
    <row r="15" spans="1:19" ht="21" customHeight="1">
      <c r="A15" s="1281" t="str">
        <f>'6.1'!A18</f>
        <v>October</v>
      </c>
      <c r="B15" s="590">
        <v>10.777419354838711</v>
      </c>
      <c r="C15" s="590">
        <v>14.9</v>
      </c>
      <c r="D15" s="590">
        <v>6.4</v>
      </c>
      <c r="E15" s="590">
        <v>8.3548387096774199</v>
      </c>
      <c r="F15" s="590">
        <f t="shared" si="0"/>
        <v>2.4225806451612915</v>
      </c>
      <c r="G15" s="1194">
        <v>8.17741935483871</v>
      </c>
      <c r="H15" s="590">
        <f t="shared" si="1"/>
        <v>2.6000000000000014</v>
      </c>
      <c r="I15" s="28"/>
      <c r="J15" s="145"/>
      <c r="K15" s="145" t="str">
        <f t="shared" si="2"/>
        <v>October</v>
      </c>
      <c r="L15" s="108">
        <f t="shared" si="3"/>
        <v>8.3548387096774199</v>
      </c>
      <c r="M15" s="108">
        <f t="shared" si="4"/>
        <v>8.17741935483871</v>
      </c>
      <c r="N15" s="108">
        <f t="shared" si="5"/>
        <v>10.777419354838711</v>
      </c>
      <c r="O15" s="148"/>
      <c r="P15" s="161" t="str">
        <f t="shared" si="6"/>
        <v>October</v>
      </c>
      <c r="Q15" s="162">
        <f t="shared" si="7"/>
        <v>2.6000000000000014</v>
      </c>
      <c r="S15" s="20"/>
    </row>
    <row r="16" spans="1:19" ht="21" customHeight="1">
      <c r="A16" s="1281" t="str">
        <f>'6.1'!A19</f>
        <v>November</v>
      </c>
      <c r="B16" s="1193">
        <v>4.2466666666666661</v>
      </c>
      <c r="C16" s="1193">
        <v>10.4</v>
      </c>
      <c r="D16" s="1193">
        <v>-3.5</v>
      </c>
      <c r="E16" s="1193">
        <v>3.5466666666666664</v>
      </c>
      <c r="F16" s="590">
        <f t="shared" si="0"/>
        <v>0.69999999999999973</v>
      </c>
      <c r="G16" s="1194">
        <v>3.8100000000000005</v>
      </c>
      <c r="H16" s="590">
        <f t="shared" si="1"/>
        <v>0.43666666666666565</v>
      </c>
      <c r="I16" s="28"/>
      <c r="J16" s="145"/>
      <c r="K16" s="145" t="str">
        <f t="shared" si="2"/>
        <v>November</v>
      </c>
      <c r="L16" s="108">
        <f t="shared" si="3"/>
        <v>3.5466666666666664</v>
      </c>
      <c r="M16" s="108">
        <f t="shared" si="4"/>
        <v>3.8100000000000005</v>
      </c>
      <c r="N16" s="108">
        <f t="shared" si="5"/>
        <v>4.2466666666666661</v>
      </c>
      <c r="O16" s="148"/>
      <c r="P16" s="161" t="str">
        <f t="shared" si="6"/>
        <v>November</v>
      </c>
      <c r="Q16" s="162">
        <f t="shared" si="7"/>
        <v>0.43666666666666565</v>
      </c>
      <c r="S16" s="20"/>
    </row>
    <row r="17" spans="1:19" ht="21" customHeight="1">
      <c r="A17" s="1281" t="str">
        <f>'6.1'!A20</f>
        <v>December</v>
      </c>
      <c r="B17" s="1193">
        <v>0.43548387096774194</v>
      </c>
      <c r="C17" s="1193">
        <v>9.5</v>
      </c>
      <c r="D17" s="1193">
        <v>-8.5</v>
      </c>
      <c r="E17" s="1193">
        <v>-0.38387096774193558</v>
      </c>
      <c r="F17" s="590">
        <f t="shared" si="0"/>
        <v>0.81935483870967751</v>
      </c>
      <c r="G17" s="1194">
        <v>0.58387096774193536</v>
      </c>
      <c r="H17" s="590">
        <f t="shared" si="1"/>
        <v>-0.14838709677419343</v>
      </c>
      <c r="I17" s="28"/>
      <c r="J17" s="145"/>
      <c r="K17" s="145" t="str">
        <f t="shared" si="2"/>
        <v>December</v>
      </c>
      <c r="L17" s="108">
        <f t="shared" si="3"/>
        <v>-0.38387096774193558</v>
      </c>
      <c r="M17" s="108">
        <f t="shared" si="4"/>
        <v>0.58387096774193536</v>
      </c>
      <c r="N17" s="108">
        <f t="shared" si="5"/>
        <v>0.43548387096774194</v>
      </c>
      <c r="O17" s="148"/>
      <c r="P17" s="161" t="str">
        <f t="shared" si="6"/>
        <v>December</v>
      </c>
      <c r="Q17" s="162">
        <f t="shared" si="7"/>
        <v>-0.14838709677419343</v>
      </c>
      <c r="S17" s="20"/>
    </row>
    <row r="18" spans="1:19" ht="21" customHeight="1">
      <c r="A18" s="1280" t="str">
        <f>'6.1'!A21</f>
        <v>1Q</v>
      </c>
      <c r="B18" s="1191">
        <f>AVERAGE(B6:B8)</f>
        <v>2.3975038402457756</v>
      </c>
      <c r="C18" s="1191">
        <f>MAX(C6:C8)</f>
        <v>9.8000000000000007</v>
      </c>
      <c r="D18" s="1191">
        <f>MIN(D6:D8)</f>
        <v>-3.8</v>
      </c>
      <c r="E18" s="1191">
        <f>AVERAGE(E6:E8)</f>
        <v>0.71064145346681462</v>
      </c>
      <c r="F18" s="1191">
        <f t="shared" ref="F18:F24" si="8">B18-E18</f>
        <v>1.6868623867789609</v>
      </c>
      <c r="G18" s="1192">
        <f>AVERAGE(G6:G8)</f>
        <v>0.39704301075268794</v>
      </c>
      <c r="H18" s="1191">
        <f t="shared" si="1"/>
        <v>2.0004608294930875</v>
      </c>
      <c r="S18" s="20"/>
    </row>
    <row r="19" spans="1:19" ht="21" customHeight="1">
      <c r="A19" s="1281" t="str">
        <f>'6.1'!A22</f>
        <v>2Q</v>
      </c>
      <c r="B19" s="590">
        <f>AVERAGE(B9:B11)</f>
        <v>13.357777777777779</v>
      </c>
      <c r="C19" s="590">
        <f>MAX(C9:C11)</f>
        <v>25</v>
      </c>
      <c r="D19" s="590">
        <f>MIN(D9:D11)</f>
        <v>-1</v>
      </c>
      <c r="E19" s="590">
        <f>AVERAGE(E9:E11)</f>
        <v>12.916415770609319</v>
      </c>
      <c r="F19" s="590">
        <f t="shared" si="8"/>
        <v>0.44136200716845941</v>
      </c>
      <c r="G19" s="1194">
        <f>AVERAGE(G9:G11)</f>
        <v>11.86293906810036</v>
      </c>
      <c r="H19" s="590">
        <f t="shared" si="1"/>
        <v>1.4948387096774187</v>
      </c>
      <c r="S19" s="20"/>
    </row>
    <row r="20" spans="1:19" ht="21" customHeight="1">
      <c r="A20" s="1281" t="str">
        <f>'6.1'!A23</f>
        <v>3Q</v>
      </c>
      <c r="B20" s="590">
        <f>AVERAGE(B12:B14)</f>
        <v>16.798494623655913</v>
      </c>
      <c r="C20" s="590">
        <f>MAX(C12:C14)</f>
        <v>25.2</v>
      </c>
      <c r="D20" s="590">
        <f>MIN(D12:D14)</f>
        <v>7.7</v>
      </c>
      <c r="E20" s="590">
        <f>AVERAGE(E12:E14)</f>
        <v>16.621756272401431</v>
      </c>
      <c r="F20" s="590">
        <f t="shared" si="8"/>
        <v>0.17673835125448178</v>
      </c>
      <c r="G20" s="1194">
        <f>AVERAGE(G12:G14)</f>
        <v>16.56100358422939</v>
      </c>
      <c r="H20" s="590">
        <f t="shared" si="1"/>
        <v>0.23749103942652283</v>
      </c>
      <c r="S20" s="20"/>
    </row>
    <row r="21" spans="1:19" ht="21" customHeight="1">
      <c r="A21" s="1282" t="str">
        <f>'6.1'!A24</f>
        <v>4Q</v>
      </c>
      <c r="B21" s="1196">
        <f>AVERAGE(B15:B17)</f>
        <v>5.1531899641577068</v>
      </c>
      <c r="C21" s="1196">
        <f>MAX(C15:C17)</f>
        <v>14.9</v>
      </c>
      <c r="D21" s="1196">
        <f>MIN(D15:D17)</f>
        <v>-8.5</v>
      </c>
      <c r="E21" s="1196">
        <f>AVERAGE(E15:E17)</f>
        <v>3.83921146953405</v>
      </c>
      <c r="F21" s="1196">
        <f t="shared" si="8"/>
        <v>1.3139784946236568</v>
      </c>
      <c r="G21" s="1197">
        <f>AVERAGE(G15:G17)</f>
        <v>4.1904301075268817</v>
      </c>
      <c r="H21" s="1196">
        <f t="shared" si="1"/>
        <v>0.96275985663082508</v>
      </c>
      <c r="S21" s="20"/>
    </row>
    <row r="22" spans="1:19" ht="21" customHeight="1">
      <c r="A22" s="1280" t="str">
        <f>'6.1'!A25</f>
        <v>1H</v>
      </c>
      <c r="B22" s="1191">
        <f>AVERAGE(B6:B11)</f>
        <v>7.8776408090117771</v>
      </c>
      <c r="C22" s="1191">
        <f>MAX(C6:C11)</f>
        <v>25</v>
      </c>
      <c r="D22" s="1191">
        <f>MIN(D6:D11)</f>
        <v>-3.8</v>
      </c>
      <c r="E22" s="1191">
        <f>AVERAGE(E6:E11)</f>
        <v>6.8135286120380663</v>
      </c>
      <c r="F22" s="1191">
        <f t="shared" si="8"/>
        <v>1.0641121969737108</v>
      </c>
      <c r="G22" s="1192">
        <f>AVERAGE(G6:G11)</f>
        <v>6.1299910394265238</v>
      </c>
      <c r="H22" s="1191">
        <f t="shared" si="1"/>
        <v>1.7476497695852533</v>
      </c>
      <c r="S22" s="20"/>
    </row>
    <row r="23" spans="1:19" ht="21" customHeight="1">
      <c r="A23" s="1281" t="str">
        <f>'6.1'!A26</f>
        <v>2H</v>
      </c>
      <c r="B23" s="590">
        <f>AVERAGE(B12:B17)</f>
        <v>10.97584229390681</v>
      </c>
      <c r="C23" s="590">
        <f>MAX(C12:C17)</f>
        <v>25.2</v>
      </c>
      <c r="D23" s="590">
        <f>MIN(D12:D17)</f>
        <v>-8.5</v>
      </c>
      <c r="E23" s="590">
        <f>AVERAGE(E12:E17)</f>
        <v>10.230483870967742</v>
      </c>
      <c r="F23" s="590">
        <f t="shared" si="8"/>
        <v>0.74535842293906818</v>
      </c>
      <c r="G23" s="1194">
        <f>AVERAGE(G12:G17)</f>
        <v>10.375716845878136</v>
      </c>
      <c r="H23" s="590">
        <f t="shared" si="1"/>
        <v>0.60012544802867396</v>
      </c>
      <c r="S23" s="20"/>
    </row>
    <row r="24" spans="1:19" ht="21" customHeight="1">
      <c r="A24" s="1283" t="str">
        <f>'6.1'!A27</f>
        <v>Year</v>
      </c>
      <c r="B24" s="1167">
        <f>AVERAGE(B6:B17)</f>
        <v>9.426741551459294</v>
      </c>
      <c r="C24" s="1167">
        <f>MAX(C6:C17)</f>
        <v>25.2</v>
      </c>
      <c r="D24" s="1167">
        <f>MIN(D6:D17)</f>
        <v>-8.5</v>
      </c>
      <c r="E24" s="1167">
        <f>AVERAGE(E6:E17)</f>
        <v>8.5220062415029041</v>
      </c>
      <c r="F24" s="1167">
        <f t="shared" si="8"/>
        <v>0.90473530995638995</v>
      </c>
      <c r="G24" s="1198">
        <f>AVERAGE(G6:G17)</f>
        <v>8.2528539426523277</v>
      </c>
      <c r="H24" s="1167">
        <f>B24-G24</f>
        <v>1.1738876088069663</v>
      </c>
      <c r="S24" s="20"/>
    </row>
    <row r="25" spans="1:19" ht="9.75" customHeight="1"/>
    <row r="27" spans="1:19" ht="12" customHeight="1">
      <c r="A27" s="1579"/>
      <c r="B27" s="1579"/>
      <c r="C27" s="1579"/>
      <c r="D27" s="1579"/>
      <c r="E27" s="1579"/>
      <c r="F27" s="1579"/>
      <c r="G27" s="1579"/>
      <c r="H27" s="1579"/>
    </row>
    <row r="28" spans="1:19" ht="12" customHeight="1">
      <c r="B28" s="19"/>
      <c r="C28" s="19"/>
      <c r="D28" s="19"/>
    </row>
    <row r="29" spans="1:19" ht="12" customHeight="1">
      <c r="B29" s="19"/>
      <c r="C29" s="19"/>
      <c r="D29" s="19"/>
    </row>
    <row r="30" spans="1:19" ht="12" customHeight="1">
      <c r="B30" s="19"/>
      <c r="C30" s="19"/>
      <c r="D30" s="19"/>
    </row>
    <row r="31" spans="1:19" ht="12" customHeight="1">
      <c r="B31" s="19"/>
      <c r="C31" s="19"/>
      <c r="D31" s="19"/>
    </row>
    <row r="32" spans="1:19" ht="12" customHeight="1">
      <c r="B32" s="19"/>
      <c r="C32" s="19"/>
      <c r="D32" s="19"/>
    </row>
    <row r="33" spans="2:4" ht="12" customHeight="1">
      <c r="B33" s="19"/>
      <c r="C33" s="19"/>
      <c r="D33" s="19"/>
    </row>
    <row r="34" spans="2:4" ht="12" customHeight="1">
      <c r="B34" s="19"/>
      <c r="C34" s="19"/>
      <c r="D34" s="19"/>
    </row>
    <row r="35" spans="2:4" ht="12" customHeight="1">
      <c r="B35" s="19"/>
      <c r="C35" s="19"/>
      <c r="D35" s="19"/>
    </row>
    <row r="36" spans="2:4" ht="12" customHeight="1">
      <c r="B36" s="19"/>
      <c r="C36" s="19"/>
      <c r="D36" s="19"/>
    </row>
    <row r="37" spans="2:4" ht="12" customHeight="1">
      <c r="B37" s="19"/>
      <c r="C37" s="19"/>
      <c r="D37" s="19"/>
    </row>
    <row r="38" spans="2:4" ht="12" customHeight="1">
      <c r="B38" s="19"/>
      <c r="C38" s="19"/>
      <c r="D38" s="19"/>
    </row>
    <row r="39" spans="2:4" ht="12" customHeight="1">
      <c r="B39" s="19"/>
      <c r="C39" s="19"/>
      <c r="D39" s="19"/>
    </row>
    <row r="40" spans="2:4" ht="12" customHeight="1"/>
    <row r="41" spans="2:4" ht="12" customHeight="1"/>
    <row r="42" spans="2:4" ht="12" customHeight="1"/>
    <row r="43" spans="2:4" ht="12" customHeight="1"/>
    <row r="44" spans="2:4" ht="12" customHeight="1"/>
  </sheetData>
  <mergeCells count="3">
    <mergeCell ref="A27:H27"/>
    <mergeCell ref="A3:H3"/>
    <mergeCell ref="A4:H4"/>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dimension ref="A1:S61"/>
  <sheetViews>
    <sheetView showGridLines="0" topLeftCell="A26" zoomScaleNormal="100" zoomScaleSheetLayoutView="100" workbookViewId="0">
      <selection activeCell="H1" sqref="H1"/>
    </sheetView>
  </sheetViews>
  <sheetFormatPr defaultColWidth="9.140625" defaultRowHeight="12.75"/>
  <cols>
    <col min="1" max="1" width="6.5703125" style="9" customWidth="1"/>
    <col min="2" max="3" width="7.7109375" style="9" customWidth="1"/>
    <col min="4" max="4" width="7.28515625" style="9" customWidth="1"/>
    <col min="5" max="6" width="7.7109375" style="9" customWidth="1"/>
    <col min="7" max="7" width="7.28515625" style="9" customWidth="1"/>
    <col min="8" max="9" width="6.7109375" style="9" customWidth="1"/>
    <col min="10" max="11" width="7.7109375" style="9" customWidth="1"/>
    <col min="12" max="13" width="8.7109375" style="9" customWidth="1"/>
    <col min="14" max="14" width="2.85546875" style="9" customWidth="1"/>
    <col min="15" max="16384" width="9.140625" style="9"/>
  </cols>
  <sheetData>
    <row r="1" spans="1:19" ht="18" customHeight="1">
      <c r="A1" s="1489" t="s">
        <v>278</v>
      </c>
      <c r="B1" s="1489"/>
      <c r="C1" s="1489"/>
      <c r="D1" s="1489"/>
      <c r="E1" s="1489"/>
      <c r="F1" s="1489"/>
      <c r="G1" s="1489"/>
      <c r="H1" s="1489"/>
      <c r="I1" s="1489"/>
      <c r="J1" s="1489"/>
      <c r="K1" s="1489"/>
      <c r="L1" s="1489"/>
      <c r="M1" s="1489"/>
    </row>
    <row r="2" spans="1:19" ht="5.0999999999999996" customHeight="1">
      <c r="A2" s="510"/>
      <c r="B2" s="510"/>
      <c r="C2" s="510"/>
      <c r="D2" s="510"/>
      <c r="E2" s="510"/>
      <c r="F2" s="510"/>
      <c r="G2" s="510"/>
      <c r="H2" s="510"/>
      <c r="I2" s="510"/>
      <c r="J2" s="510"/>
      <c r="K2" s="99"/>
      <c r="L2" s="99"/>
      <c r="M2" s="99"/>
    </row>
    <row r="3" spans="1:19" ht="17.25" customHeight="1">
      <c r="A3" s="1363" t="s">
        <v>176</v>
      </c>
      <c r="B3" s="1362" t="s">
        <v>88</v>
      </c>
      <c r="C3" s="1363"/>
      <c r="D3" s="1367"/>
      <c r="E3" s="1362" t="s">
        <v>89</v>
      </c>
      <c r="F3" s="1363"/>
      <c r="G3" s="1367"/>
      <c r="H3" s="1485" t="s">
        <v>279</v>
      </c>
      <c r="I3" s="1503"/>
      <c r="J3" s="1485" t="s">
        <v>280</v>
      </c>
      <c r="K3" s="1486"/>
      <c r="L3" s="1486"/>
      <c r="M3" s="1486"/>
    </row>
    <row r="4" spans="1:19" ht="15" customHeight="1">
      <c r="A4" s="1361"/>
      <c r="B4" s="1597"/>
      <c r="C4" s="1586"/>
      <c r="D4" s="1598"/>
      <c r="E4" s="1597"/>
      <c r="F4" s="1586"/>
      <c r="G4" s="1598"/>
      <c r="H4" s="1587"/>
      <c r="I4" s="1596"/>
      <c r="J4" s="1587"/>
      <c r="K4" s="1588"/>
      <c r="L4" s="1588"/>
      <c r="M4" s="1588"/>
      <c r="P4" s="1584"/>
      <c r="Q4" s="1584"/>
      <c r="R4" s="1584"/>
    </row>
    <row r="5" spans="1:19" ht="48" customHeight="1">
      <c r="A5" s="1585"/>
      <c r="B5" s="1589" t="s">
        <v>177</v>
      </c>
      <c r="C5" s="1591" t="s">
        <v>29</v>
      </c>
      <c r="D5" s="1490" t="s">
        <v>238</v>
      </c>
      <c r="E5" s="1589" t="s">
        <v>177</v>
      </c>
      <c r="F5" s="1591" t="s">
        <v>29</v>
      </c>
      <c r="G5" s="1490" t="s">
        <v>238</v>
      </c>
      <c r="H5" s="1589" t="s">
        <v>177</v>
      </c>
      <c r="I5" s="1594" t="s">
        <v>29</v>
      </c>
      <c r="J5" s="1589" t="s">
        <v>281</v>
      </c>
      <c r="K5" s="1591" t="s">
        <v>100</v>
      </c>
      <c r="L5" s="1487" t="s">
        <v>272</v>
      </c>
      <c r="M5" s="1487" t="s">
        <v>282</v>
      </c>
      <c r="O5" s="179"/>
      <c r="P5" s="179"/>
      <c r="Q5" s="179"/>
      <c r="R5" s="179"/>
    </row>
    <row r="6" spans="1:19" ht="15" customHeight="1">
      <c r="A6" s="1586"/>
      <c r="B6" s="1590"/>
      <c r="C6" s="1592"/>
      <c r="D6" s="1593"/>
      <c r="E6" s="1590"/>
      <c r="F6" s="1592"/>
      <c r="G6" s="1593"/>
      <c r="H6" s="1590"/>
      <c r="I6" s="1595"/>
      <c r="J6" s="1590"/>
      <c r="K6" s="1592"/>
      <c r="L6" s="1492"/>
      <c r="M6" s="1492"/>
      <c r="O6" s="171"/>
      <c r="P6" s="171"/>
      <c r="Q6" s="171"/>
      <c r="R6" s="171"/>
    </row>
    <row r="7" spans="1:19" ht="15" customHeight="1">
      <c r="A7" s="623">
        <v>2013</v>
      </c>
      <c r="B7" s="958">
        <v>8277.0944147694499</v>
      </c>
      <c r="C7" s="624">
        <v>87968.597795719528</v>
      </c>
      <c r="D7" s="989">
        <v>1.4570499054088446E-2</v>
      </c>
      <c r="E7" s="958">
        <v>8353.3381749207947</v>
      </c>
      <c r="F7" s="624">
        <v>88787.815472290153</v>
      </c>
      <c r="G7" s="989">
        <v>1.2227552735376207E-2</v>
      </c>
      <c r="H7" s="1007">
        <v>76.243760151344759</v>
      </c>
      <c r="I7" s="1008">
        <v>819.21767657062446</v>
      </c>
      <c r="J7" s="911">
        <v>8.3000000000000007</v>
      </c>
      <c r="K7" s="911">
        <v>7.9083333333333323</v>
      </c>
      <c r="L7" s="911">
        <v>0.38354262672811235</v>
      </c>
      <c r="M7" s="911">
        <v>-0.39999999999999858</v>
      </c>
      <c r="O7" s="166"/>
      <c r="P7" s="166"/>
      <c r="Q7" s="166"/>
      <c r="R7" s="166"/>
      <c r="S7" s="167"/>
    </row>
    <row r="8" spans="1:19" ht="15" customHeight="1">
      <c r="A8" s="640">
        <v>2014</v>
      </c>
      <c r="B8" s="971">
        <v>7280.4197495994158</v>
      </c>
      <c r="C8" s="641">
        <v>77409.119574989789</v>
      </c>
      <c r="D8" s="1006">
        <v>-0.1204135914399613</v>
      </c>
      <c r="E8" s="971">
        <v>8040.7391621005245</v>
      </c>
      <c r="F8" s="641">
        <v>85490.558989550787</v>
      </c>
      <c r="G8" s="1006">
        <v>-3.7422046884057134E-2</v>
      </c>
      <c r="H8" s="1009">
        <v>760.31941250110867</v>
      </c>
      <c r="I8" s="1010">
        <v>8081.4394145609986</v>
      </c>
      <c r="J8" s="738">
        <v>9.6999999999999993</v>
      </c>
      <c r="K8" s="738">
        <v>7.9083333333333323</v>
      </c>
      <c r="L8" s="738">
        <v>1.8356861239119331</v>
      </c>
      <c r="M8" s="738">
        <v>1.3999999999999986</v>
      </c>
      <c r="O8" s="166"/>
      <c r="P8" s="166"/>
      <c r="Q8" s="166"/>
      <c r="R8" s="166"/>
      <c r="S8" s="167"/>
    </row>
    <row r="9" spans="1:19" ht="15" customHeight="1">
      <c r="A9" s="634">
        <v>2015</v>
      </c>
      <c r="B9" s="969">
        <v>7607.5646329449373</v>
      </c>
      <c r="C9" s="635">
        <v>81067.901423777163</v>
      </c>
      <c r="D9" s="1005">
        <v>4.4934294270935982E-2</v>
      </c>
      <c r="E9" s="969">
        <v>8085.3660724135771</v>
      </c>
      <c r="F9" s="635">
        <v>86156.122699078463</v>
      </c>
      <c r="G9" s="1005">
        <v>5.5501004837215061E-3</v>
      </c>
      <c r="H9" s="1011">
        <v>477.80143946863973</v>
      </c>
      <c r="I9" s="1012">
        <v>5088.2212753013009</v>
      </c>
      <c r="J9" s="737">
        <v>9.8000000000000007</v>
      </c>
      <c r="K9" s="737">
        <v>7.9120498084291215</v>
      </c>
      <c r="L9" s="737">
        <v>1.8737054399067725</v>
      </c>
      <c r="M9" s="737">
        <v>0.10000000000000142</v>
      </c>
      <c r="O9" s="166"/>
      <c r="P9" s="166"/>
      <c r="Q9" s="166"/>
      <c r="R9" s="166"/>
      <c r="S9" s="167"/>
    </row>
    <row r="10" spans="1:19" ht="15" customHeight="1">
      <c r="A10" s="640">
        <v>2016</v>
      </c>
      <c r="B10" s="971">
        <v>8255.1342335338559</v>
      </c>
      <c r="C10" s="641">
        <v>88243.167217199996</v>
      </c>
      <c r="D10" s="1006">
        <v>8.5121800711963222E-2</v>
      </c>
      <c r="E10" s="971">
        <v>8432.6727866868077</v>
      </c>
      <c r="F10" s="641">
        <v>90140.382751314683</v>
      </c>
      <c r="G10" s="1006">
        <v>4.2954977073728896E-2</v>
      </c>
      <c r="H10" s="1009">
        <v>177.53855315295186</v>
      </c>
      <c r="I10" s="1010">
        <v>1897.2155341146863</v>
      </c>
      <c r="J10" s="738">
        <v>8.9722459037378375</v>
      </c>
      <c r="K10" s="738">
        <v>7.9</v>
      </c>
      <c r="L10" s="738">
        <v>1.0601960953087159</v>
      </c>
      <c r="M10" s="738">
        <v>-0.82775409626216323</v>
      </c>
      <c r="O10" s="166"/>
      <c r="P10" s="166"/>
      <c r="Q10" s="166"/>
      <c r="R10" s="166"/>
      <c r="S10" s="167"/>
    </row>
    <row r="11" spans="1:19" ht="15" customHeight="1">
      <c r="A11" s="637">
        <v>2017</v>
      </c>
      <c r="B11" s="970">
        <v>8527.4827534189189</v>
      </c>
      <c r="C11" s="638">
        <v>90996.221726979784</v>
      </c>
      <c r="D11" s="1004">
        <v>3.2991410215806531E-2</v>
      </c>
      <c r="E11" s="970">
        <v>8733.122113124442</v>
      </c>
      <c r="F11" s="638">
        <v>93188.184327210576</v>
      </c>
      <c r="G11" s="1004">
        <v>3.5629193025486831E-2</v>
      </c>
      <c r="H11" s="1013">
        <v>205.63935970552302</v>
      </c>
      <c r="I11" s="1014">
        <v>2191.9626002307923</v>
      </c>
      <c r="J11" s="739">
        <v>8.8161872759856621</v>
      </c>
      <c r="K11" s="739">
        <v>7.9120498084291215</v>
      </c>
      <c r="L11" s="739">
        <v>0.90413746755654056</v>
      </c>
      <c r="M11" s="739">
        <v>-0.15605862775217538</v>
      </c>
      <c r="O11" s="166"/>
      <c r="P11" s="166"/>
      <c r="Q11" s="166"/>
      <c r="R11" s="166"/>
      <c r="S11" s="167"/>
    </row>
    <row r="12" spans="1:19" ht="15" customHeight="1">
      <c r="A12" s="637">
        <v>2018</v>
      </c>
      <c r="B12" s="970">
        <v>8182.7561269882699</v>
      </c>
      <c r="C12" s="638">
        <v>87306.411272440775</v>
      </c>
      <c r="D12" s="1004">
        <v>-4.0425367766641102E-2</v>
      </c>
      <c r="E12" s="970">
        <v>8634.4743233258068</v>
      </c>
      <c r="F12" s="638">
        <v>92125.430102076745</v>
      </c>
      <c r="G12" s="1004">
        <v>-1.1295821645546874E-2</v>
      </c>
      <c r="H12" s="1013">
        <v>451.71819633753694</v>
      </c>
      <c r="I12" s="1014">
        <v>4819.0188296359702</v>
      </c>
      <c r="J12" s="739">
        <v>9.8751190476190462</v>
      </c>
      <c r="K12" s="739">
        <v>7.9120498084291215</v>
      </c>
      <c r="L12" s="739">
        <v>1.9630692391899247</v>
      </c>
      <c r="M12" s="739">
        <v>1.0589317716333841</v>
      </c>
      <c r="O12" s="166"/>
      <c r="P12" s="166"/>
      <c r="Q12" s="166"/>
      <c r="R12" s="166"/>
      <c r="S12" s="167"/>
    </row>
    <row r="13" spans="1:19" ht="15" customHeight="1">
      <c r="A13" s="634">
        <v>2019</v>
      </c>
      <c r="B13" s="969">
        <v>8564.6294736091877</v>
      </c>
      <c r="C13" s="635">
        <v>91397.633739198907</v>
      </c>
      <c r="D13" s="1005">
        <v>4.6668059110478388E-2</v>
      </c>
      <c r="E13" s="969">
        <v>9052.0350741878956</v>
      </c>
      <c r="F13" s="635">
        <v>96599.903229882446</v>
      </c>
      <c r="G13" s="1005">
        <v>4.835971886951581E-2</v>
      </c>
      <c r="H13" s="1011">
        <v>487.40560057870789</v>
      </c>
      <c r="I13" s="1012">
        <v>5202.2694906835386</v>
      </c>
      <c r="J13" s="737">
        <v>9.7526875320020494</v>
      </c>
      <c r="K13" s="737">
        <v>7.9120498084291215</v>
      </c>
      <c r="L13" s="737">
        <v>1.8406377235729279</v>
      </c>
      <c r="M13" s="737">
        <v>-0.12243151561699683</v>
      </c>
      <c r="O13" s="166"/>
      <c r="P13" s="166"/>
      <c r="Q13" s="166"/>
      <c r="R13" s="166"/>
      <c r="S13" s="167"/>
    </row>
    <row r="14" spans="1:19" ht="15" customHeight="1">
      <c r="A14" s="640">
        <v>2020</v>
      </c>
      <c r="B14" s="971">
        <v>8694.2191732210795</v>
      </c>
      <c r="C14" s="641">
        <v>92894.431352013358</v>
      </c>
      <c r="D14" s="1006">
        <v>1.5130800463838615E-2</v>
      </c>
      <c r="E14" s="971">
        <v>9006.2086823140817</v>
      </c>
      <c r="F14" s="641">
        <v>96225.358139947362</v>
      </c>
      <c r="G14" s="1006">
        <v>-5.0625512935195119E-3</v>
      </c>
      <c r="H14" s="1009">
        <v>311.9895090930022</v>
      </c>
      <c r="I14" s="1010">
        <v>3330.9267879340041</v>
      </c>
      <c r="J14" s="738">
        <v>9.3390104966717846</v>
      </c>
      <c r="K14" s="738">
        <v>8.5220062415029041</v>
      </c>
      <c r="L14" s="738">
        <v>0.81700425516888053</v>
      </c>
      <c r="M14" s="738">
        <v>-0.41367703533026479</v>
      </c>
      <c r="O14" s="166"/>
      <c r="P14" s="166"/>
      <c r="Q14" s="166"/>
      <c r="R14" s="166"/>
      <c r="S14" s="167"/>
    </row>
    <row r="15" spans="1:19" ht="15" customHeight="1">
      <c r="A15" s="634">
        <v>2021</v>
      </c>
      <c r="B15" s="969">
        <v>9433.7342458022922</v>
      </c>
      <c r="C15" s="635">
        <v>100737.47696364907</v>
      </c>
      <c r="D15" s="1005">
        <v>8.5058250528003809E-2</v>
      </c>
      <c r="E15" s="969">
        <v>9319.6121170440929</v>
      </c>
      <c r="F15" s="635">
        <v>99518.895934239044</v>
      </c>
      <c r="G15" s="1005">
        <v>3.4798597921171466E-2</v>
      </c>
      <c r="H15" s="1011">
        <v>-114.12212875819932</v>
      </c>
      <c r="I15" s="1012">
        <v>-1218.5810294100229</v>
      </c>
      <c r="J15" s="737">
        <v>8.2528539426523277</v>
      </c>
      <c r="K15" s="737">
        <v>8.5220062415029041</v>
      </c>
      <c r="L15" s="737">
        <v>-0.26915229885057634</v>
      </c>
      <c r="M15" s="737">
        <v>-1.0861565540194569</v>
      </c>
      <c r="O15" s="166"/>
      <c r="P15" s="166"/>
      <c r="Q15" s="166"/>
      <c r="R15" s="166"/>
      <c r="S15" s="167"/>
    </row>
    <row r="16" spans="1:19" ht="15" customHeight="1">
      <c r="A16" s="640">
        <v>2022</v>
      </c>
      <c r="B16" s="971">
        <f>'6.1'!B27</f>
        <v>7543.7622835692937</v>
      </c>
      <c r="C16" s="641">
        <f>'6.1'!H27</f>
        <v>81546.698312837005</v>
      </c>
      <c r="D16" s="1006">
        <f>'6.1'!D27</f>
        <v>-0.20034187024867434</v>
      </c>
      <c r="E16" s="971">
        <f>'6.1'!E27</f>
        <v>7782.2374673559498</v>
      </c>
      <c r="F16" s="691">
        <f>'6.1'!J27</f>
        <v>84119.721569159694</v>
      </c>
      <c r="G16" s="1006">
        <f>'6.1'!G27</f>
        <v>-0.16496122696743232</v>
      </c>
      <c r="H16" s="1009">
        <f>E16-B16</f>
        <v>238.47518378665609</v>
      </c>
      <c r="I16" s="1010">
        <f>F16-C16</f>
        <v>2573.0232563226891</v>
      </c>
      <c r="J16" s="738">
        <f>'6.3'!B24</f>
        <v>9.426741551459294</v>
      </c>
      <c r="K16" s="641">
        <f>'6.3'!E24</f>
        <v>8.5220062415029041</v>
      </c>
      <c r="L16" s="641">
        <f>'6.3'!F24</f>
        <v>0.90473530995638995</v>
      </c>
      <c r="M16" s="738">
        <f>J16-J15</f>
        <v>1.1738876088069663</v>
      </c>
      <c r="O16" s="166"/>
      <c r="P16" s="166"/>
      <c r="Q16" s="166"/>
      <c r="R16" s="168"/>
      <c r="S16" s="167"/>
    </row>
    <row r="17" spans="1:19" ht="5.0999999999999996" customHeight="1">
      <c r="A17" s="99"/>
      <c r="B17" s="27"/>
      <c r="C17" s="27"/>
      <c r="D17" s="169"/>
      <c r="E17" s="27"/>
      <c r="F17" s="165"/>
      <c r="G17" s="169"/>
      <c r="H17" s="169"/>
      <c r="I17" s="169"/>
      <c r="J17" s="27"/>
      <c r="K17" s="165"/>
      <c r="L17" s="169"/>
      <c r="M17" s="169"/>
      <c r="O17" s="166"/>
      <c r="P17" s="170"/>
      <c r="R17" s="167"/>
      <c r="S17" s="167"/>
    </row>
    <row r="18" spans="1:19" ht="12.95" customHeight="1">
      <c r="A18" s="99"/>
      <c r="B18" s="166"/>
      <c r="C18" s="166"/>
      <c r="D18" s="166"/>
      <c r="E18" s="27"/>
      <c r="F18" s="27"/>
      <c r="G18" s="169"/>
      <c r="H18" s="169"/>
      <c r="I18" s="169"/>
      <c r="J18" s="27"/>
      <c r="K18" s="165"/>
      <c r="L18" s="169"/>
      <c r="M18" s="169"/>
      <c r="O18" s="166"/>
      <c r="P18" s="170"/>
      <c r="R18" s="167"/>
      <c r="S18" s="167"/>
    </row>
    <row r="19" spans="1:19" ht="12.95" customHeight="1">
      <c r="A19" s="99"/>
      <c r="B19" s="152"/>
      <c r="C19" s="152" t="str">
        <f>B3</f>
        <v>Actual</v>
      </c>
      <c r="D19" s="152" t="str">
        <f>E3</f>
        <v>Adjusted</v>
      </c>
      <c r="E19" s="27" t="str">
        <f>J5</f>
        <v>Average</v>
      </c>
      <c r="F19" s="27"/>
      <c r="G19" s="169">
        <f>B4</f>
        <v>0</v>
      </c>
      <c r="H19" s="169"/>
      <c r="I19" s="169"/>
      <c r="J19" s="27"/>
      <c r="K19" s="27"/>
      <c r="L19" s="169"/>
      <c r="M19" s="169"/>
      <c r="O19" s="166"/>
      <c r="P19" s="170"/>
    </row>
    <row r="20" spans="1:19" ht="12.95" customHeight="1">
      <c r="A20" s="99"/>
      <c r="B20" s="171">
        <f>A7</f>
        <v>2013</v>
      </c>
      <c r="C20" s="168">
        <f>B7</f>
        <v>8277.0944147694499</v>
      </c>
      <c r="D20" s="168">
        <f>E7</f>
        <v>8353.3381749207947</v>
      </c>
      <c r="E20" s="27">
        <f>J7</f>
        <v>8.3000000000000007</v>
      </c>
      <c r="F20" s="172">
        <f>A7</f>
        <v>2013</v>
      </c>
      <c r="G20" s="173">
        <f>C20</f>
        <v>8277.0944147694499</v>
      </c>
      <c r="H20" s="173"/>
      <c r="I20" s="173"/>
      <c r="J20" s="27">
        <f>$G$28-G20</f>
        <v>1156.6398310328423</v>
      </c>
      <c r="K20" s="27"/>
      <c r="L20" s="169"/>
      <c r="M20" s="169"/>
      <c r="O20" s="166"/>
      <c r="P20" s="170"/>
    </row>
    <row r="21" spans="1:19" ht="12.95" customHeight="1">
      <c r="A21" s="99"/>
      <c r="B21" s="171">
        <f t="shared" ref="B21:B29" si="0">A8</f>
        <v>2014</v>
      </c>
      <c r="C21" s="168">
        <f t="shared" ref="C21:C29" si="1">B8</f>
        <v>7280.4197495994158</v>
      </c>
      <c r="D21" s="168">
        <f t="shared" ref="D21:D29" si="2">E8</f>
        <v>8040.7391621005245</v>
      </c>
      <c r="E21" s="27">
        <f t="shared" ref="E21:E29" si="3">J8</f>
        <v>9.6999999999999993</v>
      </c>
      <c r="F21" s="172">
        <f t="shared" ref="F21:F29" si="4">A8</f>
        <v>2014</v>
      </c>
      <c r="G21" s="173">
        <f t="shared" ref="G21:G29" si="5">C21</f>
        <v>7280.4197495994158</v>
      </c>
      <c r="H21" s="173"/>
      <c r="I21" s="173"/>
      <c r="J21" s="27">
        <f t="shared" ref="J21:J29" si="6">$G$28-G21</f>
        <v>2153.3144962028764</v>
      </c>
      <c r="K21" s="27"/>
      <c r="L21" s="169"/>
      <c r="M21" s="169"/>
      <c r="O21" s="166"/>
      <c r="P21" s="170"/>
    </row>
    <row r="22" spans="1:19" ht="12.95" customHeight="1">
      <c r="A22" s="99"/>
      <c r="B22" s="171">
        <f t="shared" si="0"/>
        <v>2015</v>
      </c>
      <c r="C22" s="168">
        <f t="shared" si="1"/>
        <v>7607.5646329449373</v>
      </c>
      <c r="D22" s="168">
        <f t="shared" si="2"/>
        <v>8085.3660724135771</v>
      </c>
      <c r="E22" s="27">
        <f t="shared" si="3"/>
        <v>9.8000000000000007</v>
      </c>
      <c r="F22" s="172">
        <f t="shared" si="4"/>
        <v>2015</v>
      </c>
      <c r="G22" s="173">
        <f t="shared" si="5"/>
        <v>7607.5646329449373</v>
      </c>
      <c r="H22" s="173"/>
      <c r="I22" s="173"/>
      <c r="J22" s="27">
        <f t="shared" si="6"/>
        <v>1826.1696128573549</v>
      </c>
      <c r="K22" s="27"/>
      <c r="L22" s="169"/>
      <c r="M22" s="169"/>
      <c r="O22" s="166"/>
      <c r="P22" s="170"/>
    </row>
    <row r="23" spans="1:19" ht="12.95" customHeight="1">
      <c r="A23" s="99"/>
      <c r="B23" s="171">
        <f t="shared" si="0"/>
        <v>2016</v>
      </c>
      <c r="C23" s="168">
        <f t="shared" si="1"/>
        <v>8255.1342335338559</v>
      </c>
      <c r="D23" s="168">
        <f t="shared" si="2"/>
        <v>8432.6727866868077</v>
      </c>
      <c r="E23" s="27">
        <f t="shared" si="3"/>
        <v>8.9722459037378375</v>
      </c>
      <c r="F23" s="172">
        <f t="shared" si="4"/>
        <v>2016</v>
      </c>
      <c r="G23" s="173">
        <f t="shared" si="5"/>
        <v>8255.1342335338559</v>
      </c>
      <c r="H23" s="173"/>
      <c r="I23" s="173"/>
      <c r="J23" s="27">
        <f t="shared" si="6"/>
        <v>1178.6000122684363</v>
      </c>
      <c r="K23" s="27"/>
      <c r="L23" s="169"/>
      <c r="M23" s="169"/>
      <c r="O23" s="166"/>
      <c r="P23" s="170"/>
    </row>
    <row r="24" spans="1:19" ht="12.95" customHeight="1">
      <c r="A24" s="99"/>
      <c r="B24" s="171">
        <f t="shared" si="0"/>
        <v>2017</v>
      </c>
      <c r="C24" s="168">
        <f t="shared" si="1"/>
        <v>8527.4827534189189</v>
      </c>
      <c r="D24" s="168">
        <f t="shared" si="2"/>
        <v>8733.122113124442</v>
      </c>
      <c r="E24" s="27">
        <f t="shared" si="3"/>
        <v>8.8161872759856621</v>
      </c>
      <c r="F24" s="172">
        <f t="shared" si="4"/>
        <v>2017</v>
      </c>
      <c r="G24" s="173">
        <f t="shared" si="5"/>
        <v>8527.4827534189189</v>
      </c>
      <c r="H24" s="173"/>
      <c r="I24" s="173"/>
      <c r="J24" s="27">
        <f t="shared" si="6"/>
        <v>906.25149238337326</v>
      </c>
      <c r="K24" s="27"/>
      <c r="L24" s="169"/>
      <c r="M24" s="169"/>
      <c r="O24" s="166"/>
      <c r="P24" s="170"/>
    </row>
    <row r="25" spans="1:19" ht="12.95" customHeight="1">
      <c r="A25" s="99"/>
      <c r="B25" s="171">
        <f t="shared" si="0"/>
        <v>2018</v>
      </c>
      <c r="C25" s="168">
        <f t="shared" si="1"/>
        <v>8182.7561269882699</v>
      </c>
      <c r="D25" s="168">
        <f t="shared" si="2"/>
        <v>8634.4743233258068</v>
      </c>
      <c r="E25" s="27">
        <f t="shared" si="3"/>
        <v>9.8751190476190462</v>
      </c>
      <c r="F25" s="172">
        <f t="shared" si="4"/>
        <v>2018</v>
      </c>
      <c r="G25" s="173">
        <f t="shared" si="5"/>
        <v>8182.7561269882699</v>
      </c>
      <c r="H25" s="173"/>
      <c r="I25" s="173"/>
      <c r="J25" s="27">
        <f t="shared" si="6"/>
        <v>1250.9781188140223</v>
      </c>
      <c r="K25" s="174"/>
      <c r="L25" s="169"/>
      <c r="M25" s="169"/>
      <c r="O25" s="166"/>
      <c r="P25" s="170"/>
    </row>
    <row r="26" spans="1:19" ht="12.95" customHeight="1">
      <c r="A26" s="99"/>
      <c r="B26" s="171">
        <f t="shared" si="0"/>
        <v>2019</v>
      </c>
      <c r="C26" s="168">
        <f t="shared" si="1"/>
        <v>8564.6294736091877</v>
      </c>
      <c r="D26" s="168">
        <f t="shared" si="2"/>
        <v>9052.0350741878956</v>
      </c>
      <c r="E26" s="27">
        <f t="shared" si="3"/>
        <v>9.7526875320020494</v>
      </c>
      <c r="F26" s="172">
        <f t="shared" si="4"/>
        <v>2019</v>
      </c>
      <c r="G26" s="173">
        <f t="shared" si="5"/>
        <v>8564.6294736091877</v>
      </c>
      <c r="H26" s="173"/>
      <c r="I26" s="173"/>
      <c r="J26" s="27">
        <f t="shared" si="6"/>
        <v>869.10477219310451</v>
      </c>
      <c r="P26" s="170"/>
    </row>
    <row r="27" spans="1:19" ht="12.95" customHeight="1">
      <c r="A27" s="1583"/>
      <c r="B27" s="171">
        <f t="shared" si="0"/>
        <v>2020</v>
      </c>
      <c r="C27" s="168">
        <f t="shared" si="1"/>
        <v>8694.2191732210795</v>
      </c>
      <c r="D27" s="168">
        <f t="shared" si="2"/>
        <v>9006.2086823140817</v>
      </c>
      <c r="E27" s="27">
        <f t="shared" si="3"/>
        <v>9.3390104966717846</v>
      </c>
      <c r="F27" s="172">
        <f t="shared" si="4"/>
        <v>2020</v>
      </c>
      <c r="G27" s="173">
        <f t="shared" si="5"/>
        <v>8694.2191732210795</v>
      </c>
      <c r="H27" s="173"/>
      <c r="I27" s="173"/>
      <c r="J27" s="27">
        <f t="shared" si="6"/>
        <v>739.51507258121273</v>
      </c>
      <c r="K27" s="1584"/>
      <c r="L27" s="1584"/>
      <c r="M27" s="171"/>
    </row>
    <row r="28" spans="1:19" ht="12.95" customHeight="1">
      <c r="A28" s="1583"/>
      <c r="B28" s="171">
        <f t="shared" si="0"/>
        <v>2021</v>
      </c>
      <c r="C28" s="168">
        <f t="shared" si="1"/>
        <v>9433.7342458022922</v>
      </c>
      <c r="D28" s="168">
        <f t="shared" si="2"/>
        <v>9319.6121170440929</v>
      </c>
      <c r="E28" s="27">
        <f t="shared" si="3"/>
        <v>8.2528539426523277</v>
      </c>
      <c r="F28" s="172">
        <f t="shared" si="4"/>
        <v>2021</v>
      </c>
      <c r="G28" s="173">
        <f t="shared" si="5"/>
        <v>9433.7342458022922</v>
      </c>
      <c r="H28" s="173"/>
      <c r="I28" s="173"/>
      <c r="J28" s="27">
        <f t="shared" si="6"/>
        <v>0</v>
      </c>
      <c r="K28" s="1583"/>
      <c r="L28" s="1583"/>
      <c r="M28" s="175"/>
    </row>
    <row r="29" spans="1:19" ht="12.95" customHeight="1">
      <c r="A29" s="1583"/>
      <c r="B29" s="171">
        <f t="shared" si="0"/>
        <v>2022</v>
      </c>
      <c r="C29" s="168">
        <f t="shared" si="1"/>
        <v>7543.7622835692937</v>
      </c>
      <c r="D29" s="168">
        <f t="shared" si="2"/>
        <v>7782.2374673559498</v>
      </c>
      <c r="E29" s="27">
        <f t="shared" si="3"/>
        <v>9.426741551459294</v>
      </c>
      <c r="F29" s="172">
        <f t="shared" si="4"/>
        <v>2022</v>
      </c>
      <c r="G29" s="173">
        <f t="shared" si="5"/>
        <v>7543.7622835692937</v>
      </c>
      <c r="H29" s="173"/>
      <c r="I29" s="173"/>
      <c r="J29" s="27">
        <f t="shared" si="6"/>
        <v>1889.9719622329985</v>
      </c>
      <c r="K29" s="171"/>
      <c r="L29" s="171"/>
      <c r="M29" s="171"/>
    </row>
    <row r="30" spans="1:19" ht="12.95" customHeight="1">
      <c r="A30" s="1583"/>
      <c r="B30" s="171"/>
      <c r="D30" s="167"/>
      <c r="F30" s="171"/>
      <c r="G30" s="171"/>
      <c r="H30" s="171"/>
      <c r="I30" s="171"/>
      <c r="J30" s="171"/>
      <c r="K30" s="171"/>
      <c r="L30" s="171"/>
      <c r="M30" s="171"/>
    </row>
    <row r="31" spans="1:19" ht="12.6" customHeight="1">
      <c r="A31" s="99"/>
      <c r="B31" s="176"/>
      <c r="F31" s="171"/>
      <c r="G31" s="176"/>
      <c r="H31" s="176"/>
      <c r="I31" s="176"/>
      <c r="J31" s="166"/>
      <c r="K31" s="176"/>
      <c r="L31" s="166"/>
      <c r="M31" s="166"/>
    </row>
    <row r="32" spans="1:19" ht="12.6" customHeight="1">
      <c r="A32" s="99"/>
      <c r="B32" s="176"/>
      <c r="F32" s="171"/>
      <c r="G32" s="176"/>
      <c r="H32" s="176"/>
      <c r="I32" s="176"/>
      <c r="J32" s="166"/>
      <c r="K32" s="176"/>
      <c r="L32" s="166"/>
      <c r="M32" s="166"/>
    </row>
    <row r="33" spans="1:14" ht="12.6" customHeight="1">
      <c r="A33" s="161"/>
      <c r="B33" s="1237"/>
      <c r="C33" s="400"/>
      <c r="D33" s="400"/>
      <c r="E33" s="400"/>
      <c r="F33" s="1238"/>
      <c r="G33" s="1237"/>
      <c r="H33" s="1237"/>
      <c r="I33" s="1237"/>
      <c r="J33" s="1239"/>
      <c r="K33" s="1237"/>
      <c r="L33" s="1239"/>
      <c r="M33" s="1239"/>
    </row>
    <row r="34" spans="1:14" ht="12.6" customHeight="1">
      <c r="A34" s="161"/>
      <c r="B34" s="1237"/>
      <c r="C34" s="400"/>
      <c r="D34" s="400"/>
      <c r="E34" s="400"/>
      <c r="F34" s="1238"/>
      <c r="G34" s="1237"/>
      <c r="H34" s="1237"/>
      <c r="I34" s="1237"/>
      <c r="J34" s="1239"/>
      <c r="K34" s="1237"/>
      <c r="L34" s="1239"/>
      <c r="M34" s="1239"/>
    </row>
    <row r="35" spans="1:14" ht="12.6" customHeight="1">
      <c r="A35" s="161"/>
      <c r="B35" s="1237"/>
      <c r="C35" s="400"/>
      <c r="D35" s="400"/>
      <c r="E35" s="400"/>
      <c r="F35" s="1238"/>
      <c r="G35" s="1237"/>
      <c r="H35" s="1237"/>
      <c r="I35" s="1237"/>
      <c r="J35" s="1239"/>
      <c r="K35" s="1237"/>
      <c r="L35" s="1239"/>
      <c r="M35" s="1239"/>
    </row>
    <row r="36" spans="1:14" ht="12.6" customHeight="1">
      <c r="A36" s="161"/>
      <c r="B36" s="1237"/>
      <c r="C36" s="400"/>
      <c r="D36" s="400"/>
      <c r="E36" s="400"/>
      <c r="F36" s="1238"/>
      <c r="G36" s="1237"/>
      <c r="H36" s="1237"/>
      <c r="I36" s="1237"/>
      <c r="J36" s="1239"/>
      <c r="K36" s="1237"/>
      <c r="L36" s="1239"/>
      <c r="M36" s="1239"/>
    </row>
    <row r="37" spans="1:14" ht="12.6" customHeight="1">
      <c r="A37" s="161"/>
      <c r="B37" s="1237"/>
      <c r="C37" s="400"/>
      <c r="D37" s="400"/>
      <c r="E37" s="400"/>
      <c r="F37" s="1238"/>
      <c r="G37" s="1237"/>
      <c r="H37" s="1237"/>
      <c r="I37" s="1237"/>
      <c r="J37" s="1239"/>
      <c r="K37" s="1237"/>
      <c r="L37" s="1239"/>
      <c r="M37" s="1239"/>
    </row>
    <row r="38" spans="1:14" ht="12.6" customHeight="1">
      <c r="A38" s="161"/>
      <c r="B38" s="1237"/>
      <c r="C38" s="400"/>
      <c r="D38" s="400"/>
      <c r="E38" s="400"/>
      <c r="F38" s="1238"/>
      <c r="G38" s="1237"/>
      <c r="H38" s="1237"/>
      <c r="I38" s="1237"/>
      <c r="J38" s="1239"/>
      <c r="K38" s="1237"/>
      <c r="L38" s="1239"/>
      <c r="M38" s="1239"/>
    </row>
    <row r="39" spans="1:14" ht="12.6" customHeight="1">
      <c r="A39" s="161"/>
      <c r="B39" s="1237"/>
      <c r="C39" s="1237"/>
      <c r="D39" s="1237"/>
      <c r="E39" s="1239"/>
      <c r="F39" s="1238"/>
      <c r="G39" s="1237"/>
      <c r="H39" s="1237"/>
      <c r="I39" s="1237"/>
      <c r="J39" s="1239"/>
      <c r="K39" s="1237"/>
      <c r="L39" s="1239"/>
      <c r="M39" s="1239"/>
      <c r="N39" s="1582"/>
    </row>
    <row r="40" spans="1:14" ht="12.6" customHeight="1">
      <c r="A40" s="161"/>
      <c r="B40" s="1237"/>
      <c r="C40" s="1237"/>
      <c r="D40" s="1237"/>
      <c r="E40" s="1239"/>
      <c r="F40" s="1238"/>
      <c r="G40" s="1237"/>
      <c r="H40" s="1237"/>
      <c r="I40" s="1237"/>
      <c r="J40" s="1239"/>
      <c r="K40" s="1237"/>
      <c r="L40" s="1239"/>
      <c r="M40" s="1239"/>
      <c r="N40" s="1582"/>
    </row>
    <row r="41" spans="1:14" ht="12.6" customHeight="1">
      <c r="A41" s="161"/>
      <c r="B41" s="1237"/>
      <c r="C41" s="1237"/>
      <c r="D41" s="1237"/>
      <c r="E41" s="1239"/>
      <c r="F41" s="1238"/>
      <c r="G41" s="1237"/>
      <c r="H41" s="1237"/>
      <c r="I41" s="1237"/>
      <c r="J41" s="1239"/>
      <c r="K41" s="1237"/>
      <c r="L41" s="1239"/>
      <c r="M41" s="1239"/>
      <c r="N41" s="1582"/>
    </row>
    <row r="42" spans="1:14" ht="12.6" customHeight="1">
      <c r="A42" s="161"/>
      <c r="B42" s="1237"/>
      <c r="C42" s="1237"/>
      <c r="D42" s="1237"/>
      <c r="E42" s="1239"/>
      <c r="F42" s="1239"/>
      <c r="G42" s="1237"/>
      <c r="H42" s="1237"/>
      <c r="I42" s="1237"/>
      <c r="J42" s="1239"/>
      <c r="K42" s="1237"/>
      <c r="L42" s="1239"/>
      <c r="M42" s="1239"/>
      <c r="N42" s="1582"/>
    </row>
    <row r="43" spans="1:14" ht="12.6" customHeight="1">
      <c r="A43" s="161"/>
      <c r="B43" s="1237"/>
      <c r="C43" s="1237"/>
      <c r="D43" s="1237"/>
      <c r="E43" s="1239"/>
      <c r="F43" s="1239"/>
      <c r="G43" s="1237"/>
      <c r="H43" s="1237"/>
      <c r="I43" s="1237"/>
      <c r="J43" s="1239"/>
      <c r="K43" s="1237"/>
      <c r="L43" s="1239"/>
      <c r="M43" s="1239"/>
      <c r="N43" s="1582"/>
    </row>
    <row r="44" spans="1:14">
      <c r="A44" s="400"/>
      <c r="B44" s="400"/>
      <c r="C44" s="400"/>
      <c r="D44" s="400"/>
      <c r="E44" s="400"/>
      <c r="F44" s="400"/>
      <c r="G44" s="400"/>
      <c r="H44" s="400"/>
      <c r="I44" s="400"/>
      <c r="J44" s="400"/>
      <c r="K44" s="400"/>
      <c r="L44" s="400"/>
      <c r="M44" s="400"/>
    </row>
    <row r="45" spans="1:14">
      <c r="A45" s="400"/>
      <c r="B45" s="400"/>
      <c r="C45" s="400"/>
      <c r="D45" s="400"/>
      <c r="E45" s="400"/>
      <c r="F45" s="400"/>
      <c r="G45" s="400"/>
      <c r="H45" s="400"/>
      <c r="I45" s="400"/>
      <c r="J45" s="400"/>
      <c r="K45" s="400"/>
      <c r="L45" s="400"/>
      <c r="M45" s="400"/>
    </row>
    <row r="46" spans="1:14">
      <c r="C46" s="148"/>
      <c r="D46" s="148" t="e">
        <f>#REF!</f>
        <v>#REF!</v>
      </c>
    </row>
    <row r="47" spans="1:14">
      <c r="C47" s="148">
        <f>A7</f>
        <v>2013</v>
      </c>
      <c r="D47" s="177">
        <f>D7</f>
        <v>1.4570499054088446E-2</v>
      </c>
    </row>
    <row r="48" spans="1:14">
      <c r="C48" s="148">
        <f t="shared" ref="C48:C56" si="7">A8</f>
        <v>2014</v>
      </c>
      <c r="D48" s="177">
        <f t="shared" ref="D48:D56" si="8">D8</f>
        <v>-0.1204135914399613</v>
      </c>
      <c r="E48" s="171"/>
    </row>
    <row r="49" spans="3:5">
      <c r="C49" s="148">
        <f t="shared" si="7"/>
        <v>2015</v>
      </c>
      <c r="D49" s="177">
        <f t="shared" si="8"/>
        <v>4.4934294270935982E-2</v>
      </c>
      <c r="E49" s="20"/>
    </row>
    <row r="50" spans="3:5">
      <c r="C50" s="148">
        <f t="shared" si="7"/>
        <v>2016</v>
      </c>
      <c r="D50" s="177">
        <f t="shared" si="8"/>
        <v>8.5121800711963222E-2</v>
      </c>
      <c r="E50" s="20"/>
    </row>
    <row r="51" spans="3:5">
      <c r="C51" s="148">
        <f t="shared" si="7"/>
        <v>2017</v>
      </c>
      <c r="D51" s="177">
        <f t="shared" si="8"/>
        <v>3.2991410215806531E-2</v>
      </c>
      <c r="E51" s="20"/>
    </row>
    <row r="52" spans="3:5">
      <c r="C52" s="148">
        <f t="shared" si="7"/>
        <v>2018</v>
      </c>
      <c r="D52" s="177">
        <f t="shared" si="8"/>
        <v>-4.0425367766641102E-2</v>
      </c>
      <c r="E52" s="20"/>
    </row>
    <row r="53" spans="3:5">
      <c r="C53" s="148">
        <f t="shared" si="7"/>
        <v>2019</v>
      </c>
      <c r="D53" s="177">
        <f t="shared" si="8"/>
        <v>4.6668059110478388E-2</v>
      </c>
      <c r="E53" s="20"/>
    </row>
    <row r="54" spans="3:5">
      <c r="C54" s="148">
        <f t="shared" si="7"/>
        <v>2020</v>
      </c>
      <c r="D54" s="177">
        <f t="shared" si="8"/>
        <v>1.5130800463838615E-2</v>
      </c>
      <c r="E54" s="20"/>
    </row>
    <row r="55" spans="3:5">
      <c r="C55" s="148">
        <f t="shared" si="7"/>
        <v>2021</v>
      </c>
      <c r="D55" s="177">
        <f t="shared" si="8"/>
        <v>8.5058250528003809E-2</v>
      </c>
      <c r="E55" s="20"/>
    </row>
    <row r="56" spans="3:5">
      <c r="C56" s="148">
        <f t="shared" si="7"/>
        <v>2022</v>
      </c>
      <c r="D56" s="177">
        <f t="shared" si="8"/>
        <v>-0.20034187024867434</v>
      </c>
      <c r="E56" s="20"/>
    </row>
    <row r="57" spans="3:5">
      <c r="D57" s="178"/>
      <c r="E57" s="20"/>
    </row>
    <row r="58" spans="3:5">
      <c r="C58" s="99"/>
      <c r="D58" s="20"/>
      <c r="E58" s="20"/>
    </row>
    <row r="61" spans="3:5" ht="10.5" customHeight="1"/>
  </sheetData>
  <mergeCells count="23">
    <mergeCell ref="P4:R4"/>
    <mergeCell ref="H3:I4"/>
    <mergeCell ref="B4:D4"/>
    <mergeCell ref="E4:G4"/>
    <mergeCell ref="J5:J6"/>
    <mergeCell ref="K5:K6"/>
    <mergeCell ref="L5:L6"/>
    <mergeCell ref="M5:M6"/>
    <mergeCell ref="N39:N43"/>
    <mergeCell ref="A27:A30"/>
    <mergeCell ref="K27:L27"/>
    <mergeCell ref="K28:L28"/>
    <mergeCell ref="A1:M1"/>
    <mergeCell ref="A5:A6"/>
    <mergeCell ref="J3:M4"/>
    <mergeCell ref="B5:B6"/>
    <mergeCell ref="C5:C6"/>
    <mergeCell ref="D5:D6"/>
    <mergeCell ref="E5:E6"/>
    <mergeCell ref="F5:F6"/>
    <mergeCell ref="G5:G6"/>
    <mergeCell ref="H5:H6"/>
    <mergeCell ref="I5:I6"/>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21"/>
  <dimension ref="A1:X372"/>
  <sheetViews>
    <sheetView showGridLines="0" zoomScaleNormal="100" zoomScaleSheetLayoutView="100" workbookViewId="0">
      <selection activeCell="H1" sqref="H1"/>
    </sheetView>
  </sheetViews>
  <sheetFormatPr defaultColWidth="9.140625" defaultRowHeight="12.75"/>
  <cols>
    <col min="1" max="1" width="9.85546875" style="183" customWidth="1"/>
    <col min="2" max="13" width="10.7109375" style="186" customWidth="1"/>
    <col min="14" max="15" width="9.140625" style="399"/>
    <col min="16" max="16" width="9.140625" style="399" customWidth="1"/>
    <col min="17" max="17" width="2.85546875" style="399" customWidth="1"/>
    <col min="18" max="18" width="9.140625" style="1394"/>
    <col min="19" max="16384" width="9.140625" style="183"/>
  </cols>
  <sheetData>
    <row r="1" spans="1:24" s="454" customFormat="1" ht="18" customHeight="1">
      <c r="A1" s="575" t="s">
        <v>285</v>
      </c>
      <c r="B1" s="452"/>
      <c r="C1" s="452"/>
      <c r="D1" s="452"/>
      <c r="E1" s="452"/>
      <c r="F1" s="452"/>
      <c r="G1" s="452"/>
      <c r="H1" s="452"/>
      <c r="I1" s="452"/>
      <c r="J1" s="452"/>
      <c r="K1" s="452"/>
      <c r="L1" s="452"/>
      <c r="M1" s="453"/>
      <c r="N1" s="192"/>
      <c r="O1" s="192"/>
      <c r="P1" s="192"/>
      <c r="Q1" s="399"/>
      <c r="R1" s="1394"/>
      <c r="S1" s="183"/>
      <c r="T1" s="183"/>
      <c r="U1" s="183"/>
      <c r="V1" s="183"/>
      <c r="W1" s="183"/>
      <c r="X1" s="183"/>
    </row>
    <row r="2" spans="1:24" ht="5.0999999999999996" customHeight="1">
      <c r="A2" s="1601"/>
      <c r="B2" s="1601"/>
      <c r="C2" s="1601"/>
      <c r="D2" s="1601"/>
      <c r="E2" s="1601"/>
      <c r="F2" s="1601"/>
      <c r="G2" s="1601"/>
      <c r="H2" s="1601"/>
      <c r="I2" s="1601"/>
      <c r="J2" s="1601"/>
      <c r="K2" s="1601"/>
      <c r="L2" s="1601"/>
      <c r="M2" s="1601"/>
      <c r="N2" s="192"/>
      <c r="O2" s="192"/>
      <c r="P2" s="192"/>
    </row>
    <row r="3" spans="1:24" ht="15" customHeight="1">
      <c r="A3" s="1611">
        <v>2022</v>
      </c>
      <c r="B3" s="1611"/>
      <c r="C3" s="1611"/>
      <c r="D3" s="1611"/>
      <c r="E3" s="1611"/>
      <c r="F3" s="1611"/>
      <c r="G3" s="1611"/>
      <c r="H3" s="1611"/>
      <c r="I3" s="1611"/>
      <c r="J3" s="1611"/>
      <c r="K3" s="1611"/>
      <c r="L3" s="1611"/>
      <c r="M3" s="1611"/>
      <c r="N3" s="192"/>
      <c r="O3" s="192"/>
      <c r="P3" s="192"/>
    </row>
    <row r="4" spans="1:24" ht="15.75" customHeight="1">
      <c r="A4" s="692" t="str">
        <f>'[1]6.1'!A6</f>
        <v>Period</v>
      </c>
      <c r="B4" s="1602" t="s">
        <v>286</v>
      </c>
      <c r="C4" s="1603"/>
      <c r="D4" s="1603"/>
      <c r="E4" s="1603"/>
      <c r="F4" s="1603"/>
      <c r="G4" s="1604"/>
      <c r="H4" s="1603" t="s">
        <v>287</v>
      </c>
      <c r="I4" s="1603"/>
      <c r="J4" s="1603"/>
      <c r="K4" s="1603"/>
      <c r="L4" s="1603"/>
      <c r="M4" s="1603"/>
      <c r="N4" s="192"/>
      <c r="O4" s="192"/>
      <c r="P4" s="192"/>
    </row>
    <row r="5" spans="1:24" ht="15" customHeight="1">
      <c r="B5" s="1609">
        <f>A3</f>
        <v>2022</v>
      </c>
      <c r="C5" s="1599"/>
      <c r="D5" s="1599"/>
      <c r="E5" s="1599">
        <f>B5-1</f>
        <v>2021</v>
      </c>
      <c r="F5" s="1599"/>
      <c r="G5" s="1610"/>
      <c r="H5" s="1599">
        <f>B5</f>
        <v>2022</v>
      </c>
      <c r="I5" s="1599"/>
      <c r="J5" s="1599"/>
      <c r="K5" s="1599">
        <f>E5</f>
        <v>2021</v>
      </c>
      <c r="L5" s="1599"/>
      <c r="M5" s="1599"/>
      <c r="N5" s="192"/>
      <c r="O5" s="1396" t="s">
        <v>289</v>
      </c>
      <c r="P5" s="1396" t="s">
        <v>290</v>
      </c>
      <c r="S5" s="1395"/>
      <c r="T5" s="1395"/>
    </row>
    <row r="6" spans="1:24" ht="20.25" customHeight="1">
      <c r="A6" s="692"/>
      <c r="B6" s="1605"/>
      <c r="C6" s="1606"/>
      <c r="D6" s="1392" t="s">
        <v>288</v>
      </c>
      <c r="E6" s="1607"/>
      <c r="F6" s="1608"/>
      <c r="G6" s="1393" t="s">
        <v>288</v>
      </c>
      <c r="H6" s="1606"/>
      <c r="I6" s="1606"/>
      <c r="J6" s="1392" t="s">
        <v>288</v>
      </c>
      <c r="K6" s="1607"/>
      <c r="L6" s="1608"/>
      <c r="M6" s="1392" t="s">
        <v>288</v>
      </c>
      <c r="N6" s="181">
        <v>44562</v>
      </c>
      <c r="O6" s="182">
        <v>22.800470776257754</v>
      </c>
      <c r="P6" s="35">
        <v>8.6</v>
      </c>
      <c r="S6" s="184"/>
      <c r="T6" s="185"/>
      <c r="W6" s="184"/>
    </row>
    <row r="7" spans="1:24" ht="12.75" customHeight="1">
      <c r="B7" s="1015" t="s">
        <v>177</v>
      </c>
      <c r="C7" s="693" t="s">
        <v>29</v>
      </c>
      <c r="D7" s="693" t="s">
        <v>46</v>
      </c>
      <c r="E7" s="1015" t="s">
        <v>177</v>
      </c>
      <c r="F7" s="693" t="s">
        <v>29</v>
      </c>
      <c r="G7" s="1019" t="s">
        <v>46</v>
      </c>
      <c r="H7" s="1015" t="s">
        <v>177</v>
      </c>
      <c r="I7" s="693" t="s">
        <v>29</v>
      </c>
      <c r="J7" s="693" t="s">
        <v>46</v>
      </c>
      <c r="K7" s="1015" t="s">
        <v>177</v>
      </c>
      <c r="L7" s="693" t="s">
        <v>29</v>
      </c>
      <c r="M7" s="693" t="s">
        <v>46</v>
      </c>
      <c r="N7" s="181">
        <v>44563</v>
      </c>
      <c r="O7" s="182">
        <v>26.266203952905936</v>
      </c>
      <c r="P7" s="35">
        <v>6.2</v>
      </c>
      <c r="S7" s="184"/>
      <c r="T7" s="185"/>
      <c r="W7" s="184"/>
    </row>
    <row r="8" spans="1:24" ht="12" customHeight="1">
      <c r="A8" s="694" t="str">
        <f>'6.1'!A9</f>
        <v>January</v>
      </c>
      <c r="B8" s="1016">
        <v>44.045334403713248</v>
      </c>
      <c r="C8" s="695">
        <v>470.5378870240645</v>
      </c>
      <c r="D8" s="696">
        <v>-3.8</v>
      </c>
      <c r="E8" s="1016">
        <v>49.722653080462138</v>
      </c>
      <c r="F8" s="695">
        <v>531.08870682396775</v>
      </c>
      <c r="G8" s="1020">
        <v>-3.7</v>
      </c>
      <c r="H8" s="695">
        <v>22.80047077625775</v>
      </c>
      <c r="I8" s="695">
        <v>243.60802602406451</v>
      </c>
      <c r="J8" s="696">
        <v>8.6</v>
      </c>
      <c r="K8" s="1016">
        <v>33.867732230480485</v>
      </c>
      <c r="L8" s="695">
        <v>361.78208882396774</v>
      </c>
      <c r="M8" s="696">
        <v>-1.8</v>
      </c>
      <c r="N8" s="181">
        <v>44564</v>
      </c>
      <c r="O8" s="182">
        <v>28.546576623000018</v>
      </c>
      <c r="P8" s="35">
        <v>7.2</v>
      </c>
      <c r="S8" s="184"/>
      <c r="T8" s="185"/>
      <c r="W8" s="184"/>
    </row>
    <row r="9" spans="1:24" ht="12" customHeight="1">
      <c r="A9" s="697" t="str">
        <f>'6.1'!A10</f>
        <v>February</v>
      </c>
      <c r="B9" s="1017">
        <v>38.704206423479519</v>
      </c>
      <c r="C9" s="698">
        <v>414.20354150110711</v>
      </c>
      <c r="D9" s="699">
        <v>0.5</v>
      </c>
      <c r="E9" s="1017">
        <v>55.065441922179161</v>
      </c>
      <c r="F9" s="698">
        <v>588.37675065014275</v>
      </c>
      <c r="G9" s="1021">
        <v>-8.6</v>
      </c>
      <c r="H9" s="698">
        <v>26.410413035575903</v>
      </c>
      <c r="I9" s="698">
        <v>282.56734450110713</v>
      </c>
      <c r="J9" s="699">
        <v>0</v>
      </c>
      <c r="K9" s="1017">
        <v>30.400809620152934</v>
      </c>
      <c r="L9" s="698">
        <v>324.87830465014287</v>
      </c>
      <c r="M9" s="699">
        <v>0</v>
      </c>
      <c r="N9" s="181">
        <v>44565</v>
      </c>
      <c r="O9" s="182">
        <v>30.899438462790251</v>
      </c>
      <c r="P9" s="35">
        <v>7</v>
      </c>
      <c r="S9" s="184"/>
      <c r="T9" s="185"/>
      <c r="W9" s="184"/>
    </row>
    <row r="10" spans="1:24" ht="12" customHeight="1">
      <c r="A10" s="697" t="str">
        <f>'6.1'!A11</f>
        <v>March</v>
      </c>
      <c r="B10" s="1017">
        <v>39.305876196734893</v>
      </c>
      <c r="C10" s="698">
        <v>421.98593719474195</v>
      </c>
      <c r="D10" s="699">
        <v>-0.9</v>
      </c>
      <c r="E10" s="1017">
        <v>42.397191034612071</v>
      </c>
      <c r="F10" s="698">
        <v>452.34207150735483</v>
      </c>
      <c r="G10" s="1021">
        <v>-1.3</v>
      </c>
      <c r="H10" s="698">
        <v>17.427747586285701</v>
      </c>
      <c r="I10" s="698">
        <v>187.13223419474195</v>
      </c>
      <c r="J10" s="699">
        <v>9</v>
      </c>
      <c r="K10" s="1017">
        <v>22.690358585634844</v>
      </c>
      <c r="L10" s="698">
        <v>242.19314812949904</v>
      </c>
      <c r="M10" s="699">
        <v>12.8</v>
      </c>
      <c r="N10" s="181">
        <v>44566</v>
      </c>
      <c r="O10" s="182">
        <v>32.162297047025483</v>
      </c>
      <c r="P10" s="35">
        <v>2.2000000000000002</v>
      </c>
      <c r="S10" s="184"/>
      <c r="T10" s="185"/>
      <c r="W10" s="184"/>
    </row>
    <row r="11" spans="1:24" ht="12" customHeight="1">
      <c r="A11" s="694" t="str">
        <f>'6.1'!A12</f>
        <v>April</v>
      </c>
      <c r="B11" s="1016">
        <v>29.953648357462036</v>
      </c>
      <c r="C11" s="695">
        <v>322.92456208963335</v>
      </c>
      <c r="D11" s="696">
        <v>2.2999999999999998</v>
      </c>
      <c r="E11" s="1016">
        <v>38.273835092326976</v>
      </c>
      <c r="F11" s="695">
        <v>408.56756006996665</v>
      </c>
      <c r="G11" s="1020">
        <v>1</v>
      </c>
      <c r="H11" s="695">
        <v>14.155138175283085</v>
      </c>
      <c r="I11" s="695">
        <v>152.61469983754159</v>
      </c>
      <c r="J11" s="696">
        <v>10.8</v>
      </c>
      <c r="K11" s="1016">
        <v>20.806313349247606</v>
      </c>
      <c r="L11" s="695">
        <v>222.09518106996666</v>
      </c>
      <c r="M11" s="696">
        <v>13.1</v>
      </c>
      <c r="N11" s="181">
        <v>44567</v>
      </c>
      <c r="O11" s="182">
        <v>37.330914323696618</v>
      </c>
      <c r="P11" s="35">
        <v>-1.4</v>
      </c>
      <c r="S11" s="184"/>
      <c r="T11" s="185"/>
      <c r="W11" s="184"/>
    </row>
    <row r="12" spans="1:24" ht="12" customHeight="1">
      <c r="A12" s="697" t="str">
        <f>'6.1'!A13</f>
        <v>May</v>
      </c>
      <c r="B12" s="1017">
        <v>17.11652371205361</v>
      </c>
      <c r="C12" s="698">
        <v>183.78196298219356</v>
      </c>
      <c r="D12" s="699">
        <v>12.9</v>
      </c>
      <c r="E12" s="1017">
        <v>27.655073905846429</v>
      </c>
      <c r="F12" s="698">
        <v>295.25164220793545</v>
      </c>
      <c r="G12" s="1021">
        <v>7.7</v>
      </c>
      <c r="H12" s="698">
        <v>8.7910201322449577</v>
      </c>
      <c r="I12" s="698">
        <v>94.475318982193542</v>
      </c>
      <c r="J12" s="699">
        <v>15.6</v>
      </c>
      <c r="K12" s="1017">
        <v>13.924148491874421</v>
      </c>
      <c r="L12" s="698">
        <v>148.67973520793547</v>
      </c>
      <c r="M12" s="699">
        <v>21</v>
      </c>
      <c r="N12" s="181">
        <v>44568</v>
      </c>
      <c r="O12" s="182">
        <v>37.115508088174209</v>
      </c>
      <c r="P12" s="35">
        <v>-2.8</v>
      </c>
      <c r="S12" s="184"/>
      <c r="T12" s="185"/>
      <c r="W12" s="184"/>
    </row>
    <row r="13" spans="1:24" ht="12" customHeight="1">
      <c r="A13" s="700" t="str">
        <f>'6.1'!A14</f>
        <v>June</v>
      </c>
      <c r="B13" s="1018">
        <v>13.834782194340585</v>
      </c>
      <c r="C13" s="701">
        <v>150.11486037976667</v>
      </c>
      <c r="D13" s="702">
        <v>14.7</v>
      </c>
      <c r="E13" s="1018">
        <v>17.062632156671025</v>
      </c>
      <c r="F13" s="701">
        <v>182.29708611939998</v>
      </c>
      <c r="G13" s="1022">
        <v>14.1</v>
      </c>
      <c r="H13" s="701">
        <v>7.710580540340608</v>
      </c>
      <c r="I13" s="701">
        <v>83.570777379766668</v>
      </c>
      <c r="J13" s="702">
        <v>22.3</v>
      </c>
      <c r="K13" s="1018">
        <v>10.003978115301736</v>
      </c>
      <c r="L13" s="701">
        <v>106.8910471194</v>
      </c>
      <c r="M13" s="702">
        <v>18</v>
      </c>
      <c r="N13" s="181">
        <v>44569</v>
      </c>
      <c r="O13" s="182">
        <v>34.46606539706589</v>
      </c>
      <c r="P13" s="35">
        <v>-1.7</v>
      </c>
      <c r="S13" s="184"/>
      <c r="T13" s="185"/>
      <c r="W13" s="184"/>
    </row>
    <row r="14" spans="1:24" ht="12" customHeight="1">
      <c r="A14" s="697" t="str">
        <f>'6.1'!A15</f>
        <v>July</v>
      </c>
      <c r="B14" s="1017">
        <v>12.731686606960796</v>
      </c>
      <c r="C14" s="698">
        <v>138.55011981587097</v>
      </c>
      <c r="D14" s="699">
        <v>14.7</v>
      </c>
      <c r="E14" s="1017">
        <v>15.030259164954767</v>
      </c>
      <c r="F14" s="698">
        <v>160.49159020693548</v>
      </c>
      <c r="G14" s="1021">
        <v>20.2</v>
      </c>
      <c r="H14" s="698">
        <v>7.0903694354779025</v>
      </c>
      <c r="I14" s="698">
        <v>77.102303815870968</v>
      </c>
      <c r="J14" s="699">
        <v>22</v>
      </c>
      <c r="K14" s="1017">
        <v>9.1882917687932117</v>
      </c>
      <c r="L14" s="698">
        <v>98.211240756333112</v>
      </c>
      <c r="M14" s="699">
        <v>19.8</v>
      </c>
      <c r="N14" s="181">
        <v>44570</v>
      </c>
      <c r="O14" s="182">
        <v>35.285674860007141</v>
      </c>
      <c r="P14" s="35">
        <v>-0.8</v>
      </c>
      <c r="S14" s="184"/>
      <c r="T14" s="185"/>
      <c r="W14" s="184"/>
    </row>
    <row r="15" spans="1:24" ht="12" customHeight="1">
      <c r="A15" s="697" t="str">
        <f>'6.1'!A16</f>
        <v>August</v>
      </c>
      <c r="B15" s="1017">
        <v>12.990729776753859</v>
      </c>
      <c r="C15" s="698">
        <v>141.22447493938708</v>
      </c>
      <c r="D15" s="699">
        <v>17.100000000000001</v>
      </c>
      <c r="E15" s="1017">
        <v>15.183027788945203</v>
      </c>
      <c r="F15" s="698">
        <v>161.90304323334979</v>
      </c>
      <c r="G15" s="1021">
        <v>13.7</v>
      </c>
      <c r="H15" s="698">
        <v>7.256013749552654</v>
      </c>
      <c r="I15" s="698">
        <v>78.7642439393871</v>
      </c>
      <c r="J15" s="699">
        <v>16</v>
      </c>
      <c r="K15" s="1017">
        <v>9.2710357652035533</v>
      </c>
      <c r="L15" s="698">
        <v>98.822716246677416</v>
      </c>
      <c r="M15" s="699">
        <v>22</v>
      </c>
      <c r="N15" s="181">
        <v>44571</v>
      </c>
      <c r="O15" s="182">
        <v>41.644295606602974</v>
      </c>
      <c r="P15" s="35">
        <v>0</v>
      </c>
      <c r="S15" s="184"/>
      <c r="T15" s="185"/>
      <c r="W15" s="184"/>
    </row>
    <row r="16" spans="1:24" ht="12" customHeight="1">
      <c r="A16" s="697" t="str">
        <f>'6.1'!A17</f>
        <v>September</v>
      </c>
      <c r="B16" s="1017">
        <v>18.335702206453949</v>
      </c>
      <c r="C16" s="698">
        <v>200.79963426853331</v>
      </c>
      <c r="D16" s="699">
        <v>7.9</v>
      </c>
      <c r="E16" s="1017">
        <v>19.401016375010219</v>
      </c>
      <c r="F16" s="698">
        <v>206.78629108236666</v>
      </c>
      <c r="G16" s="1021">
        <v>9.9</v>
      </c>
      <c r="H16" s="698">
        <v>7.8254679688086677</v>
      </c>
      <c r="I16" s="698">
        <v>85.593448268533351</v>
      </c>
      <c r="J16" s="699">
        <v>16.3</v>
      </c>
      <c r="K16" s="1017">
        <v>10.299371937126281</v>
      </c>
      <c r="L16" s="698">
        <v>109.81044808236668</v>
      </c>
      <c r="M16" s="699">
        <v>16.7</v>
      </c>
      <c r="N16" s="181">
        <v>44572</v>
      </c>
      <c r="O16" s="182">
        <v>44.045334403713241</v>
      </c>
      <c r="P16" s="35">
        <v>-3.8</v>
      </c>
      <c r="Q16" s="1600"/>
      <c r="S16" s="184"/>
      <c r="T16" s="185"/>
      <c r="W16" s="184"/>
    </row>
    <row r="17" spans="1:23" ht="12" customHeight="1">
      <c r="A17" s="694" t="str">
        <f>'6.1'!A18</f>
        <v>October</v>
      </c>
      <c r="B17" s="1016">
        <v>20.388921913158828</v>
      </c>
      <c r="C17" s="695">
        <v>223.4742868257097</v>
      </c>
      <c r="D17" s="696">
        <v>8.3000000000000007</v>
      </c>
      <c r="E17" s="1016">
        <v>29.233129831784442</v>
      </c>
      <c r="F17" s="695">
        <v>312.65246912238712</v>
      </c>
      <c r="G17" s="1020">
        <v>4.2</v>
      </c>
      <c r="H17" s="695">
        <v>12.449817864482105</v>
      </c>
      <c r="I17" s="695">
        <v>136.44275582570967</v>
      </c>
      <c r="J17" s="696">
        <v>14.9</v>
      </c>
      <c r="K17" s="1016">
        <v>14.908651576430284</v>
      </c>
      <c r="L17" s="695">
        <v>159.47545212238708</v>
      </c>
      <c r="M17" s="696">
        <v>12.8</v>
      </c>
      <c r="N17" s="181">
        <v>44573</v>
      </c>
      <c r="O17" s="182">
        <v>43.842628418402541</v>
      </c>
      <c r="P17" s="35">
        <v>-3.6</v>
      </c>
      <c r="Q17" s="1600"/>
      <c r="S17" s="184"/>
      <c r="T17" s="185"/>
      <c r="W17" s="184"/>
    </row>
    <row r="18" spans="1:23" ht="12" customHeight="1">
      <c r="A18" s="697" t="str">
        <f>'6.1'!A19</f>
        <v>November</v>
      </c>
      <c r="B18" s="1017">
        <v>32.894654283229571</v>
      </c>
      <c r="C18" s="698">
        <v>359.63590178831168</v>
      </c>
      <c r="D18" s="699">
        <v>0.8</v>
      </c>
      <c r="E18" s="1017">
        <v>40.802580146211731</v>
      </c>
      <c r="F18" s="698">
        <v>435.77677182339409</v>
      </c>
      <c r="G18" s="1021">
        <v>1.1000000000000001</v>
      </c>
      <c r="H18" s="698">
        <v>18.063064280563719</v>
      </c>
      <c r="I18" s="698">
        <v>197.4281306574</v>
      </c>
      <c r="J18" s="699">
        <v>6</v>
      </c>
      <c r="K18" s="1017">
        <v>25.345902229203912</v>
      </c>
      <c r="L18" s="698">
        <v>270.64908191609999</v>
      </c>
      <c r="M18" s="699">
        <v>7.3</v>
      </c>
      <c r="N18" s="181">
        <v>44574</v>
      </c>
      <c r="O18" s="182">
        <v>41.134455916515464</v>
      </c>
      <c r="P18" s="35">
        <v>0.1</v>
      </c>
      <c r="Q18" s="1600"/>
      <c r="S18" s="184"/>
      <c r="T18" s="185"/>
      <c r="W18" s="184"/>
    </row>
    <row r="19" spans="1:23" ht="12" customHeight="1">
      <c r="A19" s="700" t="str">
        <f>'6.1'!A20</f>
        <v>December</v>
      </c>
      <c r="B19" s="1018">
        <v>41.738842115884623</v>
      </c>
      <c r="C19" s="701">
        <v>454.87738772993549</v>
      </c>
      <c r="D19" s="702">
        <v>-4.9000000000000004</v>
      </c>
      <c r="E19" s="1018">
        <v>42.775799426258601</v>
      </c>
      <c r="F19" s="701">
        <v>456.79101623822578</v>
      </c>
      <c r="G19" s="1022">
        <v>-1.5</v>
      </c>
      <c r="H19" s="701">
        <v>19.25822182322414</v>
      </c>
      <c r="I19" s="701">
        <v>209.92965963734918</v>
      </c>
      <c r="J19" s="702">
        <v>9.5</v>
      </c>
      <c r="K19" s="1018">
        <v>25.415631608618163</v>
      </c>
      <c r="L19" s="701">
        <v>271.54340658949911</v>
      </c>
      <c r="M19" s="702">
        <v>9.1999999999999993</v>
      </c>
      <c r="N19" s="181">
        <v>44575</v>
      </c>
      <c r="O19" s="182">
        <v>37.670313084198199</v>
      </c>
      <c r="P19" s="35">
        <v>2.2000000000000002</v>
      </c>
      <c r="Q19" s="1600"/>
      <c r="S19" s="184"/>
      <c r="T19" s="185"/>
      <c r="W19" s="184"/>
    </row>
    <row r="20" spans="1:23" ht="12" customHeight="1">
      <c r="A20" s="678" t="s">
        <v>200</v>
      </c>
      <c r="B20" s="1018">
        <v>44.045334403713248</v>
      </c>
      <c r="C20" s="701">
        <v>470.5378870240645</v>
      </c>
      <c r="D20" s="702">
        <v>-3.8</v>
      </c>
      <c r="E20" s="1018">
        <v>55.065441922179161</v>
      </c>
      <c r="F20" s="701">
        <v>588.37675065014275</v>
      </c>
      <c r="G20" s="1022">
        <v>-8.6</v>
      </c>
      <c r="H20" s="701">
        <v>7.0903694354779025</v>
      </c>
      <c r="I20" s="701">
        <v>77.102303815870968</v>
      </c>
      <c r="J20" s="702">
        <v>22</v>
      </c>
      <c r="K20" s="1018">
        <v>9.1882917687932117</v>
      </c>
      <c r="L20" s="701">
        <v>98.211240756333112</v>
      </c>
      <c r="M20" s="702">
        <v>19.8</v>
      </c>
      <c r="N20" s="181">
        <v>44576</v>
      </c>
      <c r="O20" s="182">
        <v>35.601245554480244</v>
      </c>
      <c r="P20" s="35">
        <v>-0.8</v>
      </c>
      <c r="Q20" s="1600"/>
      <c r="S20" s="184"/>
      <c r="T20" s="185"/>
      <c r="W20" s="184"/>
    </row>
    <row r="21" spans="1:23" ht="12" customHeight="1">
      <c r="A21" s="186"/>
      <c r="B21" s="187"/>
      <c r="C21" s="187"/>
      <c r="D21" s="187"/>
      <c r="E21" s="187"/>
      <c r="F21" s="187"/>
      <c r="G21" s="188"/>
      <c r="H21" s="187"/>
      <c r="I21" s="187"/>
      <c r="J21" s="188"/>
      <c r="K21" s="187"/>
      <c r="L21" s="187"/>
      <c r="M21" s="188"/>
      <c r="N21" s="181">
        <v>44577</v>
      </c>
      <c r="O21" s="182">
        <v>35.255614058687918</v>
      </c>
      <c r="P21" s="35">
        <v>-1.1000000000000001</v>
      </c>
      <c r="Q21" s="1397"/>
      <c r="S21" s="184"/>
      <c r="T21" s="185"/>
      <c r="W21" s="184"/>
    </row>
    <row r="22" spans="1:23" ht="12" customHeight="1">
      <c r="A22" s="186"/>
      <c r="B22" s="187"/>
      <c r="C22" s="187"/>
      <c r="D22" s="188"/>
      <c r="E22" s="187"/>
      <c r="F22" s="187"/>
      <c r="G22" s="188"/>
      <c r="H22" s="187"/>
      <c r="I22" s="187"/>
      <c r="J22" s="188"/>
      <c r="K22" s="187"/>
      <c r="L22" s="187"/>
      <c r="M22" s="188"/>
      <c r="N22" s="181">
        <v>44578</v>
      </c>
      <c r="O22" s="182">
        <v>38.213190995877937</v>
      </c>
      <c r="P22" s="35">
        <v>1.4</v>
      </c>
      <c r="Q22" s="1397"/>
      <c r="S22" s="184"/>
      <c r="T22" s="185"/>
      <c r="W22" s="184"/>
    </row>
    <row r="23" spans="1:23" ht="12" customHeight="1">
      <c r="B23" s="183"/>
      <c r="C23" s="183"/>
      <c r="D23" s="183"/>
      <c r="E23" s="183"/>
      <c r="F23" s="183"/>
      <c r="G23" s="183"/>
      <c r="H23" s="183"/>
      <c r="I23" s="183"/>
      <c r="J23" s="183"/>
      <c r="K23" s="183"/>
      <c r="L23" s="183"/>
      <c r="M23" s="183"/>
      <c r="N23" s="181">
        <v>44579</v>
      </c>
      <c r="O23" s="182">
        <v>40.137763018699587</v>
      </c>
      <c r="P23" s="35">
        <v>-0.5</v>
      </c>
      <c r="S23" s="184"/>
      <c r="T23" s="185"/>
      <c r="W23" s="184"/>
    </row>
    <row r="24" spans="1:23" ht="12" customHeight="1">
      <c r="B24" s="183"/>
      <c r="C24" s="183"/>
      <c r="D24" s="183"/>
      <c r="E24" s="183"/>
      <c r="F24" s="183"/>
      <c r="G24" s="183"/>
      <c r="H24" s="183"/>
      <c r="I24" s="183"/>
      <c r="J24" s="183">
        <f>B5</f>
        <v>2022</v>
      </c>
      <c r="K24" s="183">
        <f>E5</f>
        <v>2021</v>
      </c>
      <c r="M24" s="183"/>
      <c r="N24" s="181">
        <v>44580</v>
      </c>
      <c r="O24" s="182">
        <v>39.011554710556752</v>
      </c>
      <c r="P24" s="35">
        <v>0</v>
      </c>
      <c r="S24" s="184"/>
      <c r="T24" s="185"/>
      <c r="W24" s="184"/>
    </row>
    <row r="25" spans="1:23" ht="12" customHeight="1">
      <c r="B25" s="183"/>
      <c r="C25" s="183"/>
      <c r="D25" s="183"/>
      <c r="E25" s="183"/>
      <c r="F25" s="183"/>
      <c r="G25" s="183"/>
      <c r="H25" s="183"/>
      <c r="I25" s="183" t="str">
        <f t="shared" ref="I25:I36" si="0">A8</f>
        <v>January</v>
      </c>
      <c r="J25" s="184">
        <f t="shared" ref="J25:J36" si="1">B8</f>
        <v>44.045334403713248</v>
      </c>
      <c r="K25" s="184">
        <f>E8</f>
        <v>49.722653080462138</v>
      </c>
      <c r="L25" s="184"/>
      <c r="M25" s="183"/>
      <c r="N25" s="181">
        <v>44581</v>
      </c>
      <c r="O25" s="182">
        <v>39.290138237869776</v>
      </c>
      <c r="P25" s="35">
        <v>-0.8</v>
      </c>
      <c r="S25" s="184"/>
      <c r="T25" s="185"/>
      <c r="W25" s="184"/>
    </row>
    <row r="26" spans="1:23" ht="12" customHeight="1">
      <c r="B26" s="183"/>
      <c r="C26" s="183"/>
      <c r="D26" s="183"/>
      <c r="E26" s="183"/>
      <c r="F26" s="183"/>
      <c r="G26" s="183"/>
      <c r="H26" s="183"/>
      <c r="I26" s="183" t="str">
        <f t="shared" si="0"/>
        <v>February</v>
      </c>
      <c r="J26" s="184">
        <f t="shared" si="1"/>
        <v>38.704206423479519</v>
      </c>
      <c r="K26" s="184">
        <f t="shared" ref="K26:K35" si="2">E9</f>
        <v>55.065441922179161</v>
      </c>
      <c r="L26" s="184"/>
      <c r="M26" s="183"/>
      <c r="N26" s="181">
        <v>44582</v>
      </c>
      <c r="O26" s="182">
        <v>41.383237778714417</v>
      </c>
      <c r="P26" s="35">
        <v>-2.7</v>
      </c>
      <c r="S26" s="184"/>
      <c r="T26" s="185"/>
      <c r="W26" s="184"/>
    </row>
    <row r="27" spans="1:23" ht="12" customHeight="1">
      <c r="B27" s="183"/>
      <c r="C27" s="183"/>
      <c r="D27" s="183"/>
      <c r="E27" s="183"/>
      <c r="F27" s="183"/>
      <c r="G27" s="183"/>
      <c r="H27" s="183"/>
      <c r="I27" s="183" t="str">
        <f t="shared" si="0"/>
        <v>March</v>
      </c>
      <c r="J27" s="184">
        <f t="shared" si="1"/>
        <v>39.305876196734893</v>
      </c>
      <c r="K27" s="184">
        <f t="shared" si="2"/>
        <v>42.397191034612071</v>
      </c>
      <c r="L27" s="184"/>
      <c r="M27" s="183"/>
      <c r="N27" s="181">
        <v>44583</v>
      </c>
      <c r="O27" s="182">
        <v>36.817618216656356</v>
      </c>
      <c r="P27" s="35">
        <v>-0.6</v>
      </c>
      <c r="S27" s="184"/>
      <c r="T27" s="185"/>
      <c r="W27" s="184"/>
    </row>
    <row r="28" spans="1:23" ht="12" customHeight="1">
      <c r="B28" s="183"/>
      <c r="C28" s="183"/>
      <c r="D28" s="183"/>
      <c r="E28" s="183"/>
      <c r="F28" s="183"/>
      <c r="G28" s="183"/>
      <c r="H28" s="183"/>
      <c r="I28" s="183" t="str">
        <f t="shared" si="0"/>
        <v>April</v>
      </c>
      <c r="J28" s="184">
        <f t="shared" si="1"/>
        <v>29.953648357462036</v>
      </c>
      <c r="K28" s="184">
        <f t="shared" si="2"/>
        <v>38.273835092326976</v>
      </c>
      <c r="L28" s="184"/>
      <c r="M28" s="183"/>
      <c r="N28" s="181">
        <v>44584</v>
      </c>
      <c r="O28" s="182">
        <v>37.153092442400848</v>
      </c>
      <c r="P28" s="35">
        <v>0.7</v>
      </c>
      <c r="S28" s="184"/>
      <c r="T28" s="185"/>
      <c r="W28" s="184"/>
    </row>
    <row r="29" spans="1:23" ht="12" customHeight="1">
      <c r="B29" s="183"/>
      <c r="C29" s="183"/>
      <c r="D29" s="183"/>
      <c r="E29" s="183"/>
      <c r="F29" s="183"/>
      <c r="G29" s="183"/>
      <c r="H29" s="183"/>
      <c r="I29" s="183" t="str">
        <f t="shared" si="0"/>
        <v>May</v>
      </c>
      <c r="J29" s="184">
        <f t="shared" si="1"/>
        <v>17.11652371205361</v>
      </c>
      <c r="K29" s="184">
        <f t="shared" si="2"/>
        <v>27.655073905846429</v>
      </c>
      <c r="L29" s="184"/>
      <c r="M29" s="183"/>
      <c r="N29" s="181">
        <v>44585</v>
      </c>
      <c r="O29" s="182">
        <v>40.634235432908518</v>
      </c>
      <c r="P29" s="35">
        <v>0.7</v>
      </c>
      <c r="S29" s="184"/>
      <c r="T29" s="185"/>
      <c r="W29" s="184"/>
    </row>
    <row r="30" spans="1:23" ht="12" customHeight="1">
      <c r="B30" s="183"/>
      <c r="C30" s="183"/>
      <c r="D30" s="183"/>
      <c r="E30" s="183"/>
      <c r="F30" s="183"/>
      <c r="G30" s="183"/>
      <c r="H30" s="183"/>
      <c r="I30" s="183" t="str">
        <f t="shared" si="0"/>
        <v>June</v>
      </c>
      <c r="J30" s="184">
        <f t="shared" si="1"/>
        <v>13.834782194340585</v>
      </c>
      <c r="K30" s="184">
        <f t="shared" si="2"/>
        <v>17.062632156671025</v>
      </c>
      <c r="L30" s="184"/>
      <c r="M30" s="183"/>
      <c r="N30" s="181">
        <v>44586</v>
      </c>
      <c r="O30" s="182">
        <v>39.733391342736212</v>
      </c>
      <c r="P30" s="35">
        <v>0.6</v>
      </c>
      <c r="S30" s="184"/>
      <c r="T30" s="185"/>
      <c r="W30" s="184"/>
    </row>
    <row r="31" spans="1:23" ht="12" customHeight="1">
      <c r="B31" s="183"/>
      <c r="C31" s="183"/>
      <c r="D31" s="183"/>
      <c r="E31" s="183"/>
      <c r="F31" s="183"/>
      <c r="G31" s="183"/>
      <c r="H31" s="183"/>
      <c r="I31" s="183" t="str">
        <f t="shared" si="0"/>
        <v>July</v>
      </c>
      <c r="J31" s="184">
        <f t="shared" si="1"/>
        <v>12.731686606960796</v>
      </c>
      <c r="K31" s="184">
        <f t="shared" si="2"/>
        <v>15.030259164954767</v>
      </c>
      <c r="L31" s="184"/>
      <c r="M31" s="183"/>
      <c r="N31" s="181">
        <v>44587</v>
      </c>
      <c r="O31" s="182">
        <v>39.445653906560381</v>
      </c>
      <c r="P31" s="35">
        <v>-0.1</v>
      </c>
      <c r="S31" s="184"/>
      <c r="T31" s="185"/>
      <c r="W31" s="184"/>
    </row>
    <row r="32" spans="1:23" ht="12" customHeight="1">
      <c r="B32" s="183"/>
      <c r="C32" s="183"/>
      <c r="D32" s="183"/>
      <c r="E32" s="183"/>
      <c r="F32" s="183"/>
      <c r="G32" s="183"/>
      <c r="H32" s="183"/>
      <c r="I32" s="183" t="str">
        <f t="shared" si="0"/>
        <v>August</v>
      </c>
      <c r="J32" s="184">
        <f t="shared" si="1"/>
        <v>12.990729776753859</v>
      </c>
      <c r="K32" s="184">
        <f t="shared" si="2"/>
        <v>15.183027788945203</v>
      </c>
      <c r="L32" s="184"/>
      <c r="M32" s="183"/>
      <c r="N32" s="181">
        <v>44588</v>
      </c>
      <c r="O32" s="182">
        <v>37.396500174785935</v>
      </c>
      <c r="P32" s="35">
        <v>0.6</v>
      </c>
      <c r="S32" s="184"/>
      <c r="T32" s="185"/>
      <c r="W32" s="184"/>
    </row>
    <row r="33" spans="2:23" ht="12" customHeight="1">
      <c r="B33" s="183"/>
      <c r="C33" s="183"/>
      <c r="D33" s="183"/>
      <c r="E33" s="183"/>
      <c r="F33" s="183"/>
      <c r="G33" s="183"/>
      <c r="H33" s="183"/>
      <c r="I33" s="183" t="str">
        <f t="shared" si="0"/>
        <v>September</v>
      </c>
      <c r="J33" s="184">
        <f t="shared" si="1"/>
        <v>18.335702206453949</v>
      </c>
      <c r="K33" s="184">
        <f t="shared" si="2"/>
        <v>19.401016375010219</v>
      </c>
      <c r="L33" s="184"/>
      <c r="M33" s="183"/>
      <c r="N33" s="181">
        <v>44589</v>
      </c>
      <c r="O33" s="182">
        <v>37.662731536835615</v>
      </c>
      <c r="P33" s="35">
        <v>1.7</v>
      </c>
      <c r="S33" s="184"/>
      <c r="T33" s="185"/>
      <c r="W33" s="184"/>
    </row>
    <row r="34" spans="2:23" ht="12" customHeight="1">
      <c r="B34" s="183"/>
      <c r="C34" s="183"/>
      <c r="D34" s="183"/>
      <c r="E34" s="183"/>
      <c r="F34" s="183"/>
      <c r="G34" s="183"/>
      <c r="H34" s="183"/>
      <c r="I34" s="183" t="str">
        <f t="shared" si="0"/>
        <v>October</v>
      </c>
      <c r="J34" s="184">
        <f t="shared" si="1"/>
        <v>20.388921913158828</v>
      </c>
      <c r="K34" s="184">
        <f t="shared" si="2"/>
        <v>29.233129831784442</v>
      </c>
      <c r="L34" s="184"/>
      <c r="M34" s="183"/>
      <c r="N34" s="181">
        <v>44590</v>
      </c>
      <c r="O34" s="182">
        <v>32.185425288126829</v>
      </c>
      <c r="P34" s="35">
        <v>2.2000000000000002</v>
      </c>
      <c r="S34" s="184"/>
      <c r="T34" s="185"/>
      <c r="W34" s="184"/>
    </row>
    <row r="35" spans="2:23" ht="12" customHeight="1">
      <c r="B35" s="183"/>
      <c r="C35" s="183"/>
      <c r="D35" s="183"/>
      <c r="E35" s="183"/>
      <c r="F35" s="183"/>
      <c r="G35" s="183"/>
      <c r="H35" s="183"/>
      <c r="I35" s="183" t="str">
        <f t="shared" si="0"/>
        <v>November</v>
      </c>
      <c r="J35" s="184">
        <f t="shared" si="1"/>
        <v>32.894654283229571</v>
      </c>
      <c r="K35" s="184">
        <f t="shared" si="2"/>
        <v>40.802580146211731</v>
      </c>
      <c r="L35" s="184"/>
      <c r="M35" s="183"/>
      <c r="N35" s="181">
        <v>44591</v>
      </c>
      <c r="O35" s="182">
        <v>32.597981688475059</v>
      </c>
      <c r="P35" s="35">
        <v>3.1</v>
      </c>
      <c r="S35" s="184"/>
      <c r="T35" s="185"/>
      <c r="W35" s="184"/>
    </row>
    <row r="36" spans="2:23" ht="12" customHeight="1">
      <c r="B36" s="183"/>
      <c r="C36" s="183"/>
      <c r="D36" s="183"/>
      <c r="E36" s="183"/>
      <c r="F36" s="183"/>
      <c r="G36" s="183"/>
      <c r="H36" s="183"/>
      <c r="I36" s="183" t="str">
        <f t="shared" si="0"/>
        <v>December</v>
      </c>
      <c r="J36" s="184">
        <f t="shared" si="1"/>
        <v>41.738842115884623</v>
      </c>
      <c r="K36" s="184">
        <f>E19</f>
        <v>42.775799426258601</v>
      </c>
      <c r="L36" s="184"/>
      <c r="M36" s="183"/>
      <c r="N36" s="181">
        <v>44592</v>
      </c>
      <c r="O36" s="182">
        <v>38.533021860085874</v>
      </c>
      <c r="P36" s="35">
        <v>0.6</v>
      </c>
      <c r="S36" s="184"/>
      <c r="T36" s="185"/>
      <c r="W36" s="184"/>
    </row>
    <row r="37" spans="2:23" ht="12" customHeight="1">
      <c r="B37" s="183"/>
      <c r="C37" s="183"/>
      <c r="D37" s="183"/>
      <c r="E37" s="183"/>
      <c r="F37" s="183"/>
      <c r="G37" s="183"/>
      <c r="H37" s="183"/>
      <c r="I37" s="183"/>
      <c r="J37" s="184"/>
      <c r="K37" s="184"/>
      <c r="L37" s="183"/>
      <c r="M37" s="183"/>
      <c r="N37" s="181">
        <v>44593</v>
      </c>
      <c r="O37" s="182">
        <v>38.70418907654075</v>
      </c>
      <c r="P37" s="35">
        <v>0.5</v>
      </c>
      <c r="S37" s="184"/>
      <c r="T37" s="185"/>
      <c r="W37" s="184"/>
    </row>
    <row r="38" spans="2:23" ht="12" customHeight="1">
      <c r="B38" s="183"/>
      <c r="C38" s="183"/>
      <c r="D38" s="183"/>
      <c r="E38" s="183"/>
      <c r="F38" s="183"/>
      <c r="G38" s="183"/>
      <c r="H38" s="183"/>
      <c r="I38" s="183"/>
      <c r="J38" s="183"/>
      <c r="K38" s="183"/>
      <c r="L38" s="183"/>
      <c r="M38" s="183"/>
      <c r="N38" s="181">
        <v>44594</v>
      </c>
      <c r="O38" s="182">
        <v>37.69279042357531</v>
      </c>
      <c r="P38" s="35">
        <v>2.4</v>
      </c>
      <c r="S38" s="184"/>
      <c r="T38" s="185"/>
      <c r="W38" s="184"/>
    </row>
    <row r="39" spans="2:23" ht="12" customHeight="1">
      <c r="B39" s="183"/>
      <c r="C39" s="183"/>
      <c r="D39" s="183"/>
      <c r="E39" s="183"/>
      <c r="F39" s="183"/>
      <c r="G39" s="183"/>
      <c r="H39" s="183"/>
      <c r="I39" s="183"/>
      <c r="J39" s="183"/>
      <c r="K39" s="183"/>
      <c r="L39" s="183"/>
      <c r="M39" s="183"/>
      <c r="N39" s="181">
        <v>44595</v>
      </c>
      <c r="O39" s="182">
        <v>36.040656326258976</v>
      </c>
      <c r="P39" s="35">
        <v>2.4</v>
      </c>
      <c r="S39" s="184"/>
      <c r="T39" s="185"/>
      <c r="W39" s="184"/>
    </row>
    <row r="40" spans="2:23" ht="12" customHeight="1">
      <c r="B40" s="183"/>
      <c r="C40" s="183"/>
      <c r="D40" s="183"/>
      <c r="E40" s="183"/>
      <c r="F40" s="183"/>
      <c r="G40" s="183"/>
      <c r="H40" s="183"/>
      <c r="I40" s="183"/>
      <c r="J40" s="183"/>
      <c r="K40" s="183"/>
      <c r="L40" s="183"/>
      <c r="M40" s="183"/>
      <c r="N40" s="181">
        <v>44596</v>
      </c>
      <c r="O40" s="182">
        <v>33.873791672952827</v>
      </c>
      <c r="P40" s="35">
        <v>3.8</v>
      </c>
      <c r="S40" s="184"/>
      <c r="T40" s="185"/>
      <c r="W40" s="184"/>
    </row>
    <row r="41" spans="2:23" ht="12" customHeight="1">
      <c r="B41" s="183"/>
      <c r="C41" s="183"/>
      <c r="D41" s="183"/>
      <c r="E41" s="183"/>
      <c r="F41" s="183"/>
      <c r="G41" s="183"/>
      <c r="H41" s="183"/>
      <c r="I41" s="183"/>
      <c r="J41" s="183"/>
      <c r="K41" s="183"/>
      <c r="L41" s="183"/>
      <c r="M41" s="183"/>
      <c r="N41" s="181">
        <v>44597</v>
      </c>
      <c r="O41" s="182">
        <v>30.369262555821958</v>
      </c>
      <c r="P41" s="35">
        <v>1.8</v>
      </c>
      <c r="S41" s="184"/>
      <c r="T41" s="185"/>
      <c r="W41" s="184"/>
    </row>
    <row r="42" spans="2:23" ht="12" customHeight="1">
      <c r="N42" s="181">
        <v>44598</v>
      </c>
      <c r="O42" s="182">
        <v>31.341994668326493</v>
      </c>
      <c r="P42" s="35">
        <v>3.9</v>
      </c>
      <c r="S42" s="184"/>
      <c r="T42" s="185"/>
      <c r="W42" s="184"/>
    </row>
    <row r="43" spans="2:23" ht="12" customHeight="1">
      <c r="N43" s="181">
        <v>44599</v>
      </c>
      <c r="O43" s="182">
        <v>37.082172552030684</v>
      </c>
      <c r="P43" s="35">
        <v>1.6</v>
      </c>
      <c r="S43" s="184"/>
      <c r="T43" s="185"/>
      <c r="W43" s="184"/>
    </row>
    <row r="44" spans="2:23" ht="12" customHeight="1">
      <c r="N44" s="181">
        <v>44600</v>
      </c>
      <c r="O44" s="182">
        <v>34.068061706149308</v>
      </c>
      <c r="P44" s="35">
        <v>3.7</v>
      </c>
      <c r="S44" s="184"/>
      <c r="T44" s="185"/>
      <c r="W44" s="184"/>
    </row>
    <row r="45" spans="2:23">
      <c r="N45" s="181">
        <v>44601</v>
      </c>
      <c r="O45" s="182">
        <v>31.91481604881869</v>
      </c>
      <c r="P45" s="35">
        <v>5</v>
      </c>
      <c r="S45" s="184"/>
      <c r="T45" s="185"/>
      <c r="W45" s="184"/>
    </row>
    <row r="46" spans="2:23">
      <c r="B46" s="189"/>
      <c r="D46" s="190"/>
      <c r="E46" s="190"/>
      <c r="F46" s="190"/>
      <c r="G46" s="190"/>
      <c r="H46" s="190"/>
      <c r="I46" s="190"/>
      <c r="N46" s="181">
        <v>44602</v>
      </c>
      <c r="O46" s="182">
        <v>31.318399292715721</v>
      </c>
      <c r="P46" s="35">
        <v>6</v>
      </c>
      <c r="S46" s="184"/>
      <c r="T46" s="185"/>
      <c r="W46" s="184"/>
    </row>
    <row r="47" spans="2:23">
      <c r="D47" s="190"/>
      <c r="E47" s="190"/>
      <c r="F47" s="190"/>
      <c r="G47" s="190"/>
      <c r="H47" s="190"/>
      <c r="I47" s="190"/>
      <c r="N47" s="181">
        <v>44603</v>
      </c>
      <c r="O47" s="182">
        <v>33.176374241896127</v>
      </c>
      <c r="P47" s="35">
        <v>2.8</v>
      </c>
      <c r="S47" s="184"/>
      <c r="T47" s="185"/>
      <c r="W47" s="184"/>
    </row>
    <row r="48" spans="2:23">
      <c r="N48" s="181">
        <v>44604</v>
      </c>
      <c r="O48" s="182">
        <v>29.402644302887023</v>
      </c>
      <c r="P48" s="35">
        <v>0</v>
      </c>
      <c r="S48" s="184"/>
      <c r="T48" s="185"/>
      <c r="W48" s="184"/>
    </row>
    <row r="49" spans="2:23">
      <c r="N49" s="181">
        <v>44605</v>
      </c>
      <c r="O49" s="182">
        <v>30.810508409943978</v>
      </c>
      <c r="P49" s="35">
        <v>1</v>
      </c>
      <c r="S49" s="184"/>
      <c r="T49" s="185"/>
      <c r="W49" s="184"/>
    </row>
    <row r="50" spans="2:23">
      <c r="B50" s="187"/>
      <c r="C50" s="187"/>
      <c r="D50" s="187"/>
      <c r="E50" s="187"/>
      <c r="F50" s="187"/>
      <c r="G50" s="191"/>
      <c r="H50" s="191"/>
      <c r="I50" s="191"/>
      <c r="N50" s="181">
        <v>44606</v>
      </c>
      <c r="O50" s="182">
        <v>33.208065162253945</v>
      </c>
      <c r="P50" s="35">
        <v>1.4</v>
      </c>
      <c r="S50" s="184"/>
      <c r="T50" s="185"/>
      <c r="W50" s="184"/>
    </row>
    <row r="51" spans="2:23">
      <c r="B51" s="187"/>
      <c r="C51" s="187"/>
      <c r="D51" s="187"/>
      <c r="E51" s="187"/>
      <c r="F51" s="187"/>
      <c r="G51" s="191"/>
      <c r="H51" s="191"/>
      <c r="I51" s="191"/>
      <c r="N51" s="181">
        <v>44607</v>
      </c>
      <c r="O51" s="182">
        <v>32.343080455134242</v>
      </c>
      <c r="P51" s="35">
        <v>3.3</v>
      </c>
      <c r="S51" s="184"/>
      <c r="T51" s="185"/>
      <c r="W51" s="184"/>
    </row>
    <row r="52" spans="2:23">
      <c r="B52" s="187"/>
      <c r="C52" s="187"/>
      <c r="D52" s="187"/>
      <c r="E52" s="187"/>
      <c r="F52" s="187"/>
      <c r="G52" s="191"/>
      <c r="H52" s="191"/>
      <c r="I52" s="191"/>
      <c r="N52" s="181">
        <v>44608</v>
      </c>
      <c r="O52" s="182">
        <v>29.971702293184386</v>
      </c>
      <c r="P52" s="35">
        <v>5.9</v>
      </c>
      <c r="S52" s="184"/>
      <c r="T52" s="185"/>
      <c r="W52" s="184"/>
    </row>
    <row r="53" spans="2:23">
      <c r="B53" s="187"/>
      <c r="C53" s="187"/>
      <c r="D53" s="187"/>
      <c r="E53" s="187"/>
      <c r="F53" s="187"/>
      <c r="G53" s="191"/>
      <c r="H53" s="191"/>
      <c r="I53" s="191"/>
      <c r="N53" s="181">
        <v>44609</v>
      </c>
      <c r="O53" s="182">
        <v>29.550597981716209</v>
      </c>
      <c r="P53" s="35">
        <v>6.7</v>
      </c>
      <c r="S53" s="184"/>
      <c r="T53" s="185"/>
      <c r="W53" s="184"/>
    </row>
    <row r="54" spans="2:23">
      <c r="B54" s="187"/>
      <c r="C54" s="187"/>
      <c r="D54" s="187"/>
      <c r="E54" s="187"/>
      <c r="F54" s="187"/>
      <c r="G54" s="191"/>
      <c r="H54" s="191"/>
      <c r="I54" s="191"/>
      <c r="N54" s="181">
        <v>44610</v>
      </c>
      <c r="O54" s="182">
        <v>28.475265499752386</v>
      </c>
      <c r="P54" s="35">
        <v>6.6</v>
      </c>
      <c r="S54" s="184"/>
      <c r="T54" s="185"/>
      <c r="W54" s="184"/>
    </row>
    <row r="55" spans="2:23">
      <c r="B55" s="187"/>
      <c r="C55" s="187"/>
      <c r="D55" s="187"/>
      <c r="E55" s="187"/>
      <c r="F55" s="187"/>
      <c r="G55" s="191"/>
      <c r="H55" s="191"/>
      <c r="I55" s="191"/>
      <c r="N55" s="181">
        <v>44611</v>
      </c>
      <c r="O55" s="182">
        <v>26.410395688637138</v>
      </c>
      <c r="P55" s="35">
        <v>3.8</v>
      </c>
      <c r="S55" s="184"/>
      <c r="T55" s="185"/>
      <c r="W55" s="184"/>
    </row>
    <row r="56" spans="2:23">
      <c r="B56" s="187"/>
      <c r="C56" s="187"/>
      <c r="D56" s="187"/>
      <c r="E56" s="187"/>
      <c r="F56" s="187"/>
      <c r="G56" s="191"/>
      <c r="H56" s="191"/>
      <c r="I56" s="191"/>
      <c r="N56" s="181">
        <v>44612</v>
      </c>
      <c r="O56" s="182">
        <v>27.372154512242357</v>
      </c>
      <c r="P56" s="35">
        <v>5.8</v>
      </c>
      <c r="S56" s="184"/>
      <c r="T56" s="185"/>
      <c r="W56" s="184"/>
    </row>
    <row r="57" spans="2:23">
      <c r="B57" s="187"/>
      <c r="C57" s="187"/>
      <c r="D57" s="187"/>
      <c r="E57" s="187"/>
      <c r="F57" s="187"/>
      <c r="G57" s="191"/>
      <c r="H57" s="191"/>
      <c r="I57" s="191"/>
      <c r="N57" s="181">
        <v>44613</v>
      </c>
      <c r="O57" s="182">
        <v>30.597331357914786</v>
      </c>
      <c r="P57" s="35">
        <v>4.8</v>
      </c>
      <c r="S57" s="184"/>
      <c r="T57" s="185"/>
      <c r="W57" s="184"/>
    </row>
    <row r="58" spans="2:23">
      <c r="B58" s="187"/>
      <c r="C58" s="187"/>
      <c r="D58" s="187"/>
      <c r="E58" s="187"/>
      <c r="F58" s="187"/>
      <c r="G58" s="191"/>
      <c r="H58" s="191"/>
      <c r="I58" s="191"/>
      <c r="N58" s="181">
        <v>44614</v>
      </c>
      <c r="O58" s="182">
        <v>31.431249785218583</v>
      </c>
      <c r="P58" s="35">
        <v>3.2</v>
      </c>
      <c r="S58" s="184"/>
      <c r="T58" s="185"/>
      <c r="W58" s="184"/>
    </row>
    <row r="59" spans="2:23">
      <c r="B59" s="187"/>
      <c r="C59" s="187"/>
      <c r="D59" s="187"/>
      <c r="E59" s="187"/>
      <c r="F59" s="187"/>
      <c r="G59" s="191"/>
      <c r="H59" s="191"/>
      <c r="I59" s="191"/>
      <c r="N59" s="181">
        <v>44615</v>
      </c>
      <c r="O59" s="182">
        <v>30.50044443037898</v>
      </c>
      <c r="P59" s="35">
        <v>3.2</v>
      </c>
      <c r="S59" s="184"/>
      <c r="T59" s="185"/>
      <c r="W59" s="184"/>
    </row>
    <row r="60" spans="2:23">
      <c r="B60" s="187"/>
      <c r="C60" s="187"/>
      <c r="D60" s="187"/>
      <c r="E60" s="187"/>
      <c r="F60" s="187"/>
      <c r="G60" s="191"/>
      <c r="H60" s="191"/>
      <c r="I60" s="191"/>
      <c r="N60" s="181">
        <v>44616</v>
      </c>
      <c r="O60" s="182">
        <v>29.659503433012596</v>
      </c>
      <c r="P60" s="35">
        <v>5</v>
      </c>
      <c r="S60" s="184"/>
      <c r="T60" s="185"/>
      <c r="W60" s="184"/>
    </row>
    <row r="61" spans="2:23">
      <c r="B61" s="187"/>
      <c r="C61" s="187"/>
      <c r="D61" s="187"/>
      <c r="E61" s="187"/>
      <c r="F61" s="187"/>
      <c r="G61" s="191"/>
      <c r="H61" s="191"/>
      <c r="I61" s="191"/>
      <c r="N61" s="181">
        <v>44617</v>
      </c>
      <c r="O61" s="182">
        <v>30.220662620830748</v>
      </c>
      <c r="P61" s="35">
        <v>1.9</v>
      </c>
      <c r="S61" s="184"/>
      <c r="T61" s="185"/>
      <c r="W61" s="184"/>
    </row>
    <row r="62" spans="2:23">
      <c r="B62" s="187"/>
      <c r="C62" s="187"/>
      <c r="D62" s="187"/>
      <c r="E62" s="187"/>
      <c r="F62" s="187"/>
      <c r="G62" s="191"/>
      <c r="H62" s="191"/>
      <c r="I62" s="191"/>
      <c r="N62" s="181">
        <v>44618</v>
      </c>
      <c r="O62" s="182">
        <v>29.11853957726618</v>
      </c>
      <c r="P62" s="35">
        <v>1.4</v>
      </c>
      <c r="S62" s="184"/>
      <c r="T62" s="185"/>
      <c r="W62" s="184"/>
    </row>
    <row r="63" spans="2:23">
      <c r="N63" s="181">
        <v>44619</v>
      </c>
      <c r="O63" s="182">
        <v>30.306623917620495</v>
      </c>
      <c r="P63" s="35">
        <v>0.6</v>
      </c>
      <c r="S63" s="184"/>
      <c r="T63" s="185"/>
      <c r="W63" s="184"/>
    </row>
    <row r="64" spans="2:23">
      <c r="N64" s="181">
        <v>44620</v>
      </c>
      <c r="O64" s="182">
        <v>35.538609567525846</v>
      </c>
      <c r="P64" s="35">
        <v>-2</v>
      </c>
      <c r="S64" s="184"/>
      <c r="T64" s="185"/>
      <c r="W64" s="184"/>
    </row>
    <row r="65" spans="14:23">
      <c r="N65" s="181">
        <v>44621</v>
      </c>
      <c r="O65" s="398">
        <v>38.596970068622277</v>
      </c>
      <c r="P65" s="35">
        <v>-1.7</v>
      </c>
      <c r="S65" s="184"/>
      <c r="T65" s="185"/>
      <c r="W65" s="184"/>
    </row>
    <row r="66" spans="14:23">
      <c r="N66" s="181">
        <v>44622</v>
      </c>
      <c r="O66" s="398">
        <v>36.705454333847264</v>
      </c>
      <c r="P66" s="35">
        <v>-1.7</v>
      </c>
      <c r="S66" s="184"/>
      <c r="T66" s="185"/>
      <c r="W66" s="184"/>
    </row>
    <row r="67" spans="14:23">
      <c r="N67" s="181">
        <v>44623</v>
      </c>
      <c r="O67" s="398">
        <v>37.588380712876116</v>
      </c>
      <c r="P67" s="35">
        <v>-1.6</v>
      </c>
      <c r="S67" s="184"/>
      <c r="T67" s="185"/>
      <c r="W67" s="184"/>
    </row>
    <row r="68" spans="14:23">
      <c r="N68" s="181">
        <v>44624</v>
      </c>
      <c r="O68" s="398">
        <v>37.44396585222308</v>
      </c>
      <c r="P68" s="35">
        <v>-0.9</v>
      </c>
      <c r="S68" s="184"/>
      <c r="T68" s="185"/>
      <c r="W68" s="184"/>
    </row>
    <row r="69" spans="14:23">
      <c r="N69" s="181">
        <v>44625</v>
      </c>
      <c r="O69" s="398">
        <v>32.071659207327841</v>
      </c>
      <c r="P69" s="35">
        <v>-0.6</v>
      </c>
      <c r="S69" s="184"/>
      <c r="T69" s="185"/>
      <c r="W69" s="184"/>
    </row>
    <row r="70" spans="14:23">
      <c r="N70" s="181">
        <v>44626</v>
      </c>
      <c r="O70" s="398">
        <v>34.416117701702142</v>
      </c>
      <c r="P70" s="35">
        <v>-2.1</v>
      </c>
      <c r="S70" s="184"/>
      <c r="T70" s="185"/>
      <c r="W70" s="184"/>
    </row>
    <row r="71" spans="14:23">
      <c r="N71" s="181">
        <v>44627</v>
      </c>
      <c r="O71" s="398">
        <v>39.305859606873142</v>
      </c>
      <c r="P71" s="35">
        <v>-0.9</v>
      </c>
      <c r="S71" s="184"/>
      <c r="T71" s="185"/>
      <c r="W71" s="184"/>
    </row>
    <row r="72" spans="14:23">
      <c r="N72" s="181">
        <v>44628</v>
      </c>
      <c r="O72" s="398">
        <v>35.793700006681128</v>
      </c>
      <c r="P72" s="35">
        <v>-0.6</v>
      </c>
      <c r="S72" s="184"/>
      <c r="T72" s="185"/>
      <c r="W72" s="184"/>
    </row>
    <row r="73" spans="14:23">
      <c r="N73" s="181">
        <v>44629</v>
      </c>
      <c r="O73" s="398">
        <v>34.146562788303704</v>
      </c>
      <c r="P73" s="35">
        <v>1.4</v>
      </c>
      <c r="S73" s="184"/>
      <c r="T73" s="185"/>
      <c r="W73" s="184"/>
    </row>
    <row r="74" spans="14:23">
      <c r="N74" s="181">
        <v>44630</v>
      </c>
      <c r="O74" s="398">
        <v>33.051448276865607</v>
      </c>
      <c r="P74" s="35">
        <v>0.3</v>
      </c>
      <c r="S74" s="184"/>
      <c r="T74" s="185"/>
      <c r="W74" s="184"/>
    </row>
    <row r="75" spans="14:23">
      <c r="N75" s="181">
        <v>44631</v>
      </c>
      <c r="O75" s="398">
        <v>33.265071943991472</v>
      </c>
      <c r="P75" s="35">
        <v>-1.2</v>
      </c>
      <c r="S75" s="184"/>
      <c r="T75" s="185"/>
      <c r="W75" s="184"/>
    </row>
    <row r="76" spans="14:23">
      <c r="N76" s="181">
        <v>44632</v>
      </c>
      <c r="O76" s="398">
        <v>29.669347439252025</v>
      </c>
      <c r="P76" s="35">
        <v>0.6</v>
      </c>
      <c r="S76" s="184"/>
      <c r="T76" s="185"/>
      <c r="W76" s="184"/>
    </row>
    <row r="77" spans="14:23">
      <c r="N77" s="181">
        <v>44633</v>
      </c>
      <c r="O77" s="398">
        <v>29.030711002930015</v>
      </c>
      <c r="P77" s="35">
        <v>2.9</v>
      </c>
      <c r="S77" s="184"/>
      <c r="T77" s="185"/>
      <c r="W77" s="184"/>
    </row>
    <row r="78" spans="14:23">
      <c r="N78" s="181">
        <v>44634</v>
      </c>
      <c r="O78" s="398">
        <v>32.631906865687505</v>
      </c>
      <c r="P78" s="35">
        <v>5.5</v>
      </c>
      <c r="S78" s="184"/>
      <c r="T78" s="185"/>
      <c r="W78" s="184"/>
    </row>
    <row r="79" spans="14:23">
      <c r="N79" s="181">
        <v>44635</v>
      </c>
      <c r="O79" s="398">
        <v>30.799655893218912</v>
      </c>
      <c r="P79" s="35">
        <v>6.1</v>
      </c>
      <c r="S79" s="184"/>
      <c r="T79" s="185"/>
      <c r="W79" s="184"/>
    </row>
    <row r="80" spans="14:23">
      <c r="N80" s="181">
        <v>44636</v>
      </c>
      <c r="O80" s="398">
        <v>29.592648898758537</v>
      </c>
      <c r="P80" s="35">
        <v>5.3</v>
      </c>
      <c r="S80" s="184"/>
      <c r="T80" s="185"/>
      <c r="W80" s="184"/>
    </row>
    <row r="81" spans="14:23">
      <c r="N81" s="181">
        <v>44637</v>
      </c>
      <c r="O81" s="398">
        <v>29.69697079765713</v>
      </c>
      <c r="P81" s="35">
        <v>5.0999999999999996</v>
      </c>
      <c r="S81" s="184"/>
      <c r="T81" s="185"/>
      <c r="W81" s="184"/>
    </row>
    <row r="82" spans="14:23">
      <c r="N82" s="181">
        <v>44638</v>
      </c>
      <c r="O82" s="398">
        <v>27.874439770198787</v>
      </c>
      <c r="P82" s="35">
        <v>4.8</v>
      </c>
      <c r="S82" s="184"/>
      <c r="T82" s="185"/>
      <c r="W82" s="184"/>
    </row>
    <row r="83" spans="14:23">
      <c r="N83" s="181">
        <v>44639</v>
      </c>
      <c r="O83" s="398">
        <v>25.263845010769764</v>
      </c>
      <c r="P83" s="35">
        <v>3.2</v>
      </c>
      <c r="S83" s="184"/>
      <c r="T83" s="185"/>
      <c r="W83" s="184"/>
    </row>
    <row r="84" spans="14:23">
      <c r="N84" s="181">
        <v>44640</v>
      </c>
      <c r="O84" s="398">
        <v>26.713999897146046</v>
      </c>
      <c r="P84" s="35">
        <v>3.3</v>
      </c>
      <c r="S84" s="184"/>
      <c r="T84" s="185"/>
      <c r="W84" s="184"/>
    </row>
    <row r="85" spans="14:23">
      <c r="N85" s="181">
        <v>44641</v>
      </c>
      <c r="O85" s="398">
        <v>30.799949414274657</v>
      </c>
      <c r="P85" s="35">
        <v>3.6</v>
      </c>
      <c r="S85" s="184"/>
      <c r="T85" s="185"/>
      <c r="W85" s="184"/>
    </row>
    <row r="86" spans="14:23">
      <c r="N86" s="181">
        <v>44642</v>
      </c>
      <c r="O86" s="398">
        <v>28.382241211085407</v>
      </c>
      <c r="P86" s="35">
        <v>6.4</v>
      </c>
      <c r="S86" s="184"/>
      <c r="T86" s="185"/>
      <c r="W86" s="184"/>
    </row>
    <row r="87" spans="14:23">
      <c r="N87" s="181">
        <v>44643</v>
      </c>
      <c r="O87" s="398">
        <v>26.030332693465137</v>
      </c>
      <c r="P87" s="35">
        <v>7.7</v>
      </c>
      <c r="S87" s="184"/>
      <c r="T87" s="185"/>
      <c r="W87" s="184"/>
    </row>
    <row r="88" spans="14:23">
      <c r="N88" s="181">
        <v>44644</v>
      </c>
      <c r="O88" s="398">
        <v>25.324324182256643</v>
      </c>
      <c r="P88" s="35">
        <v>7.3</v>
      </c>
      <c r="S88" s="184"/>
      <c r="T88" s="185"/>
      <c r="W88" s="184"/>
    </row>
    <row r="89" spans="14:23">
      <c r="N89" s="181">
        <v>44645</v>
      </c>
      <c r="O89" s="398">
        <v>23.217405468213812</v>
      </c>
      <c r="P89" s="35">
        <v>6.4</v>
      </c>
      <c r="S89" s="184"/>
      <c r="T89" s="185"/>
      <c r="W89" s="184"/>
    </row>
    <row r="90" spans="14:23">
      <c r="N90" s="181">
        <v>44646</v>
      </c>
      <c r="O90" s="398">
        <v>17.427730996423954</v>
      </c>
      <c r="P90" s="35">
        <v>9</v>
      </c>
      <c r="S90" s="184"/>
      <c r="T90" s="185"/>
      <c r="W90" s="184"/>
    </row>
    <row r="91" spans="14:23">
      <c r="N91" s="181">
        <v>44647</v>
      </c>
      <c r="O91" s="398">
        <v>19.717664960644669</v>
      </c>
      <c r="P91" s="35">
        <v>7.7</v>
      </c>
      <c r="S91" s="184"/>
      <c r="T91" s="185"/>
      <c r="W91" s="184"/>
    </row>
    <row r="92" spans="14:23">
      <c r="N92" s="181">
        <v>44648</v>
      </c>
      <c r="O92" s="398">
        <v>21.788714461921746</v>
      </c>
      <c r="P92" s="35">
        <v>9.8000000000000007</v>
      </c>
      <c r="S92" s="184"/>
      <c r="T92" s="185"/>
      <c r="W92" s="184"/>
    </row>
    <row r="93" spans="14:23">
      <c r="N93" s="181">
        <v>44649</v>
      </c>
      <c r="O93" s="398">
        <v>23.492391390422963</v>
      </c>
      <c r="P93" s="35">
        <v>8.6999999999999993</v>
      </c>
      <c r="S93" s="184"/>
      <c r="T93" s="185"/>
      <c r="W93" s="184"/>
    </row>
    <row r="94" spans="14:23">
      <c r="N94" s="181">
        <v>44650</v>
      </c>
      <c r="O94" s="398">
        <v>25.367550976211213</v>
      </c>
      <c r="P94" s="35">
        <v>6.2</v>
      </c>
      <c r="S94" s="184"/>
      <c r="T94" s="185"/>
      <c r="W94" s="184"/>
    </row>
    <row r="95" spans="14:23">
      <c r="N95" s="181">
        <v>44651</v>
      </c>
      <c r="O95" s="398">
        <v>27.412289078829513</v>
      </c>
      <c r="P95" s="35">
        <v>2.8</v>
      </c>
      <c r="S95" s="184"/>
      <c r="T95" s="185"/>
      <c r="W95" s="184"/>
    </row>
    <row r="96" spans="14:23">
      <c r="N96" s="181">
        <v>44652</v>
      </c>
      <c r="O96" s="398">
        <v>29.377569261023009</v>
      </c>
      <c r="P96" s="35">
        <v>0.4</v>
      </c>
      <c r="S96" s="184"/>
      <c r="T96" s="185"/>
      <c r="W96" s="184"/>
    </row>
    <row r="97" spans="14:23">
      <c r="N97" s="181">
        <v>44653</v>
      </c>
      <c r="O97" s="398">
        <v>28.700154712533145</v>
      </c>
      <c r="P97" s="35">
        <v>0.2</v>
      </c>
      <c r="S97" s="184"/>
      <c r="T97" s="185"/>
      <c r="W97" s="184"/>
    </row>
    <row r="98" spans="14:23">
      <c r="N98" s="181">
        <v>44654</v>
      </c>
      <c r="O98" s="398">
        <v>29.578261063909594</v>
      </c>
      <c r="P98" s="35">
        <v>-1</v>
      </c>
      <c r="S98" s="184"/>
      <c r="T98" s="185"/>
      <c r="W98" s="184"/>
    </row>
    <row r="99" spans="14:23">
      <c r="N99" s="181">
        <v>44655</v>
      </c>
      <c r="O99" s="398">
        <v>29.953648357462033</v>
      </c>
      <c r="P99" s="35">
        <v>2.2999999999999998</v>
      </c>
      <c r="S99" s="184"/>
      <c r="T99" s="185"/>
      <c r="W99" s="184"/>
    </row>
    <row r="100" spans="14:23">
      <c r="N100" s="181">
        <v>44656</v>
      </c>
      <c r="O100" s="398">
        <v>28.866256673424626</v>
      </c>
      <c r="P100" s="35">
        <v>5.8</v>
      </c>
      <c r="S100" s="184"/>
      <c r="T100" s="185"/>
      <c r="W100" s="184"/>
    </row>
    <row r="101" spans="14:23">
      <c r="N101" s="181">
        <v>44657</v>
      </c>
      <c r="O101" s="398">
        <v>24.184794027321281</v>
      </c>
      <c r="P101" s="35">
        <v>9.6</v>
      </c>
      <c r="S101" s="184"/>
      <c r="T101" s="185"/>
      <c r="W101" s="184"/>
    </row>
    <row r="102" spans="14:23">
      <c r="N102" s="181">
        <v>44658</v>
      </c>
      <c r="O102" s="398">
        <v>22.278206920331776</v>
      </c>
      <c r="P102" s="35">
        <v>10.8</v>
      </c>
      <c r="S102" s="184"/>
      <c r="T102" s="185"/>
      <c r="W102" s="184"/>
    </row>
    <row r="103" spans="14:23">
      <c r="N103" s="181">
        <v>44659</v>
      </c>
      <c r="O103" s="398">
        <v>23.065060553544669</v>
      </c>
      <c r="P103" s="35">
        <v>6.6</v>
      </c>
      <c r="S103" s="184"/>
      <c r="T103" s="185"/>
      <c r="W103" s="184"/>
    </row>
    <row r="104" spans="14:23">
      <c r="N104" s="181">
        <v>44660</v>
      </c>
      <c r="O104" s="398">
        <v>23.265131136510696</v>
      </c>
      <c r="P104" s="35">
        <v>2.9</v>
      </c>
      <c r="S104" s="184"/>
      <c r="T104" s="185"/>
      <c r="W104" s="184"/>
    </row>
    <row r="105" spans="14:23">
      <c r="N105" s="181">
        <v>44661</v>
      </c>
      <c r="O105" s="398">
        <v>24.911536567090728</v>
      </c>
      <c r="P105" s="35">
        <v>2.4</v>
      </c>
      <c r="S105" s="184"/>
      <c r="T105" s="185"/>
      <c r="W105" s="184"/>
    </row>
    <row r="106" spans="14:23">
      <c r="N106" s="181">
        <v>44662</v>
      </c>
      <c r="O106" s="398">
        <v>26.097043312838455</v>
      </c>
      <c r="P106" s="35">
        <v>4</v>
      </c>
      <c r="S106" s="184"/>
      <c r="T106" s="185"/>
      <c r="W106" s="184"/>
    </row>
    <row r="107" spans="14:23">
      <c r="N107" s="181">
        <v>44663</v>
      </c>
      <c r="O107" s="398">
        <v>23.136908444500893</v>
      </c>
      <c r="P107" s="35">
        <v>7.8</v>
      </c>
      <c r="S107" s="184"/>
      <c r="T107" s="185"/>
      <c r="W107" s="184"/>
    </row>
    <row r="108" spans="14:23">
      <c r="N108" s="181">
        <v>44664</v>
      </c>
      <c r="O108" s="398">
        <v>20.260558074717249</v>
      </c>
      <c r="P108" s="35">
        <v>11.1</v>
      </c>
      <c r="S108" s="184"/>
      <c r="T108" s="185"/>
      <c r="W108" s="184"/>
    </row>
    <row r="109" spans="14:23">
      <c r="N109" s="181">
        <v>44665</v>
      </c>
      <c r="O109" s="398">
        <v>16.984770957842546</v>
      </c>
      <c r="P109" s="35">
        <v>13.3</v>
      </c>
      <c r="S109" s="184"/>
      <c r="T109" s="185"/>
      <c r="W109" s="184"/>
    </row>
    <row r="110" spans="14:23">
      <c r="N110" s="181">
        <v>44666</v>
      </c>
      <c r="O110" s="398">
        <v>16.557755764080412</v>
      </c>
      <c r="P110" s="35">
        <v>9.6</v>
      </c>
      <c r="S110" s="184"/>
      <c r="T110" s="185"/>
      <c r="W110" s="184"/>
    </row>
    <row r="111" spans="14:23">
      <c r="N111" s="181">
        <v>44667</v>
      </c>
      <c r="O111" s="398">
        <v>19.031121818896978</v>
      </c>
      <c r="P111" s="35">
        <v>4.4000000000000004</v>
      </c>
      <c r="S111" s="184"/>
      <c r="T111" s="185"/>
      <c r="W111" s="184"/>
    </row>
    <row r="112" spans="14:23">
      <c r="N112" s="181">
        <v>44668</v>
      </c>
      <c r="O112" s="398">
        <v>18.582732998040999</v>
      </c>
      <c r="P112" s="35">
        <v>5</v>
      </c>
      <c r="S112" s="184"/>
      <c r="T112" s="185"/>
      <c r="W112" s="184"/>
    </row>
    <row r="113" spans="14:23">
      <c r="N113" s="181">
        <v>44669</v>
      </c>
      <c r="O113" s="398">
        <v>20.013404369653049</v>
      </c>
      <c r="P113" s="35">
        <v>5.9</v>
      </c>
      <c r="S113" s="184"/>
      <c r="T113" s="185"/>
      <c r="W113" s="184"/>
    </row>
    <row r="114" spans="14:23">
      <c r="N114" s="181">
        <v>44670</v>
      </c>
      <c r="O114" s="398">
        <v>24.604542630947499</v>
      </c>
      <c r="P114" s="35">
        <v>3.6</v>
      </c>
      <c r="S114" s="184"/>
      <c r="T114" s="185"/>
      <c r="W114" s="184"/>
    </row>
    <row r="115" spans="14:23">
      <c r="N115" s="181">
        <v>44671</v>
      </c>
      <c r="O115" s="398">
        <v>25.450334125500447</v>
      </c>
      <c r="P115" s="35">
        <v>4.7</v>
      </c>
      <c r="S115" s="184"/>
      <c r="T115" s="185"/>
      <c r="W115" s="184"/>
    </row>
    <row r="116" spans="14:23">
      <c r="N116" s="181">
        <v>44672</v>
      </c>
      <c r="O116" s="398">
        <v>23.419989164226394</v>
      </c>
      <c r="P116" s="35">
        <v>7</v>
      </c>
      <c r="S116" s="184"/>
      <c r="T116" s="185"/>
      <c r="W116" s="184"/>
    </row>
    <row r="117" spans="14:23">
      <c r="N117" s="181">
        <v>44673</v>
      </c>
      <c r="O117" s="398">
        <v>22.256374883873168</v>
      </c>
      <c r="P117" s="35">
        <v>8</v>
      </c>
      <c r="S117" s="184"/>
      <c r="T117" s="185"/>
      <c r="W117" s="184"/>
    </row>
    <row r="118" spans="14:23">
      <c r="N118" s="181">
        <v>44674</v>
      </c>
      <c r="O118" s="398">
        <v>17.251837972435691</v>
      </c>
      <c r="P118" s="35">
        <v>9.6</v>
      </c>
      <c r="S118" s="184"/>
      <c r="T118" s="185"/>
      <c r="W118" s="184"/>
    </row>
    <row r="119" spans="14:23">
      <c r="N119" s="181">
        <v>44675</v>
      </c>
      <c r="O119" s="398">
        <v>19.025071844458491</v>
      </c>
      <c r="P119" s="35">
        <v>8.6999999999999993</v>
      </c>
      <c r="S119" s="184"/>
      <c r="T119" s="185"/>
      <c r="W119" s="184"/>
    </row>
    <row r="120" spans="14:23">
      <c r="N120" s="181">
        <v>44676</v>
      </c>
      <c r="O120" s="398">
        <v>22.290229137905413</v>
      </c>
      <c r="P120" s="35">
        <v>7.1</v>
      </c>
      <c r="S120" s="184"/>
      <c r="T120" s="185"/>
      <c r="W120" s="184"/>
    </row>
    <row r="121" spans="14:23">
      <c r="N121" s="181">
        <v>44677</v>
      </c>
      <c r="O121" s="398">
        <v>20.879722376087749</v>
      </c>
      <c r="P121" s="35">
        <v>8.6999999999999993</v>
      </c>
      <c r="S121" s="184"/>
      <c r="T121" s="185"/>
      <c r="W121" s="184"/>
    </row>
    <row r="122" spans="14:23">
      <c r="N122" s="181">
        <v>44678</v>
      </c>
      <c r="O122" s="398">
        <v>20.562429395400216</v>
      </c>
      <c r="P122" s="35">
        <v>9.3000000000000007</v>
      </c>
      <c r="S122" s="184"/>
      <c r="T122" s="185"/>
      <c r="W122" s="184"/>
    </row>
    <row r="123" spans="14:23">
      <c r="N123" s="181">
        <v>44679</v>
      </c>
      <c r="O123" s="398">
        <v>19.420616350393708</v>
      </c>
      <c r="P123" s="35">
        <v>9.6</v>
      </c>
      <c r="S123" s="184"/>
      <c r="T123" s="185"/>
      <c r="W123" s="184"/>
    </row>
    <row r="124" spans="14:23">
      <c r="N124" s="181">
        <v>44680</v>
      </c>
      <c r="O124" s="398">
        <v>17.200987938765152</v>
      </c>
      <c r="P124" s="35">
        <v>10.3</v>
      </c>
      <c r="S124" s="184"/>
      <c r="T124" s="185"/>
      <c r="W124" s="184"/>
    </row>
    <row r="125" spans="14:23">
      <c r="N125" s="181">
        <v>44681</v>
      </c>
      <c r="O125" s="398">
        <v>14.154988994736485</v>
      </c>
      <c r="P125" s="35">
        <v>10.8</v>
      </c>
      <c r="S125" s="184"/>
      <c r="T125" s="185"/>
      <c r="W125" s="184"/>
    </row>
    <row r="126" spans="14:23">
      <c r="N126" s="181">
        <v>44682</v>
      </c>
      <c r="O126" s="398">
        <v>14.262719904222577</v>
      </c>
      <c r="P126" s="35">
        <v>11.8</v>
      </c>
      <c r="S126" s="184"/>
      <c r="T126" s="185"/>
      <c r="W126" s="184"/>
    </row>
    <row r="127" spans="14:23">
      <c r="N127" s="181">
        <v>44683</v>
      </c>
      <c r="O127" s="398">
        <v>15.31370998101344</v>
      </c>
      <c r="P127" s="35">
        <v>12.8</v>
      </c>
      <c r="S127" s="184"/>
      <c r="T127" s="185"/>
      <c r="W127" s="184"/>
    </row>
    <row r="128" spans="14:23">
      <c r="N128" s="181">
        <v>44684</v>
      </c>
      <c r="O128" s="398">
        <v>16.724326985173406</v>
      </c>
      <c r="P128" s="35">
        <v>13</v>
      </c>
      <c r="S128" s="184"/>
      <c r="T128" s="185"/>
      <c r="W128" s="184"/>
    </row>
    <row r="129" spans="14:23">
      <c r="N129" s="181">
        <v>44685</v>
      </c>
      <c r="O129" s="398">
        <v>17.116504218966053</v>
      </c>
      <c r="P129" s="35">
        <v>12.9</v>
      </c>
      <c r="S129" s="184"/>
      <c r="T129" s="185"/>
      <c r="W129" s="184"/>
    </row>
    <row r="130" spans="14:23">
      <c r="N130" s="181">
        <v>44686</v>
      </c>
      <c r="O130" s="398">
        <v>16.098683694742519</v>
      </c>
      <c r="P130" s="35">
        <v>13.4</v>
      </c>
      <c r="S130" s="184"/>
      <c r="T130" s="185"/>
      <c r="W130" s="184"/>
    </row>
    <row r="131" spans="14:23">
      <c r="N131" s="181">
        <v>44687</v>
      </c>
      <c r="O131" s="398">
        <v>13.368467128057093</v>
      </c>
      <c r="P131" s="35">
        <v>12.7</v>
      </c>
      <c r="S131" s="184"/>
      <c r="T131" s="185"/>
      <c r="W131" s="184"/>
    </row>
    <row r="132" spans="14:23">
      <c r="N132" s="181">
        <v>44688</v>
      </c>
      <c r="O132" s="398">
        <v>11.375936351530127</v>
      </c>
      <c r="P132" s="35">
        <v>12.6</v>
      </c>
      <c r="S132" s="184"/>
      <c r="T132" s="185"/>
      <c r="W132" s="184"/>
    </row>
    <row r="133" spans="14:23">
      <c r="N133" s="181">
        <v>44689</v>
      </c>
      <c r="O133" s="398">
        <v>11.530596515591705</v>
      </c>
      <c r="P133" s="35">
        <v>14.2</v>
      </c>
      <c r="S133" s="184"/>
      <c r="T133" s="185"/>
      <c r="W133" s="184"/>
    </row>
    <row r="134" spans="14:23">
      <c r="N134" s="181">
        <v>44690</v>
      </c>
      <c r="O134" s="398">
        <v>14.953698061449138</v>
      </c>
      <c r="P134" s="35">
        <v>14.4</v>
      </c>
      <c r="S134" s="184"/>
      <c r="T134" s="185"/>
      <c r="W134" s="184"/>
    </row>
    <row r="135" spans="14:23">
      <c r="N135" s="181">
        <v>44691</v>
      </c>
      <c r="O135" s="398">
        <v>11.972153321956581</v>
      </c>
      <c r="P135" s="35">
        <v>15.8</v>
      </c>
      <c r="S135" s="184"/>
      <c r="T135" s="185"/>
      <c r="W135" s="184"/>
    </row>
    <row r="136" spans="14:23">
      <c r="N136" s="181">
        <v>44692</v>
      </c>
      <c r="O136" s="398">
        <v>11.199039877912108</v>
      </c>
      <c r="P136" s="35">
        <v>19.3</v>
      </c>
      <c r="S136" s="184"/>
      <c r="T136" s="185"/>
      <c r="W136" s="184"/>
    </row>
    <row r="137" spans="14:23">
      <c r="N137" s="181">
        <v>44693</v>
      </c>
      <c r="O137" s="398">
        <v>11.018352286084685</v>
      </c>
      <c r="P137" s="35">
        <v>18.3</v>
      </c>
      <c r="S137" s="184"/>
      <c r="T137" s="185"/>
      <c r="W137" s="184"/>
    </row>
    <row r="138" spans="14:23">
      <c r="N138" s="181">
        <v>44694</v>
      </c>
      <c r="O138" s="398">
        <v>10.684470526533556</v>
      </c>
      <c r="P138" s="35">
        <v>16.3</v>
      </c>
      <c r="S138" s="184"/>
      <c r="T138" s="185"/>
      <c r="W138" s="184"/>
    </row>
    <row r="139" spans="14:23">
      <c r="N139" s="181">
        <v>44695</v>
      </c>
      <c r="O139" s="398">
        <v>9.1066029789140188</v>
      </c>
      <c r="P139" s="35">
        <v>14.9</v>
      </c>
      <c r="S139" s="184"/>
      <c r="T139" s="185"/>
      <c r="W139" s="184"/>
    </row>
    <row r="140" spans="14:23">
      <c r="N140" s="181">
        <v>44696</v>
      </c>
      <c r="O140" s="398">
        <v>9.6379096885026225</v>
      </c>
      <c r="P140" s="35">
        <v>15.5</v>
      </c>
      <c r="S140" s="184"/>
      <c r="T140" s="185"/>
      <c r="W140" s="184"/>
    </row>
    <row r="141" spans="14:23">
      <c r="N141" s="181">
        <v>44697</v>
      </c>
      <c r="O141" s="398">
        <v>10.746364311248518</v>
      </c>
      <c r="P141" s="35">
        <v>17.8</v>
      </c>
      <c r="S141" s="184"/>
      <c r="T141" s="185"/>
      <c r="W141" s="184"/>
    </row>
    <row r="142" spans="14:23">
      <c r="N142" s="181">
        <v>44698</v>
      </c>
      <c r="O142" s="398">
        <v>14.274252118107041</v>
      </c>
      <c r="P142" s="35">
        <v>13.9</v>
      </c>
      <c r="S142" s="184"/>
      <c r="T142" s="185"/>
      <c r="W142" s="184"/>
    </row>
    <row r="143" spans="14:23">
      <c r="N143" s="181">
        <v>44699</v>
      </c>
      <c r="O143" s="398">
        <v>12.818284206570587</v>
      </c>
      <c r="P143" s="35">
        <v>13.8</v>
      </c>
      <c r="S143" s="184"/>
      <c r="T143" s="185"/>
      <c r="W143" s="184"/>
    </row>
    <row r="144" spans="14:23">
      <c r="N144" s="181">
        <v>44700</v>
      </c>
      <c r="O144" s="398">
        <v>12.561188824772946</v>
      </c>
      <c r="P144" s="35">
        <v>17.3</v>
      </c>
      <c r="S144" s="184"/>
      <c r="T144" s="185"/>
      <c r="W144" s="184"/>
    </row>
    <row r="145" spans="14:23">
      <c r="N145" s="181">
        <v>44701</v>
      </c>
      <c r="O145" s="398">
        <v>10.998326804188029</v>
      </c>
      <c r="P145" s="35">
        <v>20.6</v>
      </c>
      <c r="S145" s="184"/>
      <c r="T145" s="185"/>
      <c r="W145" s="184"/>
    </row>
    <row r="146" spans="14:23">
      <c r="N146" s="181">
        <v>44702</v>
      </c>
      <c r="O146" s="398">
        <v>8.7910006391573976</v>
      </c>
      <c r="P146" s="35">
        <v>15.6</v>
      </c>
      <c r="S146" s="184"/>
      <c r="T146" s="185"/>
      <c r="W146" s="184"/>
    </row>
    <row r="147" spans="14:23">
      <c r="N147" s="181">
        <v>44703</v>
      </c>
      <c r="O147" s="398">
        <v>9.4319256057806502</v>
      </c>
      <c r="P147" s="35">
        <v>13.9</v>
      </c>
      <c r="S147" s="184"/>
      <c r="T147" s="185"/>
      <c r="W147" s="184"/>
    </row>
    <row r="148" spans="14:23">
      <c r="N148" s="181">
        <v>44704</v>
      </c>
      <c r="O148" s="398">
        <v>12.950591032993946</v>
      </c>
      <c r="P148" s="35">
        <v>16.100000000000001</v>
      </c>
      <c r="S148" s="184"/>
      <c r="T148" s="185"/>
      <c r="W148" s="184"/>
    </row>
    <row r="149" spans="14:23">
      <c r="N149" s="181">
        <v>44705</v>
      </c>
      <c r="O149" s="398">
        <v>13.619738171870834</v>
      </c>
      <c r="P149" s="35">
        <v>15.4</v>
      </c>
      <c r="S149" s="184"/>
      <c r="T149" s="185"/>
      <c r="W149" s="184"/>
    </row>
    <row r="150" spans="14:23">
      <c r="N150" s="181">
        <v>44706</v>
      </c>
      <c r="O150" s="398">
        <v>12.734477362149404</v>
      </c>
      <c r="P150" s="35">
        <v>12.8</v>
      </c>
      <c r="S150" s="184"/>
      <c r="T150" s="185"/>
      <c r="W150" s="184"/>
    </row>
    <row r="151" spans="14:23">
      <c r="N151" s="181">
        <v>44707</v>
      </c>
      <c r="O151" s="398">
        <v>12.213915220809115</v>
      </c>
      <c r="P151" s="35">
        <v>14.9</v>
      </c>
      <c r="S151" s="184"/>
      <c r="T151" s="185"/>
      <c r="W151" s="184"/>
    </row>
    <row r="152" spans="14:23">
      <c r="N152" s="181">
        <v>44708</v>
      </c>
      <c r="O152" s="398">
        <v>13.498639746778812</v>
      </c>
      <c r="P152" s="35">
        <v>13.4</v>
      </c>
      <c r="S152" s="184"/>
      <c r="T152" s="185"/>
      <c r="W152" s="184"/>
    </row>
    <row r="153" spans="14:23">
      <c r="N153" s="181">
        <v>44709</v>
      </c>
      <c r="O153" s="398">
        <v>10.098613656211542</v>
      </c>
      <c r="P153" s="35">
        <v>10.5</v>
      </c>
      <c r="S153" s="184"/>
      <c r="T153" s="185"/>
      <c r="W153" s="184"/>
    </row>
    <row r="154" spans="14:23">
      <c r="N154" s="181">
        <v>44710</v>
      </c>
      <c r="O154" s="398">
        <v>10.767800076353977</v>
      </c>
      <c r="P154" s="35">
        <v>9.6999999999999993</v>
      </c>
      <c r="S154" s="184"/>
      <c r="T154" s="185"/>
      <c r="W154" s="184"/>
    </row>
    <row r="155" spans="14:23">
      <c r="N155" s="181">
        <v>44711</v>
      </c>
      <c r="O155" s="398">
        <v>15.151366704222726</v>
      </c>
      <c r="P155" s="35">
        <v>11.1</v>
      </c>
      <c r="S155" s="184"/>
      <c r="T155" s="185"/>
      <c r="W155" s="184"/>
    </row>
    <row r="156" spans="14:23">
      <c r="N156" s="181">
        <v>44712</v>
      </c>
      <c r="O156" s="398">
        <v>13.876167444179647</v>
      </c>
      <c r="P156" s="35">
        <v>14.8</v>
      </c>
      <c r="S156" s="184"/>
      <c r="T156" s="185"/>
      <c r="W156" s="184"/>
    </row>
    <row r="157" spans="14:23">
      <c r="N157" s="181">
        <v>44713</v>
      </c>
      <c r="O157" s="398">
        <v>13.608511540862359</v>
      </c>
      <c r="P157" s="35">
        <v>16.2</v>
      </c>
      <c r="S157" s="184"/>
      <c r="T157" s="185"/>
      <c r="W157" s="184"/>
    </row>
    <row r="158" spans="14:23">
      <c r="N158" s="181">
        <v>44714</v>
      </c>
      <c r="O158" s="398">
        <v>13.183347922747938</v>
      </c>
      <c r="P158" s="35">
        <v>15.4</v>
      </c>
      <c r="S158" s="184"/>
      <c r="T158" s="185"/>
      <c r="W158" s="184"/>
    </row>
    <row r="159" spans="14:23">
      <c r="N159" s="181">
        <v>44715</v>
      </c>
      <c r="O159" s="398">
        <v>11.592115934613503</v>
      </c>
      <c r="P159" s="35">
        <v>19.5</v>
      </c>
      <c r="S159" s="184"/>
      <c r="T159" s="185"/>
      <c r="W159" s="184"/>
    </row>
    <row r="160" spans="14:23">
      <c r="N160" s="181">
        <v>44716</v>
      </c>
      <c r="O160" s="398">
        <v>8.4258760036402993</v>
      </c>
      <c r="P160" s="35">
        <v>18.3</v>
      </c>
      <c r="S160" s="184"/>
      <c r="T160" s="185"/>
      <c r="W160" s="184"/>
    </row>
    <row r="161" spans="14:23">
      <c r="N161" s="181">
        <v>44717</v>
      </c>
      <c r="O161" s="398">
        <v>8.6342173571970076</v>
      </c>
      <c r="P161" s="35">
        <v>19.7</v>
      </c>
      <c r="S161" s="184"/>
      <c r="T161" s="185"/>
      <c r="W161" s="184"/>
    </row>
    <row r="162" spans="14:23">
      <c r="N162" s="181">
        <v>44718</v>
      </c>
      <c r="O162" s="398">
        <v>10.499903225772687</v>
      </c>
      <c r="P162" s="35">
        <v>18.2</v>
      </c>
      <c r="S162" s="184"/>
      <c r="T162" s="185"/>
      <c r="W162" s="184"/>
    </row>
    <row r="163" spans="14:23">
      <c r="N163" s="181">
        <v>44719</v>
      </c>
      <c r="O163" s="398">
        <v>13.107073769765622</v>
      </c>
      <c r="P163" s="35">
        <v>16.2</v>
      </c>
      <c r="S163" s="184"/>
      <c r="T163" s="185"/>
      <c r="W163" s="184"/>
    </row>
    <row r="164" spans="14:23">
      <c r="N164" s="181">
        <v>44720</v>
      </c>
      <c r="O164" s="398">
        <v>13.293821810252089</v>
      </c>
      <c r="P164" s="35">
        <v>17.3</v>
      </c>
      <c r="S164" s="184"/>
      <c r="T164" s="185"/>
      <c r="W164" s="184"/>
    </row>
    <row r="165" spans="14:23">
      <c r="N165" s="181">
        <v>44721</v>
      </c>
      <c r="O165" s="398">
        <v>13.216450452227928</v>
      </c>
      <c r="P165" s="35">
        <v>16</v>
      </c>
      <c r="S165" s="184"/>
      <c r="T165" s="185"/>
      <c r="W165" s="184"/>
    </row>
    <row r="166" spans="14:23">
      <c r="N166" s="181">
        <v>44722</v>
      </c>
      <c r="O166" s="398">
        <v>10.568249732435035</v>
      </c>
      <c r="P166" s="35">
        <v>16.8</v>
      </c>
      <c r="S166" s="184"/>
      <c r="T166" s="185"/>
      <c r="W166" s="184"/>
    </row>
    <row r="167" spans="14:23">
      <c r="N167" s="181">
        <v>44723</v>
      </c>
      <c r="O167" s="398">
        <v>8.4535494937309252</v>
      </c>
      <c r="P167" s="35">
        <v>18.399999999999999</v>
      </c>
      <c r="S167" s="184"/>
      <c r="T167" s="185"/>
      <c r="W167" s="184"/>
    </row>
    <row r="168" spans="14:23">
      <c r="N168" s="181">
        <v>44724</v>
      </c>
      <c r="O168" s="398">
        <v>8.9724199536223193</v>
      </c>
      <c r="P168" s="35">
        <v>20.3</v>
      </c>
      <c r="S168" s="184"/>
      <c r="T168" s="185"/>
      <c r="W168" s="184"/>
    </row>
    <row r="169" spans="14:23">
      <c r="N169" s="181">
        <v>44725</v>
      </c>
      <c r="O169" s="398">
        <v>12.131282915926242</v>
      </c>
      <c r="P169" s="35">
        <v>15</v>
      </c>
      <c r="S169" s="184"/>
      <c r="T169" s="185"/>
      <c r="W169" s="184"/>
    </row>
    <row r="170" spans="14:23">
      <c r="N170" s="181">
        <v>44726</v>
      </c>
      <c r="O170" s="398">
        <v>13.834782194340589</v>
      </c>
      <c r="P170" s="35">
        <v>14.7</v>
      </c>
      <c r="S170" s="184"/>
      <c r="T170" s="185"/>
      <c r="W170" s="184"/>
    </row>
    <row r="171" spans="14:23">
      <c r="N171" s="181">
        <v>44727</v>
      </c>
      <c r="O171" s="398">
        <v>12.427050766235485</v>
      </c>
      <c r="P171" s="35">
        <v>18.3</v>
      </c>
      <c r="S171" s="184"/>
      <c r="T171" s="185"/>
      <c r="W171" s="184"/>
    </row>
    <row r="172" spans="14:23">
      <c r="N172" s="181">
        <v>44728</v>
      </c>
      <c r="O172" s="398">
        <v>11.629900955223709</v>
      </c>
      <c r="P172" s="35">
        <v>18.899999999999999</v>
      </c>
      <c r="S172" s="184"/>
      <c r="T172" s="185"/>
      <c r="W172" s="184"/>
    </row>
    <row r="173" spans="14:23">
      <c r="N173" s="181">
        <v>44729</v>
      </c>
      <c r="O173" s="398">
        <v>9.5017526478405596</v>
      </c>
      <c r="P173" s="35">
        <v>17.7</v>
      </c>
      <c r="S173" s="184"/>
      <c r="T173" s="185"/>
      <c r="W173" s="184"/>
    </row>
    <row r="174" spans="14:23">
      <c r="N174" s="181">
        <v>44730</v>
      </c>
      <c r="O174" s="398">
        <v>7.7105805403406062</v>
      </c>
      <c r="P174" s="35">
        <v>22.3</v>
      </c>
      <c r="S174" s="184"/>
      <c r="T174" s="185"/>
      <c r="W174" s="184"/>
    </row>
    <row r="175" spans="14:23">
      <c r="N175" s="181">
        <v>44731</v>
      </c>
      <c r="O175" s="398">
        <v>8.7494810855837439</v>
      </c>
      <c r="P175" s="35">
        <v>25</v>
      </c>
      <c r="S175" s="184"/>
      <c r="T175" s="185"/>
      <c r="W175" s="184"/>
    </row>
    <row r="176" spans="14:23">
      <c r="N176" s="181">
        <v>44732</v>
      </c>
      <c r="O176" s="398">
        <v>12.485892385557465</v>
      </c>
      <c r="P176" s="35">
        <v>18.600000000000001</v>
      </c>
      <c r="S176" s="184"/>
      <c r="T176" s="185"/>
      <c r="W176" s="184"/>
    </row>
    <row r="177" spans="14:23">
      <c r="N177" s="181">
        <v>44733</v>
      </c>
      <c r="O177" s="398">
        <v>11.899497273882073</v>
      </c>
      <c r="P177" s="35">
        <v>15.4</v>
      </c>
      <c r="S177" s="184"/>
      <c r="T177" s="185"/>
      <c r="W177" s="184"/>
    </row>
    <row r="178" spans="14:23">
      <c r="N178" s="181">
        <v>44734</v>
      </c>
      <c r="O178" s="398">
        <v>12.775730923400365</v>
      </c>
      <c r="P178" s="35">
        <v>19.399999999999999</v>
      </c>
      <c r="S178" s="184"/>
      <c r="T178" s="185"/>
      <c r="W178" s="184"/>
    </row>
    <row r="179" spans="14:23">
      <c r="N179" s="181">
        <v>44735</v>
      </c>
      <c r="O179" s="398">
        <v>11.809059174328974</v>
      </c>
      <c r="P179" s="35">
        <v>21.4</v>
      </c>
      <c r="S179" s="184"/>
      <c r="T179" s="185"/>
      <c r="W179" s="184"/>
    </row>
    <row r="180" spans="14:23">
      <c r="N180" s="181">
        <v>44736</v>
      </c>
      <c r="O180" s="398">
        <v>9.9038770017556743</v>
      </c>
      <c r="P180" s="35">
        <v>20.399999999999999</v>
      </c>
      <c r="S180" s="184"/>
      <c r="T180" s="185"/>
      <c r="W180" s="184"/>
    </row>
    <row r="181" spans="14:23">
      <c r="N181" s="181">
        <v>44737</v>
      </c>
      <c r="O181" s="398">
        <v>8.2513978581830489</v>
      </c>
      <c r="P181" s="35">
        <v>18.600000000000001</v>
      </c>
      <c r="S181" s="184"/>
      <c r="T181" s="185"/>
      <c r="W181" s="184"/>
    </row>
    <row r="182" spans="14:23">
      <c r="N182" s="181">
        <v>44738</v>
      </c>
      <c r="O182" s="398">
        <v>8.3555151089368049</v>
      </c>
      <c r="P182" s="35">
        <v>22</v>
      </c>
      <c r="S182" s="184"/>
      <c r="T182" s="185"/>
      <c r="W182" s="184"/>
    </row>
    <row r="183" spans="14:23">
      <c r="N183" s="181">
        <v>44739</v>
      </c>
      <c r="O183" s="398">
        <v>12.812611264593972</v>
      </c>
      <c r="P183" s="35">
        <v>24.8</v>
      </c>
      <c r="S183" s="184"/>
      <c r="T183" s="185"/>
      <c r="W183" s="184"/>
    </row>
    <row r="184" spans="14:23">
      <c r="N184" s="181">
        <v>44740</v>
      </c>
      <c r="O184" s="398">
        <v>12.681409983625446</v>
      </c>
      <c r="P184" s="35">
        <v>20.7</v>
      </c>
      <c r="S184" s="184"/>
      <c r="T184" s="185"/>
      <c r="W184" s="184"/>
    </row>
    <row r="185" spans="14:23">
      <c r="N185" s="181">
        <v>44741</v>
      </c>
      <c r="O185" s="398">
        <v>13.325807595577459</v>
      </c>
      <c r="P185" s="35">
        <v>20.5</v>
      </c>
      <c r="S185" s="184"/>
      <c r="T185" s="185"/>
      <c r="W185" s="184"/>
    </row>
    <row r="186" spans="14:23">
      <c r="N186" s="181">
        <v>44742</v>
      </c>
      <c r="O186" s="398">
        <v>12.51255123303384</v>
      </c>
      <c r="P186" s="35">
        <v>22.7</v>
      </c>
      <c r="S186" s="184"/>
      <c r="T186" s="185"/>
      <c r="W186" s="184"/>
    </row>
    <row r="187" spans="14:23">
      <c r="N187" s="181">
        <v>44743</v>
      </c>
      <c r="O187" s="398">
        <v>9.5969874176307641</v>
      </c>
      <c r="P187" s="35">
        <v>19.2</v>
      </c>
      <c r="S187" s="184"/>
      <c r="T187" s="185"/>
      <c r="W187" s="184"/>
    </row>
    <row r="188" spans="14:23">
      <c r="N188" s="181">
        <v>44744</v>
      </c>
      <c r="O188" s="398">
        <v>7.6911448051199605</v>
      </c>
      <c r="P188" s="35">
        <v>17</v>
      </c>
      <c r="S188" s="184"/>
      <c r="T188" s="185"/>
      <c r="W188" s="184"/>
    </row>
    <row r="189" spans="14:23">
      <c r="N189" s="181">
        <v>44745</v>
      </c>
      <c r="O189" s="398">
        <v>7.5061621903061226</v>
      </c>
      <c r="P189" s="35">
        <v>20.399999999999999</v>
      </c>
      <c r="S189" s="184"/>
      <c r="T189" s="185"/>
      <c r="W189" s="184"/>
    </row>
    <row r="190" spans="14:23">
      <c r="N190" s="181">
        <v>44746</v>
      </c>
      <c r="O190" s="398">
        <v>8.0230151150654638</v>
      </c>
      <c r="P190" s="35">
        <v>21.4</v>
      </c>
      <c r="S190" s="184"/>
      <c r="T190" s="185"/>
      <c r="W190" s="184"/>
    </row>
    <row r="191" spans="14:23">
      <c r="N191" s="181">
        <v>44747</v>
      </c>
      <c r="O191" s="398">
        <v>7.6941452298430395</v>
      </c>
      <c r="P191" s="35">
        <v>18</v>
      </c>
      <c r="S191" s="184"/>
      <c r="T191" s="185"/>
      <c r="W191" s="184"/>
    </row>
    <row r="192" spans="14:23">
      <c r="N192" s="181">
        <v>44748</v>
      </c>
      <c r="O192" s="398">
        <v>7.9373450560253369</v>
      </c>
      <c r="P192" s="35">
        <v>16.600000000000001</v>
      </c>
      <c r="S192" s="184"/>
      <c r="T192" s="185"/>
      <c r="W192" s="184"/>
    </row>
    <row r="193" spans="14:23">
      <c r="N193" s="181">
        <v>44749</v>
      </c>
      <c r="O193" s="398">
        <v>9.3237870667113381</v>
      </c>
      <c r="P193" s="35">
        <v>15</v>
      </c>
      <c r="S193" s="184"/>
      <c r="T193" s="185"/>
      <c r="W193" s="184"/>
    </row>
    <row r="194" spans="14:23">
      <c r="N194" s="181">
        <v>44750</v>
      </c>
      <c r="O194" s="398">
        <v>9.1115924906095991</v>
      </c>
      <c r="P194" s="35">
        <v>15.1</v>
      </c>
      <c r="S194" s="184"/>
      <c r="T194" s="185"/>
      <c r="W194" s="184"/>
    </row>
    <row r="195" spans="14:23">
      <c r="N195" s="181">
        <v>44751</v>
      </c>
      <c r="O195" s="398">
        <v>7.9705689827093407</v>
      </c>
      <c r="P195" s="35">
        <v>15.7</v>
      </c>
      <c r="S195" s="184"/>
      <c r="T195" s="185"/>
      <c r="W195" s="184"/>
    </row>
    <row r="196" spans="14:23">
      <c r="N196" s="181">
        <v>44752</v>
      </c>
      <c r="O196" s="398">
        <v>8.7798999440830041</v>
      </c>
      <c r="P196" s="35">
        <v>13.3</v>
      </c>
      <c r="S196" s="184"/>
      <c r="T196" s="185"/>
      <c r="W196" s="184"/>
    </row>
    <row r="197" spans="14:23">
      <c r="N197" s="181">
        <v>44753</v>
      </c>
      <c r="O197" s="398">
        <v>12.731686606960798</v>
      </c>
      <c r="P197" s="35">
        <v>14.7</v>
      </c>
      <c r="S197" s="184"/>
      <c r="T197" s="185"/>
      <c r="W197" s="184"/>
    </row>
    <row r="198" spans="14:23">
      <c r="N198" s="181">
        <v>44754</v>
      </c>
      <c r="O198" s="398">
        <v>10.169372369902272</v>
      </c>
      <c r="P198" s="35">
        <v>16.5</v>
      </c>
      <c r="S198" s="184"/>
      <c r="T198" s="185"/>
      <c r="W198" s="184"/>
    </row>
    <row r="199" spans="14:23">
      <c r="N199" s="181">
        <v>44755</v>
      </c>
      <c r="O199" s="398">
        <v>9.9312867528877948</v>
      </c>
      <c r="P199" s="35">
        <v>21</v>
      </c>
      <c r="S199" s="184"/>
      <c r="T199" s="185"/>
      <c r="W199" s="184"/>
    </row>
    <row r="200" spans="14:23">
      <c r="N200" s="181">
        <v>44756</v>
      </c>
      <c r="O200" s="398">
        <v>9.8259367492331346</v>
      </c>
      <c r="P200" s="35">
        <v>20.399999999999999</v>
      </c>
      <c r="S200" s="184"/>
      <c r="T200" s="185"/>
      <c r="W200" s="184"/>
    </row>
    <row r="201" spans="14:23">
      <c r="N201" s="181">
        <v>44757</v>
      </c>
      <c r="O201" s="398">
        <v>9.7725725440950377</v>
      </c>
      <c r="P201" s="35">
        <v>15.4</v>
      </c>
      <c r="S201" s="184"/>
      <c r="T201" s="185"/>
      <c r="W201" s="184"/>
    </row>
    <row r="202" spans="14:23">
      <c r="N202" s="181">
        <v>44758</v>
      </c>
      <c r="O202" s="398">
        <v>8.0175931560937315</v>
      </c>
      <c r="P202" s="35">
        <v>15.9</v>
      </c>
      <c r="S202" s="184"/>
      <c r="T202" s="185"/>
      <c r="W202" s="184"/>
    </row>
    <row r="203" spans="14:23">
      <c r="N203" s="181">
        <v>44759</v>
      </c>
      <c r="O203" s="398">
        <v>8.2331545560111277</v>
      </c>
      <c r="P203" s="35">
        <v>16.3</v>
      </c>
      <c r="S203" s="184"/>
      <c r="T203" s="185"/>
      <c r="W203" s="184"/>
    </row>
    <row r="204" spans="14:23">
      <c r="N204" s="181">
        <v>44760</v>
      </c>
      <c r="O204" s="398">
        <v>11.187666410137954</v>
      </c>
      <c r="P204" s="35">
        <v>19.399999999999999</v>
      </c>
      <c r="S204" s="184"/>
      <c r="T204" s="185"/>
      <c r="W204" s="184"/>
    </row>
    <row r="205" spans="14:23">
      <c r="N205" s="181">
        <v>44761</v>
      </c>
      <c r="O205" s="398">
        <v>10.716283395795781</v>
      </c>
      <c r="P205" s="35">
        <v>22.7</v>
      </c>
      <c r="S205" s="184"/>
      <c r="T205" s="185"/>
      <c r="W205" s="184"/>
    </row>
    <row r="206" spans="14:23">
      <c r="N206" s="181">
        <v>44762</v>
      </c>
      <c r="O206" s="398">
        <v>10.192158981878853</v>
      </c>
      <c r="P206" s="35">
        <v>24.9</v>
      </c>
      <c r="S206" s="184"/>
      <c r="T206" s="185"/>
      <c r="W206" s="184"/>
    </row>
    <row r="207" spans="14:23">
      <c r="N207" s="181">
        <v>44763</v>
      </c>
      <c r="O207" s="398">
        <v>12.384889518500039</v>
      </c>
      <c r="P207" s="35">
        <v>23.8</v>
      </c>
      <c r="S207" s="184"/>
      <c r="T207" s="185"/>
      <c r="W207" s="184"/>
    </row>
    <row r="208" spans="14:23">
      <c r="N208" s="181">
        <v>44764</v>
      </c>
      <c r="O208" s="398">
        <v>10.654782108415914</v>
      </c>
      <c r="P208" s="35">
        <v>23.4</v>
      </c>
      <c r="S208" s="184"/>
      <c r="T208" s="185"/>
      <c r="W208" s="184"/>
    </row>
    <row r="209" spans="14:23">
      <c r="N209" s="181">
        <v>44765</v>
      </c>
      <c r="O209" s="398">
        <v>7.0903694354779052</v>
      </c>
      <c r="P209" s="35">
        <v>22</v>
      </c>
      <c r="S209" s="184"/>
      <c r="T209" s="185"/>
      <c r="W209" s="184"/>
    </row>
    <row r="210" spans="14:23">
      <c r="N210" s="181">
        <v>44766</v>
      </c>
      <c r="O210" s="398">
        <v>7.91682311653115</v>
      </c>
      <c r="P210" s="35">
        <v>20.8</v>
      </c>
      <c r="S210" s="184"/>
      <c r="T210" s="185"/>
      <c r="W210" s="184"/>
    </row>
    <row r="211" spans="14:23">
      <c r="N211" s="181">
        <v>44767</v>
      </c>
      <c r="O211" s="398">
        <v>8.4770729419495474</v>
      </c>
      <c r="P211" s="35">
        <v>24.4</v>
      </c>
      <c r="S211" s="184"/>
      <c r="T211" s="185"/>
      <c r="W211" s="184"/>
    </row>
    <row r="212" spans="14:23">
      <c r="N212" s="181">
        <v>44768</v>
      </c>
      <c r="O212" s="398">
        <v>10.39880529489955</v>
      </c>
      <c r="P212" s="35">
        <v>20</v>
      </c>
      <c r="S212" s="184"/>
      <c r="T212" s="185"/>
      <c r="W212" s="184"/>
    </row>
    <row r="213" spans="14:23">
      <c r="N213" s="181">
        <v>44769</v>
      </c>
      <c r="O213" s="398">
        <v>10.593927673583828</v>
      </c>
      <c r="P213" s="35">
        <v>17</v>
      </c>
      <c r="S213" s="184"/>
      <c r="T213" s="185"/>
      <c r="W213" s="184"/>
    </row>
    <row r="214" spans="14:23">
      <c r="N214" s="181">
        <v>44770</v>
      </c>
      <c r="O214" s="398">
        <v>11.086133946042654</v>
      </c>
      <c r="P214" s="35">
        <v>19</v>
      </c>
      <c r="S214" s="184"/>
      <c r="T214" s="185"/>
      <c r="W214" s="184"/>
    </row>
    <row r="215" spans="14:23">
      <c r="N215" s="181">
        <v>44771</v>
      </c>
      <c r="O215" s="398">
        <v>10.616292866154881</v>
      </c>
      <c r="P215" s="35">
        <v>19.8</v>
      </c>
      <c r="S215" s="184"/>
      <c r="T215" s="185"/>
      <c r="W215" s="184"/>
    </row>
    <row r="216" spans="14:23">
      <c r="N216" s="181">
        <v>44772</v>
      </c>
      <c r="O216" s="398">
        <v>7.6263552946767366</v>
      </c>
      <c r="P216" s="35">
        <v>17</v>
      </c>
      <c r="S216" s="184"/>
      <c r="T216" s="185"/>
      <c r="W216" s="184"/>
    </row>
    <row r="217" spans="14:23">
      <c r="N217" s="181">
        <v>44773</v>
      </c>
      <c r="O217" s="398">
        <v>7.3114491751063619</v>
      </c>
      <c r="P217" s="35">
        <v>19</v>
      </c>
      <c r="S217" s="184"/>
      <c r="T217" s="185"/>
      <c r="W217" s="184"/>
    </row>
    <row r="218" spans="14:23">
      <c r="N218" s="181">
        <v>44774</v>
      </c>
      <c r="O218" s="398">
        <v>11.444143451851511</v>
      </c>
      <c r="P218" s="35">
        <v>19.8</v>
      </c>
      <c r="S218" s="184"/>
      <c r="T218" s="185"/>
      <c r="W218" s="184"/>
    </row>
    <row r="219" spans="14:23">
      <c r="N219" s="181">
        <v>44775</v>
      </c>
      <c r="O219" s="398">
        <v>9.8263244872243067</v>
      </c>
      <c r="P219" s="35">
        <v>20.5</v>
      </c>
      <c r="S219" s="184"/>
      <c r="T219" s="185"/>
      <c r="W219" s="184"/>
    </row>
    <row r="220" spans="14:23">
      <c r="N220" s="181">
        <v>44776</v>
      </c>
      <c r="O220" s="398">
        <v>9.4763873863114085</v>
      </c>
      <c r="P220" s="35">
        <v>22.4</v>
      </c>
      <c r="S220" s="184"/>
      <c r="T220" s="185"/>
      <c r="W220" s="184"/>
    </row>
    <row r="221" spans="14:23">
      <c r="N221" s="181">
        <v>44777</v>
      </c>
      <c r="O221" s="398">
        <v>8.1583571486354511</v>
      </c>
      <c r="P221" s="35">
        <v>23.8</v>
      </c>
      <c r="S221" s="184"/>
      <c r="T221" s="185"/>
      <c r="W221" s="184"/>
    </row>
    <row r="222" spans="14:23">
      <c r="N222" s="181">
        <v>44778</v>
      </c>
      <c r="O222" s="398">
        <v>7.8594739044404092</v>
      </c>
      <c r="P222" s="35">
        <v>25.2</v>
      </c>
      <c r="S222" s="184"/>
      <c r="T222" s="185"/>
      <c r="W222" s="184"/>
    </row>
    <row r="223" spans="14:23">
      <c r="N223" s="181">
        <v>44779</v>
      </c>
      <c r="O223" s="398">
        <v>7.256013749552654</v>
      </c>
      <c r="P223" s="35">
        <v>16</v>
      </c>
      <c r="S223" s="184"/>
      <c r="T223" s="185"/>
      <c r="W223" s="184"/>
    </row>
    <row r="224" spans="14:23">
      <c r="N224" s="181">
        <v>44780</v>
      </c>
      <c r="O224" s="398">
        <v>7.3538990152920336</v>
      </c>
      <c r="P224" s="35">
        <v>17.2</v>
      </c>
      <c r="S224" s="184"/>
      <c r="T224" s="185"/>
      <c r="W224" s="184"/>
    </row>
    <row r="225" spans="14:23">
      <c r="N225" s="181">
        <v>44781</v>
      </c>
      <c r="O225" s="398">
        <v>8.8476444764243034</v>
      </c>
      <c r="P225" s="35">
        <v>17.5</v>
      </c>
      <c r="S225" s="184"/>
      <c r="T225" s="185"/>
      <c r="W225" s="184"/>
    </row>
    <row r="226" spans="14:23">
      <c r="N226" s="181">
        <v>44782</v>
      </c>
      <c r="O226" s="398">
        <v>9.0395619542296899</v>
      </c>
      <c r="P226" s="35">
        <v>18.3</v>
      </c>
      <c r="S226" s="184"/>
      <c r="T226" s="185"/>
      <c r="W226" s="184"/>
    </row>
    <row r="227" spans="14:23">
      <c r="N227" s="181">
        <v>44783</v>
      </c>
      <c r="O227" s="398">
        <v>9.0322347528447846</v>
      </c>
      <c r="P227" s="35">
        <v>18.5</v>
      </c>
      <c r="S227" s="184"/>
      <c r="T227" s="185"/>
      <c r="W227" s="184"/>
    </row>
    <row r="228" spans="14:23">
      <c r="N228" s="181">
        <v>44784</v>
      </c>
      <c r="O228" s="398">
        <v>9.4180775376411816</v>
      </c>
      <c r="P228" s="35">
        <v>18.2</v>
      </c>
      <c r="S228" s="184"/>
      <c r="T228" s="185"/>
      <c r="W228" s="184"/>
    </row>
    <row r="229" spans="14:23">
      <c r="N229" s="181">
        <v>44785</v>
      </c>
      <c r="O229" s="398">
        <v>10.849899717093431</v>
      </c>
      <c r="P229" s="35">
        <v>18.399999999999999</v>
      </c>
      <c r="S229" s="184"/>
      <c r="T229" s="185"/>
      <c r="W229" s="184"/>
    </row>
    <row r="230" spans="14:23">
      <c r="N230" s="181">
        <v>44786</v>
      </c>
      <c r="O230" s="398">
        <v>7.4359074083872754</v>
      </c>
      <c r="P230" s="35">
        <v>19.5</v>
      </c>
      <c r="S230" s="184"/>
      <c r="T230" s="185"/>
      <c r="W230" s="184"/>
    </row>
    <row r="231" spans="14:23">
      <c r="N231" s="181">
        <v>44787</v>
      </c>
      <c r="O231" s="398">
        <v>7.7160792293565672</v>
      </c>
      <c r="P231" s="35">
        <v>19.899999999999999</v>
      </c>
      <c r="S231" s="184"/>
      <c r="T231" s="185"/>
      <c r="W231" s="184"/>
    </row>
    <row r="232" spans="14:23">
      <c r="N232" s="181">
        <v>44788</v>
      </c>
      <c r="O232" s="398">
        <v>10.464145464941009</v>
      </c>
      <c r="P232" s="35">
        <v>20.399999999999999</v>
      </c>
      <c r="S232" s="184"/>
      <c r="T232" s="185"/>
      <c r="W232" s="184"/>
    </row>
    <row r="233" spans="14:23">
      <c r="N233" s="181">
        <v>44789</v>
      </c>
      <c r="O233" s="398">
        <v>11.660329102162198</v>
      </c>
      <c r="P233" s="35">
        <v>21.4</v>
      </c>
      <c r="S233" s="184"/>
      <c r="T233" s="185"/>
      <c r="W233" s="184"/>
    </row>
    <row r="234" spans="14:23">
      <c r="N234" s="181">
        <v>44790</v>
      </c>
      <c r="O234" s="398">
        <v>12.370074637592607</v>
      </c>
      <c r="P234" s="35">
        <v>23</v>
      </c>
      <c r="S234" s="184"/>
      <c r="T234" s="185"/>
      <c r="W234" s="184"/>
    </row>
    <row r="235" spans="14:23">
      <c r="N235" s="181">
        <v>44791</v>
      </c>
      <c r="O235" s="398">
        <v>11.339433935217862</v>
      </c>
      <c r="P235" s="35">
        <v>24.2</v>
      </c>
      <c r="S235" s="184"/>
      <c r="T235" s="185"/>
      <c r="W235" s="184"/>
    </row>
    <row r="236" spans="14:23">
      <c r="N236" s="181">
        <v>44792</v>
      </c>
      <c r="O236" s="398">
        <v>10.952268266316423</v>
      </c>
      <c r="P236" s="35">
        <v>21.4</v>
      </c>
      <c r="S236" s="184"/>
      <c r="T236" s="185"/>
      <c r="W236" s="184"/>
    </row>
    <row r="237" spans="14:23">
      <c r="N237" s="181">
        <v>44793</v>
      </c>
      <c r="O237" s="398">
        <v>7.5337194668055538</v>
      </c>
      <c r="P237" s="35">
        <v>18</v>
      </c>
      <c r="S237" s="184"/>
      <c r="T237" s="185"/>
      <c r="W237" s="184"/>
    </row>
    <row r="238" spans="14:23">
      <c r="N238" s="181">
        <v>44794</v>
      </c>
      <c r="O238" s="398">
        <v>8.0083013318296388</v>
      </c>
      <c r="P238" s="35">
        <v>16.7</v>
      </c>
      <c r="S238" s="184"/>
      <c r="T238" s="185"/>
      <c r="W238" s="184"/>
    </row>
    <row r="239" spans="14:23">
      <c r="N239" s="181">
        <v>44795</v>
      </c>
      <c r="O239" s="398">
        <v>12.328841157210736</v>
      </c>
      <c r="P239" s="35">
        <v>15</v>
      </c>
      <c r="S239" s="184"/>
      <c r="T239" s="185"/>
      <c r="W239" s="184"/>
    </row>
    <row r="240" spans="14:23">
      <c r="N240" s="181">
        <v>44796</v>
      </c>
      <c r="O240" s="398">
        <v>12.554757601843709</v>
      </c>
      <c r="P240" s="35">
        <v>16.899999999999999</v>
      </c>
      <c r="S240" s="184"/>
      <c r="T240" s="185"/>
      <c r="W240" s="184"/>
    </row>
    <row r="241" spans="14:23">
      <c r="N241" s="181">
        <v>44797</v>
      </c>
      <c r="O241" s="398">
        <v>12.170291234692225</v>
      </c>
      <c r="P241" s="35">
        <v>19.3</v>
      </c>
      <c r="S241" s="184"/>
      <c r="T241" s="185"/>
      <c r="W241" s="184"/>
    </row>
    <row r="242" spans="14:23">
      <c r="N242" s="181">
        <v>44798</v>
      </c>
      <c r="O242" s="398">
        <v>11.753904189131477</v>
      </c>
      <c r="P242" s="35">
        <v>20.8</v>
      </c>
      <c r="S242" s="184"/>
      <c r="T242" s="185"/>
      <c r="W242" s="184"/>
    </row>
    <row r="243" spans="14:23">
      <c r="N243" s="181">
        <v>44799</v>
      </c>
      <c r="O243" s="398">
        <v>11.494421551346589</v>
      </c>
      <c r="P243" s="35">
        <v>20.8</v>
      </c>
      <c r="S243" s="184"/>
      <c r="T243" s="185"/>
      <c r="W243" s="184"/>
    </row>
    <row r="244" spans="14:23">
      <c r="N244" s="181">
        <v>44800</v>
      </c>
      <c r="O244" s="398">
        <v>7.3361991806897064</v>
      </c>
      <c r="P244" s="35">
        <v>19.399999999999999</v>
      </c>
      <c r="S244" s="184"/>
      <c r="T244" s="185"/>
      <c r="W244" s="184"/>
    </row>
    <row r="245" spans="14:23">
      <c r="N245" s="181">
        <v>44801</v>
      </c>
      <c r="O245" s="398">
        <v>9.7172136390056796</v>
      </c>
      <c r="P245" s="35">
        <v>17.5</v>
      </c>
      <c r="S245" s="184"/>
      <c r="T245" s="185"/>
      <c r="W245" s="184"/>
    </row>
    <row r="246" spans="14:23">
      <c r="N246" s="181">
        <v>44802</v>
      </c>
      <c r="O246" s="398">
        <v>12.990729776753859</v>
      </c>
      <c r="P246" s="35">
        <v>17.100000000000001</v>
      </c>
      <c r="S246" s="184"/>
      <c r="T246" s="185"/>
      <c r="W246" s="184"/>
    </row>
    <row r="247" spans="14:23">
      <c r="N247" s="181">
        <v>44803</v>
      </c>
      <c r="O247" s="398">
        <v>12.348886989830914</v>
      </c>
      <c r="P247" s="35">
        <v>17.2</v>
      </c>
      <c r="S247" s="184"/>
      <c r="T247" s="185"/>
      <c r="W247" s="184"/>
    </row>
    <row r="248" spans="14:23">
      <c r="N248" s="181">
        <v>44804</v>
      </c>
      <c r="O248" s="398">
        <v>12.366988919447916</v>
      </c>
      <c r="P248" s="35">
        <v>15.9</v>
      </c>
      <c r="S248" s="184"/>
      <c r="T248" s="185"/>
      <c r="W248" s="184"/>
    </row>
    <row r="249" spans="14:23">
      <c r="N249" s="181">
        <v>44805</v>
      </c>
      <c r="O249" s="398">
        <v>12.364134907712549</v>
      </c>
      <c r="P249" s="35">
        <v>14.3</v>
      </c>
      <c r="S249" s="184"/>
      <c r="T249" s="185"/>
      <c r="W249" s="184"/>
    </row>
    <row r="250" spans="14:23">
      <c r="N250" s="181">
        <v>44806</v>
      </c>
      <c r="O250" s="398">
        <v>10.462303559826111</v>
      </c>
      <c r="P250" s="35">
        <v>13.5</v>
      </c>
      <c r="S250" s="184"/>
      <c r="T250" s="185"/>
      <c r="W250" s="184"/>
    </row>
    <row r="251" spans="14:23">
      <c r="N251" s="181">
        <v>44807</v>
      </c>
      <c r="O251" s="398">
        <v>8.3055141637146921</v>
      </c>
      <c r="P251" s="35">
        <v>15.3</v>
      </c>
      <c r="S251" s="184"/>
      <c r="T251" s="185"/>
      <c r="W251" s="184"/>
    </row>
    <row r="252" spans="14:23">
      <c r="N252" s="181">
        <v>44808</v>
      </c>
      <c r="O252" s="398">
        <v>7.8254679688086677</v>
      </c>
      <c r="P252" s="35">
        <v>16.3</v>
      </c>
      <c r="S252" s="184"/>
      <c r="T252" s="185"/>
      <c r="W252" s="184"/>
    </row>
    <row r="253" spans="14:23">
      <c r="N253" s="181">
        <v>44809</v>
      </c>
      <c r="O253" s="398">
        <v>11.542015208681979</v>
      </c>
      <c r="P253" s="35">
        <v>16.7</v>
      </c>
      <c r="S253" s="184"/>
      <c r="T253" s="185"/>
      <c r="W253" s="184"/>
    </row>
    <row r="254" spans="14:23">
      <c r="N254" s="181">
        <v>44810</v>
      </c>
      <c r="O254" s="398">
        <v>9.299755640094876</v>
      </c>
      <c r="P254" s="35">
        <v>17.100000000000001</v>
      </c>
      <c r="S254" s="184"/>
      <c r="T254" s="185"/>
      <c r="W254" s="184"/>
    </row>
    <row r="255" spans="14:23">
      <c r="N255" s="181">
        <v>44811</v>
      </c>
      <c r="O255" s="398">
        <v>11.859991125731458</v>
      </c>
      <c r="P255" s="35">
        <v>18.100000000000001</v>
      </c>
      <c r="S255" s="184"/>
      <c r="T255" s="185"/>
      <c r="W255" s="184"/>
    </row>
    <row r="256" spans="14:23">
      <c r="N256" s="181">
        <v>44812</v>
      </c>
      <c r="O256" s="398">
        <v>11.692346861062688</v>
      </c>
      <c r="P256" s="35">
        <v>16.3</v>
      </c>
      <c r="S256" s="184"/>
      <c r="T256" s="185"/>
      <c r="W256" s="184"/>
    </row>
    <row r="257" spans="14:23">
      <c r="N257" s="181">
        <v>44813</v>
      </c>
      <c r="O257" s="398">
        <v>8.9628675922249705</v>
      </c>
      <c r="P257" s="35">
        <v>15.4</v>
      </c>
      <c r="S257" s="184"/>
      <c r="T257" s="185"/>
      <c r="W257" s="184"/>
    </row>
    <row r="258" spans="14:23">
      <c r="N258" s="181">
        <v>44814</v>
      </c>
      <c r="O258" s="398">
        <v>8.6160960394381636</v>
      </c>
      <c r="P258" s="35">
        <v>14</v>
      </c>
      <c r="S258" s="184"/>
      <c r="T258" s="185"/>
      <c r="W258" s="184"/>
    </row>
    <row r="259" spans="14:23">
      <c r="N259" s="181">
        <v>44815</v>
      </c>
      <c r="O259" s="398">
        <v>9.1641464145558338</v>
      </c>
      <c r="P259" s="35">
        <v>13.8</v>
      </c>
      <c r="S259" s="184"/>
      <c r="T259" s="185"/>
      <c r="W259" s="184"/>
    </row>
    <row r="260" spans="14:23">
      <c r="N260" s="181">
        <v>44816</v>
      </c>
      <c r="O260" s="398">
        <v>12.343893218597975</v>
      </c>
      <c r="P260" s="35">
        <v>13.3</v>
      </c>
      <c r="S260" s="184"/>
      <c r="T260" s="185"/>
      <c r="W260" s="184"/>
    </row>
    <row r="261" spans="14:23">
      <c r="N261" s="181">
        <v>44817</v>
      </c>
      <c r="O261" s="398">
        <v>12.223096201354727</v>
      </c>
      <c r="P261" s="35">
        <v>14.9</v>
      </c>
      <c r="S261" s="184"/>
      <c r="T261" s="185"/>
      <c r="W261" s="184"/>
    </row>
    <row r="262" spans="14:23">
      <c r="N262" s="181">
        <v>44818</v>
      </c>
      <c r="O262" s="398">
        <v>12.317771927887456</v>
      </c>
      <c r="P262" s="35">
        <v>15.6</v>
      </c>
      <c r="S262" s="184"/>
      <c r="T262" s="185"/>
      <c r="W262" s="184"/>
    </row>
    <row r="263" spans="14:23">
      <c r="N263" s="181">
        <v>44819</v>
      </c>
      <c r="O263" s="398">
        <v>10.271101980626703</v>
      </c>
      <c r="P263" s="35">
        <v>14.1</v>
      </c>
      <c r="S263" s="184"/>
      <c r="T263" s="185"/>
      <c r="W263" s="184"/>
    </row>
    <row r="264" spans="14:23">
      <c r="N264" s="181">
        <v>44820</v>
      </c>
      <c r="O264" s="398">
        <v>10.418988974306027</v>
      </c>
      <c r="P264" s="35">
        <v>11.2</v>
      </c>
      <c r="S264" s="184"/>
      <c r="T264" s="185"/>
      <c r="W264" s="184"/>
    </row>
    <row r="265" spans="14:23">
      <c r="N265" s="181">
        <v>44821</v>
      </c>
      <c r="O265" s="398">
        <v>9.8655376378364004</v>
      </c>
      <c r="P265" s="35">
        <v>8.8000000000000007</v>
      </c>
      <c r="S265" s="184"/>
      <c r="T265" s="185"/>
      <c r="W265" s="184"/>
    </row>
    <row r="266" spans="14:23">
      <c r="N266" s="181">
        <v>44822</v>
      </c>
      <c r="O266" s="398">
        <v>10.822465525959672</v>
      </c>
      <c r="P266" s="35">
        <v>8.6999999999999993</v>
      </c>
      <c r="S266" s="184"/>
      <c r="T266" s="185"/>
      <c r="W266" s="184"/>
    </row>
    <row r="267" spans="14:23">
      <c r="N267" s="181">
        <v>44823</v>
      </c>
      <c r="O267" s="398">
        <v>15.1073619890308</v>
      </c>
      <c r="P267" s="35">
        <v>8.5</v>
      </c>
      <c r="S267" s="184"/>
      <c r="T267" s="185"/>
      <c r="W267" s="184"/>
    </row>
    <row r="268" spans="14:23">
      <c r="N268" s="181">
        <v>44824</v>
      </c>
      <c r="O268" s="398">
        <v>18.335702206453949</v>
      </c>
      <c r="P268" s="35">
        <v>7.9</v>
      </c>
      <c r="S268" s="184"/>
      <c r="T268" s="185"/>
      <c r="W268" s="184"/>
    </row>
    <row r="269" spans="14:23">
      <c r="N269" s="181">
        <v>44825</v>
      </c>
      <c r="O269" s="398">
        <v>17.992161388138257</v>
      </c>
      <c r="P269" s="35">
        <v>8</v>
      </c>
      <c r="S269" s="184"/>
      <c r="T269" s="185"/>
      <c r="W269" s="184"/>
    </row>
    <row r="270" spans="14:23">
      <c r="N270" s="181">
        <v>44826</v>
      </c>
      <c r="O270" s="398">
        <v>17.990459197725677</v>
      </c>
      <c r="P270" s="35">
        <v>7.7</v>
      </c>
      <c r="S270" s="184"/>
      <c r="T270" s="185"/>
      <c r="W270" s="184"/>
    </row>
    <row r="271" spans="14:23">
      <c r="N271" s="181">
        <v>44827</v>
      </c>
      <c r="O271" s="398">
        <v>17.317139524683345</v>
      </c>
      <c r="P271" s="35">
        <v>7.7</v>
      </c>
      <c r="S271" s="184"/>
      <c r="T271" s="185"/>
      <c r="W271" s="184"/>
    </row>
    <row r="272" spans="14:23">
      <c r="N272" s="181">
        <v>44828</v>
      </c>
      <c r="O272" s="398">
        <v>12.968808457560822</v>
      </c>
      <c r="P272" s="35">
        <v>10.199999999999999</v>
      </c>
      <c r="S272" s="184"/>
      <c r="T272" s="185"/>
      <c r="W272" s="184"/>
    </row>
    <row r="273" spans="14:23">
      <c r="N273" s="181">
        <v>44829</v>
      </c>
      <c r="O273" s="398">
        <v>12.517044920607111</v>
      </c>
      <c r="P273" s="35">
        <v>11.7</v>
      </c>
      <c r="S273" s="184"/>
      <c r="T273" s="185"/>
      <c r="W273" s="184"/>
    </row>
    <row r="274" spans="14:23">
      <c r="N274" s="181">
        <v>44830</v>
      </c>
      <c r="O274" s="398">
        <v>14.747599394637827</v>
      </c>
      <c r="P274" s="35">
        <v>10.6</v>
      </c>
      <c r="S274" s="184"/>
      <c r="T274" s="185"/>
      <c r="W274" s="184"/>
    </row>
    <row r="275" spans="14:23">
      <c r="N275" s="181">
        <v>44831</v>
      </c>
      <c r="O275" s="398">
        <v>16.235001303116814</v>
      </c>
      <c r="P275" s="35">
        <v>8.8000000000000007</v>
      </c>
      <c r="S275" s="184"/>
      <c r="T275" s="185"/>
      <c r="W275" s="184"/>
    </row>
    <row r="276" spans="14:23">
      <c r="N276" s="181">
        <v>44832</v>
      </c>
      <c r="O276" s="398">
        <v>18.170235815545926</v>
      </c>
      <c r="P276" s="35">
        <v>8.1</v>
      </c>
      <c r="S276" s="184"/>
      <c r="T276" s="185"/>
      <c r="W276" s="184"/>
    </row>
    <row r="277" spans="14:23">
      <c r="N277" s="181">
        <v>44833</v>
      </c>
      <c r="O277" s="398">
        <v>17.53394781701553</v>
      </c>
      <c r="P277" s="35">
        <v>8.5</v>
      </c>
      <c r="S277" s="184"/>
      <c r="T277" s="185"/>
      <c r="W277" s="184"/>
    </row>
    <row r="278" spans="14:23">
      <c r="N278" s="181">
        <v>44834</v>
      </c>
      <c r="O278" s="398">
        <v>16.084569413717023</v>
      </c>
      <c r="P278" s="35">
        <v>9.6999999999999993</v>
      </c>
      <c r="S278" s="184"/>
      <c r="T278" s="185"/>
      <c r="W278" s="184"/>
    </row>
    <row r="279" spans="14:23">
      <c r="N279" s="181">
        <v>44835</v>
      </c>
      <c r="O279" s="398">
        <v>13.829300848437731</v>
      </c>
      <c r="P279" s="35">
        <v>10.3</v>
      </c>
      <c r="S279" s="184"/>
      <c r="T279" s="185"/>
      <c r="W279" s="184"/>
    </row>
    <row r="280" spans="14:23">
      <c r="N280" s="181">
        <v>44836</v>
      </c>
      <c r="O280" s="398">
        <v>13.849356236671115</v>
      </c>
      <c r="P280" s="35">
        <v>10.9</v>
      </c>
      <c r="S280" s="184"/>
      <c r="T280" s="185"/>
      <c r="W280" s="184"/>
    </row>
    <row r="281" spans="14:23">
      <c r="N281" s="181">
        <v>44837</v>
      </c>
      <c r="O281" s="398">
        <v>16.427434002208216</v>
      </c>
      <c r="P281" s="35">
        <v>10.5</v>
      </c>
      <c r="S281" s="184"/>
      <c r="T281" s="185"/>
      <c r="W281" s="184"/>
    </row>
    <row r="282" spans="14:23">
      <c r="N282" s="181">
        <v>44838</v>
      </c>
      <c r="O282" s="398">
        <v>16.03976528340954</v>
      </c>
      <c r="P282" s="35">
        <v>9.8000000000000007</v>
      </c>
      <c r="S282" s="184"/>
      <c r="T282" s="185"/>
      <c r="W282" s="184"/>
    </row>
    <row r="283" spans="14:23">
      <c r="N283" s="181">
        <v>44839</v>
      </c>
      <c r="O283" s="398">
        <v>15.436231765116167</v>
      </c>
      <c r="P283" s="35">
        <v>11.2</v>
      </c>
      <c r="S283" s="184"/>
      <c r="T283" s="185"/>
      <c r="W283" s="184"/>
    </row>
    <row r="284" spans="14:23">
      <c r="N284" s="181">
        <v>44840</v>
      </c>
      <c r="O284" s="398">
        <v>15.099006921665787</v>
      </c>
      <c r="P284" s="35">
        <v>11.4</v>
      </c>
      <c r="S284" s="184"/>
      <c r="T284" s="185"/>
      <c r="W284" s="184"/>
    </row>
    <row r="285" spans="14:23">
      <c r="N285" s="181">
        <v>44841</v>
      </c>
      <c r="O285" s="398">
        <v>14.576731192539985</v>
      </c>
      <c r="P285" s="35">
        <v>12</v>
      </c>
      <c r="S285" s="184"/>
      <c r="T285" s="185"/>
      <c r="W285" s="184"/>
    </row>
    <row r="286" spans="14:23">
      <c r="N286" s="181">
        <v>44842</v>
      </c>
      <c r="O286" s="398">
        <v>12.452650969340606</v>
      </c>
      <c r="P286" s="35">
        <v>11.9</v>
      </c>
      <c r="S286" s="184"/>
      <c r="T286" s="185"/>
      <c r="W286" s="184"/>
    </row>
    <row r="287" spans="14:23">
      <c r="N287" s="181">
        <v>44843</v>
      </c>
      <c r="O287" s="398">
        <v>13.727199733247284</v>
      </c>
      <c r="P287" s="35">
        <v>7.9</v>
      </c>
      <c r="S287" s="184"/>
      <c r="T287" s="185"/>
      <c r="W287" s="184"/>
    </row>
    <row r="288" spans="14:23">
      <c r="N288" s="181">
        <v>44844</v>
      </c>
      <c r="O288" s="398">
        <v>15.847228259290166</v>
      </c>
      <c r="P288" s="35">
        <v>10.9</v>
      </c>
      <c r="S288" s="184"/>
      <c r="T288" s="185"/>
      <c r="W288" s="184"/>
    </row>
    <row r="289" spans="14:23">
      <c r="N289" s="181">
        <v>44845</v>
      </c>
      <c r="O289" s="398">
        <v>18.377401251235725</v>
      </c>
      <c r="P289" s="35">
        <v>9.6999999999999993</v>
      </c>
      <c r="S289" s="184"/>
      <c r="T289" s="185"/>
      <c r="W289" s="184"/>
    </row>
    <row r="290" spans="14:23">
      <c r="N290" s="181">
        <v>44846</v>
      </c>
      <c r="O290" s="398">
        <v>19.043423300407198</v>
      </c>
      <c r="P290" s="35">
        <v>8.6</v>
      </c>
      <c r="S290" s="184"/>
      <c r="T290" s="185"/>
      <c r="W290" s="184"/>
    </row>
    <row r="291" spans="14:23">
      <c r="N291" s="181">
        <v>44847</v>
      </c>
      <c r="O291" s="398">
        <v>19.555806830128574</v>
      </c>
      <c r="P291" s="35">
        <v>9.6</v>
      </c>
      <c r="S291" s="184"/>
      <c r="T291" s="185"/>
      <c r="W291" s="184"/>
    </row>
    <row r="292" spans="14:23">
      <c r="N292" s="181">
        <v>44848</v>
      </c>
      <c r="O292" s="398">
        <v>17.865048170426238</v>
      </c>
      <c r="P292" s="35">
        <v>11.1</v>
      </c>
      <c r="S292" s="184"/>
      <c r="T292" s="185"/>
      <c r="W292" s="184"/>
    </row>
    <row r="293" spans="14:23">
      <c r="N293" s="181">
        <v>44849</v>
      </c>
      <c r="O293" s="398">
        <v>13.384393573482601</v>
      </c>
      <c r="P293" s="35">
        <v>12.8</v>
      </c>
      <c r="S293" s="184"/>
      <c r="T293" s="185"/>
      <c r="W293" s="184"/>
    </row>
    <row r="294" spans="14:23">
      <c r="N294" s="181">
        <v>44850</v>
      </c>
      <c r="O294" s="398">
        <v>12.449817864482103</v>
      </c>
      <c r="P294" s="35">
        <v>14.9</v>
      </c>
      <c r="S294" s="184"/>
      <c r="T294" s="185"/>
      <c r="W294" s="184"/>
    </row>
    <row r="295" spans="14:23">
      <c r="N295" s="181">
        <v>44851</v>
      </c>
      <c r="O295" s="398">
        <v>16.260140272181875</v>
      </c>
      <c r="P295" s="35">
        <v>13.4</v>
      </c>
      <c r="S295" s="184"/>
      <c r="T295" s="185"/>
      <c r="W295" s="184"/>
    </row>
    <row r="296" spans="14:23">
      <c r="N296" s="181">
        <v>44852</v>
      </c>
      <c r="O296" s="398">
        <v>16.947740333718674</v>
      </c>
      <c r="P296" s="35">
        <v>12.7</v>
      </c>
      <c r="S296" s="184"/>
      <c r="T296" s="185"/>
      <c r="W296" s="184"/>
    </row>
    <row r="297" spans="14:23">
      <c r="N297" s="181">
        <v>44853</v>
      </c>
      <c r="O297" s="398">
        <v>19.553068314792316</v>
      </c>
      <c r="P297" s="35">
        <v>7.8</v>
      </c>
      <c r="S297" s="184"/>
      <c r="T297" s="185"/>
      <c r="W297" s="184"/>
    </row>
    <row r="298" spans="14:23">
      <c r="N298" s="181">
        <v>44854</v>
      </c>
      <c r="O298" s="398">
        <v>19.821253914639076</v>
      </c>
      <c r="P298" s="35">
        <v>6.4</v>
      </c>
      <c r="S298" s="184"/>
      <c r="T298" s="185"/>
      <c r="W298" s="184"/>
    </row>
    <row r="299" spans="14:23">
      <c r="N299" s="181">
        <v>44855</v>
      </c>
      <c r="O299" s="398">
        <v>20.388921913158825</v>
      </c>
      <c r="P299" s="35">
        <v>8.3000000000000007</v>
      </c>
      <c r="S299" s="184"/>
      <c r="T299" s="185"/>
      <c r="W299" s="184"/>
    </row>
    <row r="300" spans="14:23">
      <c r="N300" s="181">
        <v>44856</v>
      </c>
      <c r="O300" s="398">
        <v>18.242572299978832</v>
      </c>
      <c r="P300" s="35">
        <v>9.6</v>
      </c>
      <c r="S300" s="184"/>
      <c r="T300" s="185"/>
      <c r="W300" s="184"/>
    </row>
    <row r="301" spans="14:23">
      <c r="N301" s="181">
        <v>44857</v>
      </c>
      <c r="O301" s="398">
        <v>16.152943947234473</v>
      </c>
      <c r="P301" s="35">
        <v>10.8</v>
      </c>
      <c r="S301" s="184"/>
      <c r="T301" s="185"/>
      <c r="W301" s="184"/>
    </row>
    <row r="302" spans="14:23">
      <c r="N302" s="181">
        <v>44858</v>
      </c>
      <c r="O302" s="398">
        <v>18.520678039991076</v>
      </c>
      <c r="P302" s="35">
        <v>13</v>
      </c>
      <c r="S302" s="184"/>
      <c r="T302" s="185"/>
      <c r="W302" s="184"/>
    </row>
    <row r="303" spans="14:23">
      <c r="N303" s="181">
        <v>44859</v>
      </c>
      <c r="O303" s="398">
        <v>18.40570715882388</v>
      </c>
      <c r="P303" s="35">
        <v>10.7</v>
      </c>
      <c r="S303" s="184"/>
      <c r="T303" s="185"/>
      <c r="W303" s="184"/>
    </row>
    <row r="304" spans="14:23">
      <c r="N304" s="181">
        <v>44860</v>
      </c>
      <c r="O304" s="398">
        <v>19.47387082672553</v>
      </c>
      <c r="P304" s="35">
        <v>10.1</v>
      </c>
      <c r="S304" s="184"/>
      <c r="T304" s="185"/>
      <c r="W304" s="184"/>
    </row>
    <row r="305" spans="14:23">
      <c r="N305" s="181">
        <v>44861</v>
      </c>
      <c r="O305" s="398">
        <v>17.155772429214935</v>
      </c>
      <c r="P305" s="35">
        <v>11.3</v>
      </c>
      <c r="S305" s="184"/>
      <c r="T305" s="185"/>
      <c r="W305" s="184"/>
    </row>
    <row r="306" spans="14:23">
      <c r="N306" s="181">
        <v>44862</v>
      </c>
      <c r="O306" s="398">
        <v>14.08743120734426</v>
      </c>
      <c r="P306" s="35">
        <v>11.6</v>
      </c>
      <c r="S306" s="184"/>
      <c r="T306" s="185"/>
      <c r="W306" s="184"/>
    </row>
    <row r="307" spans="14:23">
      <c r="N307" s="181">
        <v>44863</v>
      </c>
      <c r="O307" s="398">
        <v>13.673833257908857</v>
      </c>
      <c r="P307" s="35">
        <v>12.2</v>
      </c>
      <c r="S307" s="184"/>
      <c r="T307" s="185"/>
      <c r="W307" s="184"/>
    </row>
    <row r="308" spans="14:23">
      <c r="N308" s="181">
        <v>44864</v>
      </c>
      <c r="O308" s="398">
        <v>14.106786197291671</v>
      </c>
      <c r="P308" s="35">
        <v>12</v>
      </c>
      <c r="S308" s="184"/>
      <c r="T308" s="185"/>
      <c r="W308" s="184"/>
    </row>
    <row r="309" spans="14:23">
      <c r="N309" s="181">
        <v>44865</v>
      </c>
      <c r="O309" s="398">
        <v>16.86075082329808</v>
      </c>
      <c r="P309" s="35">
        <v>10.7</v>
      </c>
      <c r="S309" s="184"/>
      <c r="T309" s="185"/>
      <c r="W309" s="184"/>
    </row>
    <row r="310" spans="14:23">
      <c r="N310" s="181">
        <v>44866</v>
      </c>
      <c r="O310" s="398">
        <v>18.716136335057072</v>
      </c>
      <c r="P310" s="35">
        <v>10.4</v>
      </c>
      <c r="S310" s="184"/>
      <c r="T310" s="185"/>
      <c r="W310" s="184"/>
    </row>
    <row r="311" spans="14:23">
      <c r="N311" s="181">
        <v>44867</v>
      </c>
      <c r="O311" s="398">
        <v>21.063294183848452</v>
      </c>
      <c r="P311" s="35">
        <v>8.1999999999999993</v>
      </c>
      <c r="S311" s="184"/>
      <c r="T311" s="185"/>
      <c r="W311" s="184"/>
    </row>
    <row r="312" spans="14:23">
      <c r="N312" s="181">
        <v>44868</v>
      </c>
      <c r="O312" s="398">
        <v>21.584812008638401</v>
      </c>
      <c r="P312" s="35">
        <v>8</v>
      </c>
      <c r="S312" s="184"/>
      <c r="T312" s="185"/>
      <c r="W312" s="184"/>
    </row>
    <row r="313" spans="14:23">
      <c r="N313" s="181">
        <v>44869</v>
      </c>
      <c r="O313" s="398">
        <v>21.275951801675014</v>
      </c>
      <c r="P313" s="35">
        <v>8.1</v>
      </c>
      <c r="S313" s="184"/>
      <c r="T313" s="185"/>
      <c r="W313" s="184"/>
    </row>
    <row r="314" spans="14:23">
      <c r="N314" s="181">
        <v>44870</v>
      </c>
      <c r="O314" s="398">
        <v>18.063064280563722</v>
      </c>
      <c r="P314" s="35">
        <v>6</v>
      </c>
      <c r="S314" s="184"/>
      <c r="T314" s="185"/>
      <c r="W314" s="184"/>
    </row>
    <row r="315" spans="14:23">
      <c r="N315" s="181">
        <v>44871</v>
      </c>
      <c r="O315" s="398">
        <v>19.088243255464086</v>
      </c>
      <c r="P315" s="35">
        <v>4.3</v>
      </c>
      <c r="S315" s="184"/>
      <c r="T315" s="185"/>
      <c r="W315" s="184"/>
    </row>
    <row r="316" spans="14:23">
      <c r="N316" s="181">
        <v>44872</v>
      </c>
      <c r="O316" s="398">
        <v>21.119404719004304</v>
      </c>
      <c r="P316" s="35">
        <v>7.6</v>
      </c>
      <c r="S316" s="184"/>
      <c r="T316" s="185"/>
      <c r="W316" s="184"/>
    </row>
    <row r="317" spans="14:23">
      <c r="N317" s="181">
        <v>44873</v>
      </c>
      <c r="O317" s="398">
        <v>22.941352937673663</v>
      </c>
      <c r="P317" s="35">
        <v>7.4</v>
      </c>
      <c r="S317" s="184"/>
      <c r="T317" s="185"/>
      <c r="W317" s="184"/>
    </row>
    <row r="318" spans="14:23">
      <c r="N318" s="181">
        <v>44874</v>
      </c>
      <c r="O318" s="398">
        <v>20.943517021246208</v>
      </c>
      <c r="P318" s="35">
        <v>7.5</v>
      </c>
      <c r="S318" s="184"/>
      <c r="T318" s="185"/>
      <c r="W318" s="184"/>
    </row>
    <row r="319" spans="14:23">
      <c r="N319" s="181">
        <v>44875</v>
      </c>
      <c r="O319" s="398">
        <v>20.918265676629577</v>
      </c>
      <c r="P319" s="35">
        <v>7.1</v>
      </c>
      <c r="S319" s="184"/>
      <c r="T319" s="185"/>
      <c r="W319" s="184"/>
    </row>
    <row r="320" spans="14:23">
      <c r="N320" s="181">
        <v>44876</v>
      </c>
      <c r="O320" s="398">
        <v>21.568460306125235</v>
      </c>
      <c r="P320" s="35">
        <v>5.8</v>
      </c>
      <c r="S320" s="184"/>
      <c r="T320" s="185"/>
      <c r="W320" s="184"/>
    </row>
    <row r="321" spans="14:23">
      <c r="N321" s="181">
        <v>44877</v>
      </c>
      <c r="O321" s="398">
        <v>21.470245499298073</v>
      </c>
      <c r="P321" s="35">
        <v>4.7</v>
      </c>
      <c r="S321" s="184"/>
      <c r="T321" s="185"/>
      <c r="W321" s="184"/>
    </row>
    <row r="322" spans="14:23">
      <c r="N322" s="181">
        <v>44878</v>
      </c>
      <c r="O322" s="398">
        <v>21.375369738136815</v>
      </c>
      <c r="P322" s="35">
        <v>4.5</v>
      </c>
      <c r="S322" s="184"/>
      <c r="T322" s="185"/>
      <c r="W322" s="184"/>
    </row>
    <row r="323" spans="14:23">
      <c r="N323" s="181">
        <v>44879</v>
      </c>
      <c r="O323" s="398">
        <v>25.769966299462993</v>
      </c>
      <c r="P323" s="35">
        <v>5.8</v>
      </c>
      <c r="S323" s="184"/>
      <c r="T323" s="185"/>
      <c r="W323" s="184"/>
    </row>
    <row r="324" spans="14:23">
      <c r="N324" s="181">
        <v>44880</v>
      </c>
      <c r="O324" s="398">
        <v>24.499228461522343</v>
      </c>
      <c r="P324" s="35">
        <v>4.9000000000000004</v>
      </c>
      <c r="S324" s="184"/>
      <c r="T324" s="185"/>
      <c r="W324" s="184"/>
    </row>
    <row r="325" spans="14:23">
      <c r="N325" s="181">
        <v>44881</v>
      </c>
      <c r="O325" s="398">
        <v>23.724544108675968</v>
      </c>
      <c r="P325" s="35">
        <v>5.4</v>
      </c>
      <c r="S325" s="184"/>
      <c r="T325" s="185"/>
      <c r="W325" s="184"/>
    </row>
    <row r="326" spans="14:23">
      <c r="N326" s="181">
        <v>44882</v>
      </c>
      <c r="O326" s="398">
        <v>23.276573456723963</v>
      </c>
      <c r="P326" s="35">
        <v>3.5</v>
      </c>
      <c r="S326" s="184"/>
      <c r="T326" s="185"/>
      <c r="W326" s="184"/>
    </row>
    <row r="327" spans="14:23">
      <c r="N327" s="181">
        <v>44883</v>
      </c>
      <c r="O327" s="398">
        <v>26.170699367280712</v>
      </c>
      <c r="P327" s="35">
        <v>0.4</v>
      </c>
      <c r="S327" s="184"/>
      <c r="T327" s="185"/>
      <c r="W327" s="184"/>
    </row>
    <row r="328" spans="14:23">
      <c r="N328" s="181">
        <v>44884</v>
      </c>
      <c r="O328" s="398">
        <v>27.103066340632267</v>
      </c>
      <c r="P328" s="35">
        <v>-3.5</v>
      </c>
      <c r="S328" s="184"/>
      <c r="T328" s="185"/>
      <c r="W328" s="184"/>
    </row>
    <row r="329" spans="14:23">
      <c r="N329" s="181">
        <v>44885</v>
      </c>
      <c r="O329" s="398">
        <v>28.410462839978603</v>
      </c>
      <c r="P329" s="35">
        <v>-1.3</v>
      </c>
      <c r="S329" s="184"/>
      <c r="T329" s="185"/>
      <c r="W329" s="184"/>
    </row>
    <row r="330" spans="14:23">
      <c r="N330" s="181">
        <v>44886</v>
      </c>
      <c r="O330" s="398">
        <v>32.032650715607843</v>
      </c>
      <c r="P330" s="35">
        <v>1.6</v>
      </c>
      <c r="S330" s="184"/>
      <c r="T330" s="185"/>
      <c r="W330" s="184"/>
    </row>
    <row r="331" spans="14:23">
      <c r="N331" s="181">
        <v>44887</v>
      </c>
      <c r="O331" s="398">
        <v>29.937107737875063</v>
      </c>
      <c r="P331" s="35">
        <v>1.6</v>
      </c>
      <c r="S331" s="184"/>
      <c r="T331" s="185"/>
      <c r="W331" s="184"/>
    </row>
    <row r="332" spans="14:23">
      <c r="N332" s="181">
        <v>44888</v>
      </c>
      <c r="O332" s="398">
        <v>28.688953691471891</v>
      </c>
      <c r="P332" s="35">
        <v>2.2999999999999998</v>
      </c>
      <c r="S332" s="184"/>
      <c r="T332" s="185"/>
      <c r="W332" s="184"/>
    </row>
    <row r="333" spans="14:23">
      <c r="N333" s="181">
        <v>44889</v>
      </c>
      <c r="O333" s="398">
        <v>30.088129335837003</v>
      </c>
      <c r="P333" s="35">
        <v>3.6</v>
      </c>
      <c r="S333" s="184"/>
      <c r="T333" s="185"/>
      <c r="W333" s="184"/>
    </row>
    <row r="334" spans="14:23">
      <c r="N334" s="181">
        <v>44890</v>
      </c>
      <c r="O334" s="398">
        <v>28.45579374047928</v>
      </c>
      <c r="P334" s="35">
        <v>3.3</v>
      </c>
      <c r="S334" s="184"/>
      <c r="T334" s="185"/>
      <c r="W334" s="184"/>
    </row>
    <row r="335" spans="14:23">
      <c r="N335" s="181">
        <v>44891</v>
      </c>
      <c r="O335" s="398">
        <v>23.337769431721885</v>
      </c>
      <c r="P335" s="35">
        <v>4.5999999999999996</v>
      </c>
      <c r="S335" s="184"/>
      <c r="T335" s="185"/>
      <c r="W335" s="184"/>
    </row>
    <row r="336" spans="14:23">
      <c r="N336" s="181">
        <v>44892</v>
      </c>
      <c r="O336" s="398">
        <v>25.260626852020408</v>
      </c>
      <c r="P336" s="35">
        <v>1.3</v>
      </c>
      <c r="S336" s="184"/>
      <c r="T336" s="185"/>
      <c r="W336" s="184"/>
    </row>
    <row r="337" spans="14:23">
      <c r="N337" s="181">
        <v>44893</v>
      </c>
      <c r="O337" s="398">
        <v>31.446665165863507</v>
      </c>
      <c r="P337" s="35">
        <v>2</v>
      </c>
      <c r="S337" s="184"/>
      <c r="T337" s="185"/>
      <c r="W337" s="184"/>
    </row>
    <row r="338" spans="14:23">
      <c r="N338" s="181">
        <v>44894</v>
      </c>
      <c r="O338" s="398">
        <v>31.745654939970414</v>
      </c>
      <c r="P338" s="35">
        <v>1.5</v>
      </c>
      <c r="S338" s="184"/>
      <c r="T338" s="185"/>
      <c r="W338" s="184"/>
    </row>
    <row r="339" spans="14:23">
      <c r="N339" s="181">
        <v>44895</v>
      </c>
      <c r="O339" s="398">
        <v>32.894720215692715</v>
      </c>
      <c r="P339" s="35">
        <v>0.8</v>
      </c>
      <c r="S339" s="184"/>
      <c r="T339" s="185"/>
      <c r="W339" s="184"/>
    </row>
    <row r="340" spans="14:23">
      <c r="N340" s="181">
        <v>44896</v>
      </c>
      <c r="O340" s="398">
        <v>33.654782141871166</v>
      </c>
      <c r="P340" s="35">
        <v>0.4</v>
      </c>
      <c r="S340" s="184"/>
      <c r="T340" s="185"/>
      <c r="W340" s="184"/>
    </row>
    <row r="341" spans="14:23">
      <c r="N341" s="181">
        <v>44897</v>
      </c>
      <c r="O341" s="398">
        <v>33.325011070180658</v>
      </c>
      <c r="P341" s="35">
        <v>-0.8</v>
      </c>
      <c r="S341" s="184"/>
      <c r="T341" s="185"/>
      <c r="W341" s="184"/>
    </row>
    <row r="342" spans="14:23">
      <c r="N342" s="181">
        <v>44898</v>
      </c>
      <c r="O342" s="398">
        <v>29.539632174450485</v>
      </c>
      <c r="P342" s="35">
        <v>1</v>
      </c>
      <c r="S342" s="184"/>
      <c r="T342" s="185"/>
      <c r="W342" s="184"/>
    </row>
    <row r="343" spans="14:23">
      <c r="N343" s="181">
        <v>44899</v>
      </c>
      <c r="O343" s="398">
        <v>26.014057737680279</v>
      </c>
      <c r="P343" s="35">
        <v>3.9</v>
      </c>
      <c r="S343" s="184"/>
      <c r="T343" s="185"/>
      <c r="W343" s="184"/>
    </row>
    <row r="344" spans="14:23">
      <c r="N344" s="181">
        <v>44900</v>
      </c>
      <c r="O344" s="398">
        <v>31.063755186932806</v>
      </c>
      <c r="P344" s="35">
        <v>3.4</v>
      </c>
      <c r="S344" s="184"/>
      <c r="T344" s="185"/>
      <c r="W344" s="184"/>
    </row>
    <row r="345" spans="14:23">
      <c r="N345" s="181">
        <v>44901</v>
      </c>
      <c r="O345" s="398">
        <v>32.057340794225794</v>
      </c>
      <c r="P345" s="35">
        <v>1.5</v>
      </c>
      <c r="S345" s="184"/>
      <c r="T345" s="185"/>
      <c r="W345" s="184"/>
    </row>
    <row r="346" spans="14:23">
      <c r="N346" s="181">
        <v>44902</v>
      </c>
      <c r="O346" s="398">
        <v>32.592300738566514</v>
      </c>
      <c r="P346" s="35">
        <v>1.3</v>
      </c>
      <c r="S346" s="184"/>
      <c r="T346" s="185"/>
      <c r="W346" s="184"/>
    </row>
    <row r="347" spans="14:23">
      <c r="N347" s="181">
        <v>44903</v>
      </c>
      <c r="O347" s="398">
        <v>33.220647508139834</v>
      </c>
      <c r="P347" s="35">
        <v>0.3</v>
      </c>
      <c r="S347" s="184"/>
      <c r="T347" s="185"/>
      <c r="W347" s="184"/>
    </row>
    <row r="348" spans="14:23">
      <c r="N348" s="181">
        <v>44904</v>
      </c>
      <c r="O348" s="398">
        <v>32.744041660508564</v>
      </c>
      <c r="P348" s="35">
        <v>-0.4</v>
      </c>
      <c r="S348" s="184"/>
      <c r="T348" s="185"/>
      <c r="W348" s="184"/>
    </row>
    <row r="349" spans="14:23">
      <c r="N349" s="181">
        <v>44905</v>
      </c>
      <c r="O349" s="398">
        <v>30.555097590466104</v>
      </c>
      <c r="P349" s="35">
        <v>-0.4</v>
      </c>
      <c r="S349" s="184"/>
      <c r="T349" s="185"/>
      <c r="W349" s="184"/>
    </row>
    <row r="350" spans="14:23">
      <c r="N350" s="181">
        <v>44906</v>
      </c>
      <c r="O350" s="398">
        <v>34.123516180757356</v>
      </c>
      <c r="P350" s="35">
        <v>-3.5</v>
      </c>
      <c r="S350" s="184"/>
      <c r="T350" s="185"/>
      <c r="W350" s="184"/>
    </row>
    <row r="351" spans="14:23">
      <c r="N351" s="181">
        <v>44907</v>
      </c>
      <c r="O351" s="398">
        <v>38.988879051676903</v>
      </c>
      <c r="P351" s="35">
        <v>-4.5</v>
      </c>
      <c r="S351" s="184"/>
      <c r="T351" s="185"/>
      <c r="W351" s="184"/>
    </row>
    <row r="352" spans="14:23">
      <c r="N352" s="181">
        <v>44908</v>
      </c>
      <c r="O352" s="398">
        <v>41.639475533335286</v>
      </c>
      <c r="P352" s="35">
        <v>-8.1999999999999993</v>
      </c>
      <c r="S352" s="184"/>
      <c r="T352" s="185"/>
      <c r="W352" s="184"/>
    </row>
    <row r="353" spans="14:23">
      <c r="N353" s="181">
        <v>44909</v>
      </c>
      <c r="O353" s="398">
        <v>41.738842115884623</v>
      </c>
      <c r="P353" s="35">
        <v>-4.9000000000000004</v>
      </c>
      <c r="S353" s="184"/>
      <c r="T353" s="185"/>
      <c r="W353" s="184"/>
    </row>
    <row r="354" spans="14:23">
      <c r="N354" s="181">
        <v>44910</v>
      </c>
      <c r="O354" s="398">
        <v>40.091998597689283</v>
      </c>
      <c r="P354" s="35">
        <v>-4.2</v>
      </c>
      <c r="S354" s="184"/>
      <c r="T354" s="185"/>
      <c r="W354" s="184"/>
    </row>
    <row r="355" spans="14:23">
      <c r="N355" s="181">
        <v>44911</v>
      </c>
      <c r="O355" s="398">
        <v>38.348556215215027</v>
      </c>
      <c r="P355" s="35">
        <v>-3.1</v>
      </c>
      <c r="S355" s="184"/>
      <c r="T355" s="185"/>
      <c r="W355" s="184"/>
    </row>
    <row r="356" spans="14:23">
      <c r="N356" s="181">
        <v>44912</v>
      </c>
      <c r="O356" s="398">
        <v>35.930891916272003</v>
      </c>
      <c r="P356" s="35">
        <v>-5.2</v>
      </c>
      <c r="S356" s="184"/>
      <c r="T356" s="185"/>
      <c r="W356" s="184"/>
    </row>
    <row r="357" spans="14:23">
      <c r="N357" s="181">
        <v>44913</v>
      </c>
      <c r="O357" s="398">
        <v>37.056219199554128</v>
      </c>
      <c r="P357" s="35">
        <v>-8.5</v>
      </c>
      <c r="S357" s="184"/>
      <c r="T357" s="185"/>
      <c r="W357" s="184"/>
    </row>
    <row r="358" spans="14:23">
      <c r="N358" s="181">
        <v>44914</v>
      </c>
      <c r="O358" s="398">
        <v>38.730667652202627</v>
      </c>
      <c r="P358" s="35">
        <v>-3.2</v>
      </c>
      <c r="S358" s="184"/>
      <c r="T358" s="185"/>
      <c r="W358" s="184"/>
    </row>
    <row r="359" spans="14:23">
      <c r="N359" s="181">
        <v>44915</v>
      </c>
      <c r="O359" s="398">
        <v>35.742427775707263</v>
      </c>
      <c r="P359" s="35">
        <v>-1.7</v>
      </c>
      <c r="S359" s="184"/>
      <c r="T359" s="185"/>
      <c r="W359" s="184"/>
    </row>
    <row r="360" spans="14:23">
      <c r="N360" s="181">
        <v>44916</v>
      </c>
      <c r="O360" s="398">
        <v>34.753270613279426</v>
      </c>
      <c r="P360" s="35">
        <v>0.2</v>
      </c>
      <c r="S360" s="184"/>
      <c r="T360" s="185"/>
      <c r="W360" s="184"/>
    </row>
    <row r="361" spans="14:23">
      <c r="N361" s="181">
        <v>44917</v>
      </c>
      <c r="O361" s="398">
        <v>29.045439904673032</v>
      </c>
      <c r="P361" s="35">
        <v>3.5</v>
      </c>
      <c r="S361" s="184"/>
      <c r="T361" s="185"/>
      <c r="W361" s="184"/>
    </row>
    <row r="362" spans="14:23">
      <c r="N362" s="181">
        <v>44918</v>
      </c>
      <c r="O362" s="398">
        <v>24.853612728079366</v>
      </c>
      <c r="P362" s="35">
        <v>5.3</v>
      </c>
      <c r="S362" s="184"/>
      <c r="T362" s="185"/>
      <c r="W362" s="184"/>
    </row>
    <row r="363" spans="14:23">
      <c r="N363" s="181">
        <v>44919</v>
      </c>
      <c r="O363" s="398">
        <v>21.421551224656891</v>
      </c>
      <c r="P363" s="35">
        <v>6.3</v>
      </c>
      <c r="S363" s="184"/>
      <c r="T363" s="185"/>
      <c r="W363" s="184"/>
    </row>
    <row r="364" spans="14:23">
      <c r="N364" s="181">
        <v>44920</v>
      </c>
      <c r="O364" s="398">
        <v>21.237496051256333</v>
      </c>
      <c r="P364" s="35">
        <v>4.9000000000000004</v>
      </c>
      <c r="S364" s="184"/>
      <c r="T364" s="185"/>
      <c r="W364" s="184"/>
    </row>
    <row r="365" spans="14:23">
      <c r="N365" s="181">
        <v>44921</v>
      </c>
      <c r="O365" s="398">
        <v>21.378252636228147</v>
      </c>
      <c r="P365" s="35">
        <v>7</v>
      </c>
      <c r="S365" s="184"/>
      <c r="T365" s="185"/>
      <c r="W365" s="184"/>
    </row>
    <row r="366" spans="14:23">
      <c r="N366" s="181">
        <v>44922</v>
      </c>
      <c r="O366" s="398">
        <v>24.622680221163705</v>
      </c>
      <c r="P366" s="35">
        <v>2</v>
      </c>
      <c r="S366" s="184"/>
      <c r="T366" s="185"/>
      <c r="W366" s="184"/>
    </row>
    <row r="367" spans="14:23">
      <c r="N367" s="181">
        <v>44923</v>
      </c>
      <c r="O367" s="398">
        <v>25.503616951995514</v>
      </c>
      <c r="P367" s="35">
        <v>2.4</v>
      </c>
      <c r="S367" s="184"/>
      <c r="T367" s="185"/>
      <c r="W367" s="184"/>
    </row>
    <row r="368" spans="14:23">
      <c r="N368" s="181">
        <v>44924</v>
      </c>
      <c r="O368" s="398">
        <v>23.923832326821611</v>
      </c>
      <c r="P368" s="35">
        <v>4.8</v>
      </c>
      <c r="S368" s="184"/>
      <c r="T368" s="185"/>
      <c r="W368" s="184"/>
    </row>
    <row r="369" spans="14:23">
      <c r="N369" s="181">
        <v>44925</v>
      </c>
      <c r="O369" s="398">
        <v>23.001879175590638</v>
      </c>
      <c r="P369" s="34">
        <v>4.4000000000000004</v>
      </c>
      <c r="S369" s="184"/>
      <c r="T369" s="185"/>
      <c r="W369" s="184"/>
    </row>
    <row r="370" spans="14:23">
      <c r="N370" s="181">
        <v>44926</v>
      </c>
      <c r="O370" s="398">
        <v>19.274311173230068</v>
      </c>
      <c r="P370" s="34">
        <v>9.5</v>
      </c>
      <c r="S370" s="184"/>
      <c r="T370" s="185"/>
      <c r="W370" s="184"/>
    </row>
    <row r="371" spans="14:23">
      <c r="N371" s="181"/>
      <c r="O371" s="425">
        <f>SUM(O6:O370)</f>
        <v>7543.781732737898</v>
      </c>
      <c r="P371" s="425">
        <f>AVERAGE(P6:P370)</f>
        <v>9.4671232876712423</v>
      </c>
      <c r="Q371" s="398"/>
      <c r="S371" s="187"/>
    </row>
    <row r="372" spans="14:23">
      <c r="O372" s="398"/>
    </row>
  </sheetData>
  <mergeCells count="13">
    <mergeCell ref="K5:M5"/>
    <mergeCell ref="Q16:Q20"/>
    <mergeCell ref="A2:M2"/>
    <mergeCell ref="B4:G4"/>
    <mergeCell ref="H4:M4"/>
    <mergeCell ref="B6:C6"/>
    <mergeCell ref="E6:F6"/>
    <mergeCell ref="H6:I6"/>
    <mergeCell ref="K6:L6"/>
    <mergeCell ref="B5:D5"/>
    <mergeCell ref="E5:G5"/>
    <mergeCell ref="H5:J5"/>
    <mergeCell ref="A3:M3"/>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E69"/>
  <sheetViews>
    <sheetView showGridLines="0" topLeftCell="A22" zoomScaleNormal="100" zoomScaleSheetLayoutView="100" workbookViewId="0">
      <selection activeCell="H1" sqref="H1"/>
    </sheetView>
  </sheetViews>
  <sheetFormatPr defaultColWidth="9.140625" defaultRowHeight="12.75"/>
  <cols>
    <col min="1" max="1" width="5.42578125" style="936" customWidth="1"/>
    <col min="2" max="2" width="96.7109375" style="936" customWidth="1"/>
    <col min="3" max="3" width="3.140625" style="935" customWidth="1"/>
    <col min="4" max="4" width="10.140625" style="936" customWidth="1"/>
    <col min="5" max="5" width="10.140625" style="936" hidden="1" customWidth="1"/>
    <col min="6" max="6" width="10.140625" style="936" customWidth="1"/>
    <col min="7" max="16384" width="9.140625" style="936"/>
  </cols>
  <sheetData>
    <row r="1" spans="1:5" ht="18">
      <c r="A1" s="921" t="s">
        <v>84</v>
      </c>
      <c r="B1" s="921"/>
    </row>
    <row r="2" spans="1:5" ht="7.5" customHeight="1">
      <c r="A2" s="937"/>
    </row>
    <row r="3" spans="1:5" ht="15.95" customHeight="1">
      <c r="A3" s="938" t="str">
        <f>MID(E3,1,2+IF(MID(E3,3,1)&lt;&gt;" ",IF(MID(E3,4,1)&lt;&gt;" ",IF(MID(E3,5,1)&lt;&gt;" ",0,2),1),0))</f>
        <v xml:space="preserve">1 </v>
      </c>
      <c r="B3" s="939" t="str">
        <f>MID(E3,4+IF(MID(E3,3,1)&lt;&gt;" ",IF(MID(E3,4,1)&lt;&gt;" ",IF(MID(E3,5,1)&lt;&gt;" ",-1,2),1),0),100)</f>
        <v>ABBREVIATIONS AND DEFINITIONS</v>
      </c>
      <c r="C3" s="940">
        <v>4</v>
      </c>
      <c r="D3" s="938"/>
      <c r="E3" s="939" t="str">
        <f>'1'!A1</f>
        <v>1 ABBREVIATIONS AND DEFINITIONS</v>
      </c>
    </row>
    <row r="4" spans="1:5" ht="15.95" customHeight="1">
      <c r="A4" s="938" t="str">
        <f t="shared" ref="A4:A58" si="0">MID(E4,1,2+IF(MID(E4,3,1)&lt;&gt;" ",IF(MID(E4,4,1)&lt;&gt;" ",IF(MID(E4,5,1)&lt;&gt;" ",0,2),1),0))</f>
        <v xml:space="preserve">2 </v>
      </c>
      <c r="B4" s="939" t="str">
        <f t="shared" ref="B4:B58" si="1">MID(E4,4+IF(MID(E4,3,1)&lt;&gt;" ",IF(MID(E4,4,1)&lt;&gt;" ",IF(MID(E4,5,1)&lt;&gt;" ",-1,2),1),0),100)</f>
        <v>COMMENTARY</v>
      </c>
      <c r="C4" s="940">
        <v>6</v>
      </c>
      <c r="D4" s="938"/>
      <c r="E4" s="939" t="str">
        <f>'2'!A1</f>
        <v>2 COMMENTARY</v>
      </c>
    </row>
    <row r="5" spans="1:5" ht="15.95" customHeight="1">
      <c r="A5" s="938" t="str">
        <f t="shared" si="0"/>
        <v xml:space="preserve">3 </v>
      </c>
      <c r="B5" s="939" t="str">
        <f t="shared" si="1"/>
        <v>GAS SYSTEM</v>
      </c>
      <c r="C5" s="940">
        <v>8</v>
      </c>
      <c r="D5" s="938"/>
      <c r="E5" s="939" t="str">
        <f>'3.1'!A1</f>
        <v>3 GAS SYSTEM</v>
      </c>
    </row>
    <row r="6" spans="1:5" ht="14.1" customHeight="1">
      <c r="A6" s="941" t="str">
        <f t="shared" si="0"/>
        <v>3.1</v>
      </c>
      <c r="B6" s="942" t="str">
        <f t="shared" si="1"/>
        <v>Yearly balance in the Czech gas system</v>
      </c>
      <c r="C6" s="943">
        <v>8</v>
      </c>
      <c r="D6" s="941"/>
      <c r="E6" s="942" t="str">
        <f>'3.1'!A3</f>
        <v>3.1 Yearly balance in the Czech gas system</v>
      </c>
    </row>
    <row r="7" spans="1:5" ht="14.1" customHeight="1">
      <c r="A7" s="941" t="str">
        <f t="shared" si="0"/>
        <v>3.2</v>
      </c>
      <c r="B7" s="942" t="str">
        <f t="shared" si="1"/>
        <v>Yearly balance in the Czech gas system - diagram</v>
      </c>
      <c r="C7" s="943">
        <v>9</v>
      </c>
      <c r="D7" s="941"/>
      <c r="E7" s="942" t="str">
        <f>'3.2'!A1</f>
        <v>3.2 Yearly balance in the Czech gas system - diagram</v>
      </c>
    </row>
    <row r="8" spans="1:5" ht="14.1" customHeight="1">
      <c r="A8" s="941" t="str">
        <f t="shared" si="0"/>
        <v>3.3</v>
      </c>
      <c r="B8" s="942" t="str">
        <f t="shared" si="1"/>
        <v>Balance in the Czech gas system in 2022</v>
      </c>
      <c r="C8" s="943">
        <v>10</v>
      </c>
      <c r="D8" s="941"/>
      <c r="E8" s="942" t="str">
        <f>'3.3'!A1</f>
        <v>3.3 Balance in the Czech gas system in 2022</v>
      </c>
    </row>
    <row r="9" spans="1:5" ht="14.1" customHeight="1">
      <c r="A9" s="941" t="str">
        <f t="shared" si="0"/>
        <v>3.4</v>
      </c>
      <c r="B9" s="942" t="str">
        <f t="shared" si="1"/>
        <v>Balance in the Czech gas system over the last 10 years</v>
      </c>
      <c r="C9" s="943">
        <v>11</v>
      </c>
      <c r="D9" s="941"/>
      <c r="E9" s="942" t="str">
        <f>'3.4'!A1</f>
        <v>3.4 Balance in the Czech gas system over the last 10 years</v>
      </c>
    </row>
    <row r="10" spans="1:5" ht="14.1" customHeight="1">
      <c r="A10" s="941" t="str">
        <f t="shared" si="0"/>
        <v>3.5</v>
      </c>
      <c r="B10" s="942" t="str">
        <f t="shared" si="1"/>
        <v>Gas flow into/from the Czech gas system, including DS, by entry/exit country over the last 10 years</v>
      </c>
      <c r="C10" s="943">
        <v>12</v>
      </c>
      <c r="D10" s="941"/>
      <c r="E10" s="942" t="str">
        <f>'3.5'!A1</f>
        <v>3.5 Gas flow into/from the Czech gas system, including DS, by entry/exit country over the last 10 years</v>
      </c>
    </row>
    <row r="11" spans="1:5" ht="15.95" customHeight="1">
      <c r="A11" s="938" t="str">
        <f t="shared" si="0"/>
        <v xml:space="preserve">4 </v>
      </c>
      <c r="B11" s="939" t="str">
        <f t="shared" si="1"/>
        <v>UNDERGROUND GAS STORAGE FACILITIES</v>
      </c>
      <c r="C11" s="940">
        <v>13</v>
      </c>
      <c r="D11" s="938"/>
      <c r="E11" s="939" t="str">
        <f>'4.1'!A1</f>
        <v>4 UNDERGROUND GAS STORAGE FACILITIES</v>
      </c>
    </row>
    <row r="12" spans="1:5" ht="14.1" customHeight="1">
      <c r="A12" s="941" t="str">
        <f t="shared" si="0"/>
        <v>4.1</v>
      </c>
      <c r="B12" s="942" t="str">
        <f t="shared" si="1"/>
        <v>Gas flow from/into UGS that form part of the Czech gas system</v>
      </c>
      <c r="C12" s="943">
        <v>13</v>
      </c>
      <c r="D12" s="941"/>
      <c r="E12" s="942" t="str">
        <f>'4.1'!A3</f>
        <v>4.1 Gas flow from/into UGS that form part of the Czech gas system</v>
      </c>
    </row>
    <row r="13" spans="1:5" ht="14.1" customHeight="1">
      <c r="A13" s="941" t="str">
        <f t="shared" si="0"/>
        <v>4.2</v>
      </c>
      <c r="B13" s="942" t="str">
        <f t="shared" si="1"/>
        <v>Gas flow from/into UGS that form part of the Czech gas system over the last 10 years</v>
      </c>
      <c r="C13" s="943">
        <v>14</v>
      </c>
      <c r="D13" s="941"/>
      <c r="E13" s="942" t="str">
        <f>'4.2'!A1</f>
        <v>4.2 Gas flow from/into UGS that form part of the Czech gas system over the last 10 years</v>
      </c>
    </row>
    <row r="14" spans="1:5" ht="15.95" customHeight="1">
      <c r="A14" s="938" t="str">
        <f t="shared" si="0"/>
        <v xml:space="preserve">5 </v>
      </c>
      <c r="B14" s="939" t="str">
        <f t="shared" si="1"/>
        <v>PRODUCTION OF ALL GASES</v>
      </c>
      <c r="C14" s="940">
        <v>15</v>
      </c>
      <c r="D14" s="938"/>
      <c r="E14" s="939" t="str">
        <f>'5.1'!A1</f>
        <v>5 PRODUCTION OF ALL GASES</v>
      </c>
    </row>
    <row r="15" spans="1:5" ht="14.1" customHeight="1">
      <c r="A15" s="941" t="str">
        <f t="shared" si="0"/>
        <v>5.1</v>
      </c>
      <c r="B15" s="942" t="str">
        <f t="shared" si="1"/>
        <v>Production of all gases in the Czech Republic</v>
      </c>
      <c r="C15" s="943">
        <v>15</v>
      </c>
      <c r="D15" s="941"/>
      <c r="E15" s="942" t="str">
        <f>'5.1'!A3</f>
        <v>5.1 Production of all gases in the Czech Republic</v>
      </c>
    </row>
    <row r="16" spans="1:5" ht="14.1" customHeight="1">
      <c r="A16" s="941" t="str">
        <f t="shared" si="0"/>
        <v>5.2</v>
      </c>
      <c r="B16" s="942" t="str">
        <f t="shared" si="1"/>
        <v>Natural gas production in the Czech Republic over the last 10 years</v>
      </c>
      <c r="C16" s="943">
        <v>16</v>
      </c>
      <c r="D16" s="941"/>
      <c r="E16" s="942" t="str">
        <f>'5.2'!A1</f>
        <v>5.2 Natural gas production in the Czech Republic over the last 10 years</v>
      </c>
    </row>
    <row r="17" spans="1:5" ht="15.95" customHeight="1">
      <c r="A17" s="938" t="str">
        <f t="shared" si="0"/>
        <v xml:space="preserve">6 </v>
      </c>
      <c r="B17" s="939" t="str">
        <f t="shared" si="1"/>
        <v>NATURAL GAS CONSUMPTION</v>
      </c>
      <c r="C17" s="940">
        <v>17</v>
      </c>
      <c r="D17" s="938"/>
      <c r="E17" s="939" t="str">
        <f>'6.1'!A1</f>
        <v>6 NATURAL GAS CONSUMPTION</v>
      </c>
    </row>
    <row r="18" spans="1:5" ht="14.1" customHeight="1">
      <c r="A18" s="941" t="str">
        <f t="shared" si="0"/>
        <v>6.1</v>
      </c>
      <c r="B18" s="942" t="str">
        <f t="shared" si="1"/>
        <v>Natural gas consumption in the Czech Republic in 2022</v>
      </c>
      <c r="C18" s="943">
        <v>17</v>
      </c>
      <c r="D18" s="941"/>
      <c r="E18" s="942" t="str">
        <f>'6.1'!A3</f>
        <v>6.1 Natural gas consumption in the Czech Republic in 2022</v>
      </c>
    </row>
    <row r="19" spans="1:5" ht="14.1" customHeight="1">
      <c r="A19" s="941" t="str">
        <f t="shared" si="0"/>
        <v>6.2</v>
      </c>
      <c r="B19" s="942" t="str">
        <f t="shared" si="1"/>
        <v>Share of natural gas consumption in each period of the year in total annual consumption in the CR</v>
      </c>
      <c r="C19" s="943">
        <v>18</v>
      </c>
      <c r="D19" s="941"/>
      <c r="E19" s="942" t="str">
        <f>'6.2'!A1</f>
        <v>6.2 Share of natural gas consumption in each period of the year in total annual consumption in the CR</v>
      </c>
    </row>
    <row r="20" spans="1:5" ht="14.1" customHeight="1">
      <c r="A20" s="941" t="str">
        <f t="shared" si="0"/>
        <v>6.3</v>
      </c>
      <c r="B20" s="942" t="str">
        <f t="shared" si="1"/>
        <v>Air temperature in the Czech Republic in 2022</v>
      </c>
      <c r="C20" s="943">
        <v>19</v>
      </c>
      <c r="D20" s="941"/>
      <c r="E20" s="942" t="str">
        <f>'6.3'!A1</f>
        <v>6.3 Air temperature in the Czech Republic in 2022</v>
      </c>
    </row>
    <row r="21" spans="1:5" ht="14.1" customHeight="1">
      <c r="A21" s="941" t="str">
        <f t="shared" si="0"/>
        <v>6.4</v>
      </c>
      <c r="B21" s="942" t="str">
        <f t="shared" si="1"/>
        <v>Natural gas consumption in the Czech Republic over the last 10 years</v>
      </c>
      <c r="C21" s="943">
        <v>20</v>
      </c>
      <c r="D21" s="941"/>
      <c r="E21" s="942" t="str">
        <f>'6.4'!A1</f>
        <v>6.4 Natural gas consumption in the Czech Republic over the last 10 years</v>
      </c>
    </row>
    <row r="22" spans="1:5" ht="14.1" customHeight="1">
      <c r="A22" s="941" t="str">
        <f t="shared" si="0"/>
        <v>6.5</v>
      </c>
      <c r="B22" s="942" t="str">
        <f t="shared" si="1"/>
        <v>Daily maximum and minimum natural gas consumption in the Czech Republic in 2022</v>
      </c>
      <c r="C22" s="943">
        <v>21</v>
      </c>
      <c r="D22" s="941"/>
      <c r="E22" s="942" t="str">
        <f>'6.5'!A1</f>
        <v>6.5 Daily maximum and minimum natural gas consumption in the Czech Republic in 2022</v>
      </c>
    </row>
    <row r="23" spans="1:5" ht="14.1" customHeight="1">
      <c r="A23" s="941" t="str">
        <f t="shared" si="0"/>
        <v>6.6</v>
      </c>
      <c r="B23" s="942" t="str">
        <f t="shared" si="1"/>
        <v>Daily temperature gradient (DTG) and model natural gas consumption in the Czech Republic</v>
      </c>
      <c r="C23" s="943">
        <v>22</v>
      </c>
      <c r="D23" s="941"/>
      <c r="E23" s="942" t="str">
        <f>'6.6'!A1</f>
        <v>6.6 Daily temperature gradient (DTG) and model natural gas consumption in the Czech Republic</v>
      </c>
    </row>
    <row r="24" spans="1:5" ht="14.1" customHeight="1">
      <c r="A24" s="941" t="str">
        <f t="shared" si="0"/>
        <v>6.7</v>
      </c>
      <c r="B24" s="942" t="str">
        <f t="shared" si="1"/>
        <v>Daily natural gas consumption in the Czech Republic 
over the last 10 years</v>
      </c>
      <c r="C24" s="943">
        <v>23</v>
      </c>
      <c r="D24" s="941"/>
      <c r="E24" s="942" t="str">
        <f>'6.7'!A1</f>
        <v>6.7 Daily natural gas consumption in the Czech Republic 
over the last 10 years</v>
      </c>
    </row>
    <row r="25" spans="1:5" ht="15.95" customHeight="1">
      <c r="A25" s="938" t="str">
        <f t="shared" si="0"/>
        <v xml:space="preserve">7 </v>
      </c>
      <c r="B25" s="939" t="str">
        <f t="shared" si="1"/>
        <v>REFERENCE HOURLY READING</v>
      </c>
      <c r="C25" s="940">
        <v>24</v>
      </c>
      <c r="D25" s="938"/>
      <c r="E25" s="939" t="str">
        <f>'7.1'!A1</f>
        <v>7 REFERENCE HOURLY READING</v>
      </c>
    </row>
    <row r="26" spans="1:5" ht="14.1" customHeight="1">
      <c r="A26" s="941" t="str">
        <f t="shared" si="0"/>
        <v>7.1</v>
      </c>
      <c r="B26" s="942" t="str">
        <f t="shared" si="1"/>
        <v>Reference hourly reading broken down by distribution system in the CR</v>
      </c>
      <c r="C26" s="943">
        <v>24</v>
      </c>
      <c r="D26" s="941"/>
      <c r="E26" s="942" t="str">
        <f>'7.1'!A3</f>
        <v>7.1 Reference hourly reading broken down by distribution system in the CR</v>
      </c>
    </row>
    <row r="27" spans="1:5" ht="14.1" customHeight="1">
      <c r="A27" s="941" t="str">
        <f t="shared" si="0"/>
        <v>7.2</v>
      </c>
      <c r="B27" s="942" t="str">
        <f t="shared" si="1"/>
        <v>Balance in the Czech gas system on the KHO day</v>
      </c>
      <c r="C27" s="943">
        <v>25</v>
      </c>
      <c r="D27" s="941"/>
      <c r="E27" s="942" t="str">
        <f>'7.2'!A1</f>
        <v>7.2 Balance in the Czech gas system on the KHO day</v>
      </c>
    </row>
    <row r="28" spans="1:5" ht="14.1" customHeight="1">
      <c r="A28" s="941" t="str">
        <f t="shared" si="0"/>
        <v>7.3</v>
      </c>
      <c r="B28" s="942" t="str">
        <f t="shared" si="1"/>
        <v>Balance in the Czech gas system on the KHO day - diagram</v>
      </c>
      <c r="C28" s="943">
        <v>26</v>
      </c>
      <c r="D28" s="941"/>
      <c r="E28" s="942" t="str">
        <f>'7.3'!A1</f>
        <v>7.3 Balance in the Czech gas system on the KHO day - diagram</v>
      </c>
    </row>
    <row r="29" spans="1:5" ht="14.1" customHeight="1">
      <c r="A29" s="941" t="str">
        <f t="shared" si="0"/>
        <v>7.4</v>
      </c>
      <c r="B29" s="942" t="str">
        <f t="shared" si="1"/>
        <v>Reference hourly reading in the CR over the last 10 years</v>
      </c>
      <c r="C29" s="943">
        <v>27</v>
      </c>
      <c r="D29" s="941"/>
      <c r="E29" s="942" t="str">
        <f>'7.4'!A1</f>
        <v>7.4 Reference hourly reading in the CR over the last 10 years</v>
      </c>
    </row>
    <row r="30" spans="1:5" ht="14.1" customHeight="1">
      <c r="A30" s="941" t="str">
        <f t="shared" si="0"/>
        <v>7.5</v>
      </c>
      <c r="B30" s="942" t="str">
        <f t="shared" si="1"/>
        <v>Reference hourly reading in the CR over the last 10 years - charts</v>
      </c>
      <c r="C30" s="943">
        <v>28</v>
      </c>
      <c r="D30" s="941"/>
      <c r="E30" s="942" t="str">
        <f>'7.5'!A1</f>
        <v>7.5 Reference hourly reading in the CR over the last 10 years - charts</v>
      </c>
    </row>
    <row r="31" spans="1:5" ht="15.95" customHeight="1">
      <c r="A31" s="938" t="str">
        <f t="shared" si="0"/>
        <v xml:space="preserve">8 </v>
      </c>
      <c r="B31" s="939" t="str">
        <f t="shared" si="1"/>
        <v>NATURAL GAS CONSUMPTION BY CUSTOMER CATEGORY AND BY WAY OF USE</v>
      </c>
      <c r="C31" s="940">
        <v>29</v>
      </c>
      <c r="D31" s="938"/>
      <c r="E31" s="939" t="str">
        <f>'8.1'!A1</f>
        <v>8 NATURAL GAS CONSUMPTION BY CUSTOMER CATEGORY AND BY WAY OF USE</v>
      </c>
    </row>
    <row r="32" spans="1:5" ht="14.1" customHeight="1">
      <c r="A32" s="941" t="str">
        <f t="shared" si="0"/>
        <v>8.1</v>
      </c>
      <c r="B32" s="942" t="str">
        <f t="shared" si="1"/>
        <v>Natural gas consumption in the Czech Republic in 2022 and over the last 10 years</v>
      </c>
      <c r="C32" s="943">
        <v>29</v>
      </c>
      <c r="D32" s="941"/>
      <c r="E32" s="942" t="str">
        <f>'8.1'!A3</f>
        <v>8.1 Natural gas consumption in the Czech Republic in 2022 and over the last 10 years</v>
      </c>
    </row>
    <row r="33" spans="1:5" ht="14.1" customHeight="1">
      <c r="A33" s="941" t="str">
        <f t="shared" si="0"/>
        <v>8.2</v>
      </c>
      <c r="B33" s="942" t="str">
        <f t="shared" si="1"/>
        <v>Natural gas consumption in the HD_C category in 2022 and over the last 10 years</v>
      </c>
      <c r="C33" s="943">
        <v>30</v>
      </c>
      <c r="D33" s="941"/>
      <c r="E33" s="942" t="str">
        <f>'8.2'!A1</f>
        <v>8.2 Natural gas consumption in the HD_C category in 2022 and over the last 10 years</v>
      </c>
    </row>
    <row r="34" spans="1:5" ht="14.1" customHeight="1">
      <c r="A34" s="941" t="str">
        <f t="shared" si="0"/>
        <v>8.3</v>
      </c>
      <c r="B34" s="942" t="str">
        <f t="shared" si="1"/>
        <v>Natural gas consumption in the Czech Republic in the MD_C category in 2022 and over the last 10 year</v>
      </c>
      <c r="C34" s="943">
        <v>31</v>
      </c>
      <c r="D34" s="941"/>
      <c r="E34" s="942" t="str">
        <f>'8.3'!A1</f>
        <v>8.3 Natural gas consumption in the Czech Republic in the MD_C category in 2022 and over the last 10 years</v>
      </c>
    </row>
    <row r="35" spans="1:5" ht="14.1" customHeight="1">
      <c r="A35" s="941" t="str">
        <f t="shared" si="0"/>
        <v>8.4</v>
      </c>
      <c r="B35" s="942" t="str">
        <f t="shared" si="1"/>
        <v>Natural gas consumption in the LD_C category in 2022 and over the last 10 years</v>
      </c>
      <c r="C35" s="943">
        <v>32</v>
      </c>
      <c r="D35" s="941"/>
      <c r="E35" s="942" t="str">
        <f>'8.4'!A1</f>
        <v>8.4 Natural gas consumption in the LD_C category in 2022 and over the last 10 years</v>
      </c>
    </row>
    <row r="36" spans="1:5" ht="14.1" customHeight="1">
      <c r="A36" s="941" t="str">
        <f t="shared" si="0"/>
        <v>8.5</v>
      </c>
      <c r="B36" s="942" t="str">
        <f t="shared" si="1"/>
        <v>Natural gas consumption in the DOM category in 2022 and over the last 10 years</v>
      </c>
      <c r="C36" s="943">
        <v>33</v>
      </c>
      <c r="D36" s="941"/>
      <c r="E36" s="942" t="str">
        <f>'8.5'!A1</f>
        <v>8.5 Natural gas consumption in the DOM category in 2022 and over the last 10 years</v>
      </c>
    </row>
    <row r="37" spans="1:5" ht="14.1" customHeight="1">
      <c r="A37" s="941" t="str">
        <f t="shared" si="0"/>
        <v>8.6</v>
      </c>
      <c r="B37" s="942" t="str">
        <f t="shared" si="1"/>
        <v>Natural gas supply to CNG stations in the Czech Republic in 2022 and over the last 10 years</v>
      </c>
      <c r="C37" s="943">
        <v>34</v>
      </c>
      <c r="D37" s="941"/>
      <c r="E37" s="942" t="str">
        <f>'8.6'!A1</f>
        <v>8.6 Natural gas supply to CNG stations in the Czech Republic in 2022 and over the last 10 years</v>
      </c>
    </row>
    <row r="38" spans="1:5" ht="14.1" customHeight="1">
      <c r="A38" s="941" t="str">
        <f t="shared" si="0"/>
        <v>8.7</v>
      </c>
      <c r="B38" s="942" t="str">
        <f t="shared" si="1"/>
        <v>Natural gas consumption in the CR for electricity generation in 2022 and over the last 10 years</v>
      </c>
      <c r="C38" s="943">
        <v>35</v>
      </c>
      <c r="D38" s="941"/>
      <c r="E38" s="942" t="str">
        <f>'8.7'!A1</f>
        <v>8.7 Natural gas consumption in the CR for electricity generation in 2022 and over the last 10 years</v>
      </c>
    </row>
    <row r="39" spans="1:5" ht="14.1" customHeight="1">
      <c r="A39" s="941" t="str">
        <f t="shared" si="0"/>
        <v>8.8</v>
      </c>
      <c r="B39" s="942" t="str">
        <f t="shared" si="1"/>
        <v>Natural gas consumption in the Czech Republic by customer category in 2022 and over the last 10 year</v>
      </c>
      <c r="C39" s="943">
        <v>36</v>
      </c>
      <c r="D39" s="941"/>
      <c r="E39" s="942" t="str">
        <f>'8.8'!A1</f>
        <v>8.8 Natural gas consumption in the Czech Republic by customer category in 2022 and over the last 10 years</v>
      </c>
    </row>
    <row r="40" spans="1:5" ht="14.1" customHeight="1">
      <c r="A40" s="941" t="str">
        <f t="shared" si="0"/>
        <v>8.9</v>
      </c>
      <c r="B40" s="942" t="str">
        <f t="shared" si="1"/>
        <v>Natural gas consumption broken down by customer category and way of use in the Czech Republic</v>
      </c>
      <c r="C40" s="943">
        <v>37</v>
      </c>
      <c r="D40" s="941"/>
      <c r="E40" s="942" t="str">
        <f>'8.9'!A1</f>
        <v>8.9 Natural gas consumption broken down by customer category and way of use in the Czech Republic</v>
      </c>
    </row>
    <row r="41" spans="1:5" ht="15.95" customHeight="1">
      <c r="A41" s="938" t="str">
        <f t="shared" si="0"/>
        <v xml:space="preserve">9 </v>
      </c>
      <c r="B41" s="939" t="str">
        <f t="shared" si="1"/>
        <v>NATURAL GAS CONSUMPTION BY DISTRIBUTION SYSTEM</v>
      </c>
      <c r="C41" s="940">
        <v>38</v>
      </c>
      <c r="D41" s="938"/>
      <c r="E41" s="939" t="str">
        <f>'9.1'!A1</f>
        <v>9 NATURAL GAS CONSUMPTION BY DISTRIBUTION SYSTEM</v>
      </c>
    </row>
    <row r="42" spans="1:5" ht="14.1" customHeight="1">
      <c r="A42" s="941" t="str">
        <f t="shared" si="0"/>
        <v>9.1</v>
      </c>
      <c r="B42" s="942" t="str">
        <f t="shared" si="1"/>
        <v>Natural gas consumption by gas system, customer category and CNG in the Czech Republic</v>
      </c>
      <c r="C42" s="943">
        <v>38</v>
      </c>
      <c r="D42" s="941"/>
      <c r="E42" s="942" t="str">
        <f>'9.1'!A3</f>
        <v>9.1 Natural gas consumption by gas system, customer category and CNG in the Czech Republic</v>
      </c>
    </row>
    <row r="43" spans="1:5" ht="14.1" customHeight="1">
      <c r="A43" s="941" t="str">
        <f t="shared" si="0"/>
        <v>9.2</v>
      </c>
      <c r="B43" s="942" t="str">
        <f t="shared" si="1"/>
        <v>Natural gas consumption by gas system in the Czech Republic in 2022</v>
      </c>
      <c r="C43" s="943">
        <v>39</v>
      </c>
      <c r="D43" s="941"/>
      <c r="E43" s="942" t="str">
        <f>'9.2'!A1</f>
        <v>9.2 Natural gas consumption by gas system in the Czech Republic in 2022</v>
      </c>
    </row>
    <row r="44" spans="1:5" ht="14.1" customHeight="1">
      <c r="A44" s="941" t="str">
        <f t="shared" si="0"/>
        <v>9.3</v>
      </c>
      <c r="B44" s="942" t="str">
        <f t="shared" si="1"/>
        <v>Gas quantities distributed through local distribution systems in the Czech Republic</v>
      </c>
      <c r="C44" s="943">
        <v>40</v>
      </c>
      <c r="D44" s="941"/>
      <c r="E44" s="942" t="str">
        <f>'9.3'!A1</f>
        <v>9.3 Gas quantities distributed through local distribution systems in the Czech Republic</v>
      </c>
    </row>
    <row r="45" spans="1:5" ht="14.1" customHeight="1">
      <c r="A45" s="941" t="str">
        <f t="shared" si="0"/>
        <v>9.4</v>
      </c>
      <c r="B45" s="942" t="str">
        <f t="shared" si="1"/>
        <v>Gas pipeline lengths of gas systems in the Czech Republic by pressure</v>
      </c>
      <c r="C45" s="943">
        <v>41</v>
      </c>
      <c r="D45" s="941"/>
      <c r="E45" s="942" t="str">
        <f>'9.4'!A1</f>
        <v>9.4 Gas pipeline lengths of gas systems in the Czech Republic by pressure</v>
      </c>
    </row>
    <row r="46" spans="1:5" ht="14.1" customHeight="1">
      <c r="A46" s="941" t="str">
        <f t="shared" si="0"/>
        <v>9.5</v>
      </c>
      <c r="B46" s="942" t="str">
        <f t="shared" si="1"/>
        <v>Pipeline lengths of gas systems in the Czech Republic by pressure level over the last 10 years</v>
      </c>
      <c r="C46" s="943">
        <v>42</v>
      </c>
      <c r="D46" s="941"/>
      <c r="E46" s="942" t="str">
        <f>'9.5'!A1</f>
        <v>9.5 Pipeline lengths of gas systems in the Czech Republic by pressure level over the last 10 years</v>
      </c>
    </row>
    <row r="47" spans="1:5" ht="30" customHeight="1">
      <c r="A47" s="1422" t="str">
        <f t="shared" si="0"/>
        <v>10</v>
      </c>
      <c r="B47" s="1423" t="str">
        <f t="shared" si="1"/>
        <v>TARIFF STATISTICS BY DEMAND CATEGORY AND OFF-TAKE BAND IN THE CZECH REPUBLIC OVER THE LAST 10 YEARS</v>
      </c>
      <c r="C47" s="940">
        <v>43</v>
      </c>
      <c r="D47" s="938"/>
      <c r="E47" s="939" t="str">
        <f>'10'!A1</f>
        <v>10 TARIFF STATISTICS BY DEMAND CATEGORY AND OFF-TAKE BAND IN THE CZECH REPUBLIC OVER THE LAST 10 YEARS</v>
      </c>
    </row>
    <row r="48" spans="1:5" ht="15.95" customHeight="1">
      <c r="A48" s="938" t="str">
        <f t="shared" si="0"/>
        <v>11</v>
      </c>
      <c r="B48" s="939" t="str">
        <f t="shared" si="1"/>
        <v>NATURAL GAS CONSUMPTION BY REGION</v>
      </c>
      <c r="C48" s="940">
        <v>45</v>
      </c>
      <c r="D48" s="938"/>
      <c r="E48" s="939" t="str">
        <f>'11.1'!A1</f>
        <v>11 NATURAL GAS CONSUMPTION BY REGION</v>
      </c>
    </row>
    <row r="49" spans="1:5" s="592" customFormat="1" ht="14.1" customHeight="1">
      <c r="A49" s="941" t="str">
        <f t="shared" si="0"/>
        <v>11.1</v>
      </c>
      <c r="B49" s="942" t="str">
        <f t="shared" si="1"/>
        <v>Natural gas consumption by Region, customer category, and CNG in the Czech Republic</v>
      </c>
      <c r="C49" s="943">
        <v>45</v>
      </c>
      <c r="D49" s="944"/>
      <c r="E49" s="945" t="str">
        <f>'11.1'!A3</f>
        <v>11.1 Natural gas consumption by Region, customer category, and CNG in the Czech Republic</v>
      </c>
    </row>
    <row r="50" spans="1:5" ht="14.1" customHeight="1">
      <c r="A50" s="941" t="str">
        <f t="shared" si="0"/>
        <v>11.2</v>
      </c>
      <c r="B50" s="942" t="str">
        <f t="shared" si="1"/>
        <v>Natural gas consumption and customer numbers by Region in the Czech Republic</v>
      </c>
      <c r="C50" s="943">
        <v>47</v>
      </c>
      <c r="D50" s="946"/>
      <c r="E50" s="947" t="str">
        <f>'11.2'!A1</f>
        <v>11.2 Natural gas consumption and customer numbers by Region in the Czech Republic</v>
      </c>
    </row>
    <row r="51" spans="1:5" ht="14.1" customHeight="1">
      <c r="A51" s="941" t="str">
        <f t="shared" si="0"/>
        <v>11.3</v>
      </c>
      <c r="B51" s="942" t="str">
        <f t="shared" si="1"/>
        <v>Numbers of customers by Region (R.), customer category, 
and CNG in the Czech Republic</v>
      </c>
      <c r="C51" s="943">
        <v>48</v>
      </c>
      <c r="D51" s="946"/>
      <c r="E51" s="947" t="str">
        <f>'11.3'!A1</f>
        <v>11.3 Numbers of customers by Region (R.), customer category, 
and CNG in the Czech Republic</v>
      </c>
    </row>
    <row r="52" spans="1:5" ht="14.1" customHeight="1">
      <c r="A52" s="941" t="str">
        <f t="shared" si="0"/>
        <v>11.4</v>
      </c>
      <c r="B52" s="942" t="str">
        <f t="shared" si="1"/>
        <v>Natural gas consumption by Region (R.) in 2022 and over the last 10 years</v>
      </c>
      <c r="C52" s="943">
        <v>49</v>
      </c>
      <c r="D52" s="948"/>
      <c r="E52" s="949" t="str">
        <f>'11.4'!A1</f>
        <v>11.4 Natural gas consumption by Region (R.) in 2022 and over the last 10 years</v>
      </c>
    </row>
    <row r="53" spans="1:5" ht="14.1" customHeight="1">
      <c r="A53" s="941" t="str">
        <f t="shared" si="0"/>
        <v>11.5</v>
      </c>
      <c r="B53" s="942" t="str">
        <f t="shared" si="1"/>
        <v>Air temperature by Region (R.) in 2022 and over the last 10 years</v>
      </c>
      <c r="C53" s="943">
        <v>51</v>
      </c>
      <c r="D53" s="950"/>
      <c r="E53" s="951" t="str">
        <f>'11.5'!A1</f>
        <v>11.5 Air temperature by Region (R.) in 2022 and over the last 10 years</v>
      </c>
    </row>
    <row r="54" spans="1:5" ht="15.95" customHeight="1">
      <c r="A54" s="938" t="str">
        <f t="shared" si="0"/>
        <v>12</v>
      </c>
      <c r="B54" s="939" t="str">
        <f t="shared" si="1"/>
        <v>HISTORICAL DATA</v>
      </c>
      <c r="C54" s="940">
        <v>52</v>
      </c>
      <c r="D54" s="952"/>
      <c r="E54" s="953" t="str">
        <f>'12.1'!A1</f>
        <v>12 HISTORICAL DATA</v>
      </c>
    </row>
    <row r="55" spans="1:5" ht="14.1" customHeight="1">
      <c r="A55" s="941" t="str">
        <f t="shared" si="0"/>
        <v>12.1</v>
      </c>
      <c r="B55" s="942" t="str">
        <f t="shared" si="1"/>
        <v>Natural gas and town gas consumption in the Czech Republic over the last 70 years</v>
      </c>
      <c r="C55" s="943">
        <v>52</v>
      </c>
      <c r="D55" s="954"/>
      <c r="E55" s="955" t="str">
        <f>'12.1'!A3</f>
        <v>12.1 Natural gas and town gas consumption in the Czech Republic over the last 70 years</v>
      </c>
    </row>
    <row r="56" spans="1:5" ht="14.1" customHeight="1">
      <c r="A56" s="941" t="str">
        <f t="shared" si="0"/>
        <v>12.2</v>
      </c>
      <c r="B56" s="942" t="str">
        <f t="shared" si="1"/>
        <v>Natural gas consumption by demand category in the Czech Republic over the last 70 years</v>
      </c>
      <c r="C56" s="943">
        <v>54</v>
      </c>
      <c r="D56" s="954"/>
      <c r="E56" s="955" t="str">
        <f>'12.2'!A1</f>
        <v>12.2 Natural gas consumption by demand category in the Czech Republic over the last 70 years</v>
      </c>
    </row>
    <row r="57" spans="1:5" ht="14.1" customHeight="1">
      <c r="A57" s="941" t="str">
        <f t="shared" si="0"/>
        <v>12.3</v>
      </c>
      <c r="B57" s="942" t="str">
        <f t="shared" si="1"/>
        <v>Average air temperature in the Czech Republic over the last 30 years</v>
      </c>
      <c r="C57" s="943">
        <v>57</v>
      </c>
      <c r="D57" s="954"/>
      <c r="E57" s="955" t="str">
        <f>'12.3'!A1</f>
        <v>12.3 Average air temperature in the Czech Republic over the last 30 years</v>
      </c>
    </row>
    <row r="58" spans="1:5" ht="15.95" customHeight="1">
      <c r="A58" s="938" t="str">
        <f t="shared" si="0"/>
        <v>13</v>
      </c>
      <c r="B58" s="939" t="str">
        <f t="shared" si="1"/>
        <v>MAP OF THE CZECH GAS SYSTEM</v>
      </c>
      <c r="C58" s="940">
        <v>58</v>
      </c>
      <c r="D58" s="954"/>
      <c r="E58" s="953" t="str">
        <f>'13'!A1</f>
        <v>13 MAP OF THE CZECH GAS SYSTEM</v>
      </c>
    </row>
    <row r="59" spans="1:5" ht="12" customHeight="1">
      <c r="C59" s="956"/>
    </row>
    <row r="60" spans="1:5" ht="12" customHeight="1">
      <c r="C60" s="956"/>
    </row>
    <row r="61" spans="1:5" ht="12" customHeight="1">
      <c r="C61" s="956"/>
    </row>
    <row r="62" spans="1:5" ht="12" customHeight="1">
      <c r="C62" s="956"/>
    </row>
    <row r="63" spans="1:5" ht="12" customHeight="1"/>
    <row r="64" spans="1:5" ht="12" customHeight="1"/>
    <row r="65" ht="12" customHeight="1"/>
    <row r="66" ht="12" customHeight="1"/>
    <row r="67" ht="12" customHeight="1"/>
    <row r="68" ht="12" customHeight="1"/>
    <row r="69" ht="12" customHeight="1"/>
  </sheetData>
  <pageMargins left="0.59055118110236227" right="0.59055118110236227" top="0.39370078740157483" bottom="0.59055118110236227" header="0.31496062992125984" footer="0.19685039370078741"/>
  <pageSetup paperSize="9" scale="87" fitToHeight="0" orientation="portrait" r:id="rId1"/>
  <headerFooter differentFirst="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2"/>
  <dimension ref="A1:S352"/>
  <sheetViews>
    <sheetView showGridLines="0" zoomScaleNormal="100" zoomScaleSheetLayoutView="100" workbookViewId="0">
      <selection activeCell="H1" sqref="H1"/>
    </sheetView>
  </sheetViews>
  <sheetFormatPr defaultColWidth="9.140625" defaultRowHeight="12.75"/>
  <cols>
    <col min="1" max="1" width="14.42578125" style="183" customWidth="1"/>
    <col min="2" max="9" width="9.7109375" style="186" customWidth="1"/>
    <col min="10" max="11" width="9.140625" style="183"/>
    <col min="12" max="12" width="7.7109375" style="183" customWidth="1"/>
    <col min="13" max="13" width="2.85546875" style="183" customWidth="1"/>
    <col min="14" max="16384" width="9.140625" style="183"/>
  </cols>
  <sheetData>
    <row r="1" spans="1:19" ht="18" customHeight="1">
      <c r="A1" s="1612" t="s">
        <v>531</v>
      </c>
      <c r="B1" s="1612"/>
      <c r="C1" s="1612"/>
      <c r="D1" s="1612"/>
      <c r="E1" s="1612"/>
      <c r="F1" s="1612"/>
      <c r="G1" s="1612"/>
      <c r="H1" s="1612"/>
      <c r="I1" s="1612"/>
      <c r="J1" s="207"/>
      <c r="K1" s="207"/>
    </row>
    <row r="2" spans="1:19" ht="5.0999999999999996" customHeight="1">
      <c r="A2" s="1612"/>
      <c r="B2" s="1612"/>
      <c r="C2" s="1612"/>
      <c r="D2" s="1612"/>
      <c r="E2" s="1612"/>
      <c r="F2" s="1612"/>
      <c r="G2" s="1612"/>
      <c r="H2" s="1612"/>
      <c r="I2" s="1612"/>
      <c r="J2" s="207"/>
      <c r="K2" s="207"/>
    </row>
    <row r="3" spans="1:19" ht="15" customHeight="1">
      <c r="A3" s="1613"/>
      <c r="B3" s="1613"/>
      <c r="C3" s="1613"/>
      <c r="D3" s="1613"/>
      <c r="E3" s="1613"/>
      <c r="F3" s="1613"/>
      <c r="G3" s="1613"/>
      <c r="H3" s="1613"/>
      <c r="I3" s="1613"/>
      <c r="J3" s="207"/>
      <c r="K3" s="207"/>
    </row>
    <row r="4" spans="1:19" ht="20.25" customHeight="1">
      <c r="A4" s="1284">
        <v>2022</v>
      </c>
      <c r="B4" s="1618" t="s">
        <v>291</v>
      </c>
      <c r="C4" s="1618"/>
      <c r="D4" s="1618" t="s">
        <v>292</v>
      </c>
      <c r="E4" s="1618"/>
      <c r="F4" s="1618" t="s">
        <v>293</v>
      </c>
      <c r="G4" s="1618"/>
      <c r="H4" s="1618"/>
      <c r="I4" s="1618"/>
      <c r="N4" s="196"/>
      <c r="O4" s="184"/>
      <c r="P4" s="185"/>
      <c r="S4" s="184"/>
    </row>
    <row r="5" spans="1:19" ht="16.5" customHeight="1">
      <c r="A5" s="1285"/>
      <c r="B5" s="1617" t="s">
        <v>532</v>
      </c>
      <c r="C5" s="1617"/>
      <c r="D5" s="1617" t="s">
        <v>532</v>
      </c>
      <c r="E5" s="1617"/>
      <c r="F5" s="1616" t="s">
        <v>294</v>
      </c>
      <c r="G5" s="1616"/>
      <c r="H5" s="1616" t="s">
        <v>295</v>
      </c>
      <c r="I5" s="1616"/>
      <c r="N5" s="196"/>
      <c r="O5" s="184"/>
      <c r="P5" s="185"/>
      <c r="S5" s="184"/>
    </row>
    <row r="6" spans="1:19" ht="12.95" customHeight="1">
      <c r="A6" s="1286"/>
      <c r="B6" s="693" t="s">
        <v>177</v>
      </c>
      <c r="C6" s="693" t="s">
        <v>29</v>
      </c>
      <c r="D6" s="693" t="s">
        <v>177</v>
      </c>
      <c r="E6" s="693" t="s">
        <v>29</v>
      </c>
      <c r="F6" s="693" t="s">
        <v>177</v>
      </c>
      <c r="G6" s="693" t="s">
        <v>29</v>
      </c>
      <c r="H6" s="693" t="s">
        <v>177</v>
      </c>
      <c r="I6" s="693" t="s">
        <v>29</v>
      </c>
      <c r="N6" s="196"/>
      <c r="O6" s="184"/>
      <c r="P6" s="185"/>
      <c r="S6" s="184"/>
    </row>
    <row r="7" spans="1:19" ht="12.95" customHeight="1">
      <c r="A7" s="1287" t="str">
        <f>'6.1'!A9</f>
        <v>January</v>
      </c>
      <c r="B7" s="1199">
        <v>1.1562733258131028</v>
      </c>
      <c r="C7" s="1199">
        <v>12.353956028819248</v>
      </c>
      <c r="D7" s="1199">
        <v>1.142471706742078</v>
      </c>
      <c r="E7" s="1199">
        <v>12.206495570012889</v>
      </c>
      <c r="F7" s="1199">
        <v>38.846542455468416</v>
      </c>
      <c r="G7" s="1199">
        <v>415.04760738905787</v>
      </c>
      <c r="H7" s="1199">
        <v>52.721822365225648</v>
      </c>
      <c r="I7" s="1199">
        <v>563.29507973488887</v>
      </c>
      <c r="K7" s="205"/>
      <c r="N7" s="196"/>
      <c r="O7" s="184"/>
      <c r="P7" s="185"/>
      <c r="S7" s="184"/>
    </row>
    <row r="8" spans="1:19" ht="12.95" customHeight="1">
      <c r="A8" s="1288" t="str">
        <f>'6.1'!A10</f>
        <v>February</v>
      </c>
      <c r="B8" s="1200">
        <v>0.97099725936957448</v>
      </c>
      <c r="C8" s="1200">
        <v>10.388159945093097</v>
      </c>
      <c r="D8" s="1200">
        <v>1.1907972406407059</v>
      </c>
      <c r="E8" s="1200">
        <v>12.739677767970823</v>
      </c>
      <c r="F8" s="1200">
        <v>36.079507538724357</v>
      </c>
      <c r="G8" s="1200">
        <v>385.99459621111765</v>
      </c>
      <c r="H8" s="1200">
        <v>47.731474651159253</v>
      </c>
      <c r="I8" s="1200">
        <v>510.65251555223483</v>
      </c>
      <c r="K8" s="205"/>
      <c r="N8" s="196"/>
      <c r="O8" s="184"/>
      <c r="P8" s="185"/>
      <c r="S8" s="184"/>
    </row>
    <row r="9" spans="1:19" ht="12.95" customHeight="1">
      <c r="A9" s="1289" t="str">
        <f>'6.1'!A11</f>
        <v>March</v>
      </c>
      <c r="B9" s="1201">
        <v>1.2736938782568938</v>
      </c>
      <c r="C9" s="1201">
        <v>13.680191012183741</v>
      </c>
      <c r="D9" s="1201">
        <v>1.1317625970207084</v>
      </c>
      <c r="E9" s="1201">
        <v>12.15576895829728</v>
      </c>
      <c r="F9" s="1201">
        <v>35.159798308967304</v>
      </c>
      <c r="G9" s="1201">
        <v>377.63607490583797</v>
      </c>
      <c r="H9" s="1201">
        <v>50.444124848050031</v>
      </c>
      <c r="I9" s="1201">
        <v>541.79836705204286</v>
      </c>
      <c r="K9" s="205"/>
      <c r="N9" s="196"/>
      <c r="O9" s="184"/>
      <c r="P9" s="185"/>
      <c r="S9" s="184"/>
    </row>
    <row r="10" spans="1:19" ht="12.95" customHeight="1">
      <c r="A10" s="1287" t="str">
        <f>'6.1'!A12</f>
        <v>April</v>
      </c>
      <c r="B10" s="1199">
        <v>0.9738486307290003</v>
      </c>
      <c r="C10" s="1199">
        <v>10.499103547298215</v>
      </c>
      <c r="D10" s="1199">
        <v>1.0896809428226877</v>
      </c>
      <c r="E10" s="1199">
        <v>11.747896635279679</v>
      </c>
      <c r="F10" s="1199">
        <v>30.348886888850849</v>
      </c>
      <c r="G10" s="1199">
        <v>327.19264158410607</v>
      </c>
      <c r="H10" s="1199">
        <v>42.035070457598849</v>
      </c>
      <c r="I10" s="1199">
        <v>453.18188415168459</v>
      </c>
      <c r="K10" s="205"/>
      <c r="N10" s="196"/>
      <c r="O10" s="184"/>
      <c r="P10" s="185"/>
      <c r="S10" s="184"/>
    </row>
    <row r="11" spans="1:19" ht="12.95" customHeight="1">
      <c r="A11" s="1288" t="str">
        <f>'6.1'!A13</f>
        <v>May</v>
      </c>
      <c r="B11" s="1200">
        <v>0.60158484147601765</v>
      </c>
      <c r="C11" s="1200">
        <v>6.4655264049448586</v>
      </c>
      <c r="D11" s="1200">
        <v>0.63726297323573722</v>
      </c>
      <c r="E11" s="1200">
        <v>6.8489767299324189</v>
      </c>
      <c r="F11" s="1200" t="s">
        <v>47</v>
      </c>
      <c r="G11" s="1200" t="s">
        <v>47</v>
      </c>
      <c r="H11" s="1200" t="s">
        <v>47</v>
      </c>
      <c r="I11" s="1200" t="s">
        <v>47</v>
      </c>
      <c r="K11" s="205"/>
      <c r="N11" s="196"/>
      <c r="O11" s="184"/>
      <c r="P11" s="185"/>
      <c r="S11" s="184"/>
    </row>
    <row r="12" spans="1:19" ht="12.95" customHeight="1">
      <c r="A12" s="1289" t="str">
        <f>'6.1'!A14</f>
        <v>June</v>
      </c>
      <c r="B12" s="1201">
        <v>6.1758876138804902E-2</v>
      </c>
      <c r="C12" s="1201">
        <v>0.67009797172669106</v>
      </c>
      <c r="D12" s="1201">
        <v>0.10651653019242205</v>
      </c>
      <c r="E12" s="1201">
        <v>1.1557287842622985</v>
      </c>
      <c r="F12" s="1201" t="s">
        <v>47</v>
      </c>
      <c r="G12" s="1201" t="s">
        <v>47</v>
      </c>
      <c r="H12" s="1201" t="s">
        <v>47</v>
      </c>
      <c r="I12" s="1201" t="s">
        <v>47</v>
      </c>
      <c r="K12" s="205"/>
      <c r="N12" s="196"/>
      <c r="O12" s="184"/>
      <c r="P12" s="185"/>
      <c r="S12" s="184"/>
    </row>
    <row r="13" spans="1:19" ht="12.95" customHeight="1">
      <c r="A13" s="1288" t="str">
        <f>'6.1'!A15</f>
        <v>July</v>
      </c>
      <c r="B13" s="1200">
        <v>1.6965856212366268E-2</v>
      </c>
      <c r="C13" s="1200">
        <v>0.18454926872597352</v>
      </c>
      <c r="D13" s="1200">
        <v>0.16021183005730077</v>
      </c>
      <c r="E13" s="1200">
        <v>1.742734095363468</v>
      </c>
      <c r="F13" s="1200" t="s">
        <v>47</v>
      </c>
      <c r="G13" s="1200" t="s">
        <v>47</v>
      </c>
      <c r="H13" s="1200" t="s">
        <v>47</v>
      </c>
      <c r="I13" s="1200" t="s">
        <v>47</v>
      </c>
      <c r="K13" s="205"/>
      <c r="N13" s="196"/>
      <c r="O13" s="184"/>
      <c r="P13" s="185"/>
      <c r="S13" s="184"/>
    </row>
    <row r="14" spans="1:19" ht="12.95" customHeight="1">
      <c r="A14" s="1288" t="str">
        <f>'6.1'!A16</f>
        <v>August</v>
      </c>
      <c r="B14" s="1200">
        <v>0.22968430172619539</v>
      </c>
      <c r="C14" s="1200">
        <v>2.4936518276220094</v>
      </c>
      <c r="D14" s="1200">
        <v>0.14389507383984926</v>
      </c>
      <c r="E14" s="1200">
        <v>1.5622496233734566</v>
      </c>
      <c r="F14" s="1200" t="s">
        <v>47</v>
      </c>
      <c r="G14" s="1200" t="s">
        <v>47</v>
      </c>
      <c r="H14" s="1200" t="s">
        <v>47</v>
      </c>
      <c r="I14" s="1200" t="s">
        <v>47</v>
      </c>
      <c r="K14" s="205"/>
      <c r="N14" s="196"/>
      <c r="O14" s="184"/>
      <c r="P14" s="185"/>
      <c r="S14" s="184"/>
    </row>
    <row r="15" spans="1:19" ht="12.95" customHeight="1">
      <c r="A15" s="1288" t="str">
        <f>'6.1'!A17</f>
        <v>September</v>
      </c>
      <c r="B15" s="1200">
        <v>0.74648184541428864</v>
      </c>
      <c r="C15" s="1200">
        <v>8.1691471125772122</v>
      </c>
      <c r="D15" s="1200">
        <v>0.56849547505103537</v>
      </c>
      <c r="E15" s="1200">
        <v>6.221347775643415</v>
      </c>
      <c r="F15" s="1200" t="s">
        <v>47</v>
      </c>
      <c r="G15" s="1200" t="s">
        <v>47</v>
      </c>
      <c r="H15" s="1200" t="s">
        <v>47</v>
      </c>
      <c r="I15" s="1200" t="s">
        <v>47</v>
      </c>
      <c r="K15" s="205"/>
      <c r="N15" s="196"/>
      <c r="O15" s="184"/>
      <c r="P15" s="185"/>
      <c r="S15" s="184"/>
    </row>
    <row r="16" spans="1:19" ht="12.95" customHeight="1">
      <c r="A16" s="1287" t="str">
        <f>'6.1'!A18</f>
        <v>October</v>
      </c>
      <c r="B16" s="1199">
        <v>0.63685795244536292</v>
      </c>
      <c r="C16" s="1199">
        <v>6.9802515745881726</v>
      </c>
      <c r="D16" s="1199">
        <v>0.99537296627584715</v>
      </c>
      <c r="E16" s="1199">
        <v>10.909738487948863</v>
      </c>
      <c r="F16" s="1199">
        <v>24.244186572508038</v>
      </c>
      <c r="G16" s="1199">
        <v>265.72726437278368</v>
      </c>
      <c r="H16" s="1199">
        <v>31.886482001852393</v>
      </c>
      <c r="I16" s="1199">
        <v>349.49028326784179</v>
      </c>
      <c r="K16" s="205"/>
      <c r="N16" s="196"/>
      <c r="O16" s="184"/>
      <c r="P16" s="185"/>
      <c r="S16" s="184"/>
    </row>
    <row r="17" spans="1:19" ht="12.95" customHeight="1">
      <c r="A17" s="1288" t="str">
        <f>'6.1'!A19</f>
        <v>November</v>
      </c>
      <c r="B17" s="1200">
        <v>1.4000385404883571</v>
      </c>
      <c r="C17" s="1200">
        <v>15.30322444823708</v>
      </c>
      <c r="D17" s="1200">
        <v>1.3379078266519513</v>
      </c>
      <c r="E17" s="1200">
        <v>14.624100101677268</v>
      </c>
      <c r="F17" s="1200">
        <v>32.390915431886754</v>
      </c>
      <c r="G17" s="1200">
        <v>354.05128830605304</v>
      </c>
      <c r="H17" s="1200">
        <v>49.19137791774704</v>
      </c>
      <c r="I17" s="1200">
        <v>537.68998168489804</v>
      </c>
      <c r="K17" s="205"/>
      <c r="N17" s="196"/>
      <c r="O17" s="184"/>
      <c r="P17" s="185"/>
      <c r="S17" s="184"/>
    </row>
    <row r="18" spans="1:19" ht="12.95" customHeight="1">
      <c r="A18" s="1290" t="str">
        <f>'6.1'!A20</f>
        <v>December</v>
      </c>
      <c r="B18" s="1202">
        <v>1.5239699211799647</v>
      </c>
      <c r="C18" s="1202">
        <v>16.605959582146873</v>
      </c>
      <c r="D18" s="1202">
        <v>1.1593861705360478</v>
      </c>
      <c r="E18" s="1202">
        <v>12.633267638979937</v>
      </c>
      <c r="F18" s="1202">
        <v>32.731290622950937</v>
      </c>
      <c r="G18" s="1202">
        <v>356.65696652029959</v>
      </c>
      <c r="H18" s="1202">
        <v>51.018929677110513</v>
      </c>
      <c r="I18" s="1202">
        <v>555.9284815060621</v>
      </c>
      <c r="K18" s="205"/>
      <c r="N18" s="196"/>
      <c r="O18" s="184"/>
      <c r="P18" s="185"/>
      <c r="S18" s="184"/>
    </row>
    <row r="19" spans="1:19" ht="5.0999999999999996" customHeight="1">
      <c r="A19" s="186"/>
      <c r="B19" s="200"/>
      <c r="C19" s="200"/>
      <c r="D19" s="200"/>
      <c r="E19" s="200"/>
      <c r="F19" s="200"/>
      <c r="G19" s="200"/>
      <c r="H19" s="200"/>
      <c r="I19" s="200"/>
      <c r="N19" s="196"/>
      <c r="O19" s="184"/>
      <c r="P19" s="185"/>
      <c r="S19" s="184"/>
    </row>
    <row r="20" spans="1:19" ht="15" customHeight="1">
      <c r="B20" s="187"/>
      <c r="N20" s="205"/>
      <c r="O20" s="184"/>
      <c r="P20" s="185"/>
      <c r="S20" s="184"/>
    </row>
    <row r="21" spans="1:19" ht="15" customHeight="1">
      <c r="N21" s="196"/>
      <c r="O21" s="184"/>
      <c r="P21" s="185"/>
      <c r="S21" s="184"/>
    </row>
    <row r="22" spans="1:19" ht="15" customHeight="1">
      <c r="N22" s="196"/>
      <c r="O22" s="184"/>
      <c r="P22" s="185"/>
      <c r="S22" s="184"/>
    </row>
    <row r="23" spans="1:19" ht="15" customHeight="1">
      <c r="N23" s="196"/>
      <c r="O23" s="184"/>
      <c r="P23" s="185"/>
      <c r="S23" s="184"/>
    </row>
    <row r="24" spans="1:19" ht="15" customHeight="1">
      <c r="C24" s="186" t="str">
        <f>B4</f>
        <v>Current DTG</v>
      </c>
      <c r="D24" s="186" t="str">
        <f>D4</f>
        <v>Long-term DTG</v>
      </c>
      <c r="N24" s="196"/>
      <c r="O24" s="184"/>
      <c r="P24" s="185"/>
      <c r="S24" s="184"/>
    </row>
    <row r="25" spans="1:19" ht="15" customHeight="1">
      <c r="B25" s="186" t="str">
        <f>A7</f>
        <v>January</v>
      </c>
      <c r="C25" s="187">
        <f>B7</f>
        <v>1.1562733258131028</v>
      </c>
      <c r="D25" s="206">
        <f>D7</f>
        <v>1.142471706742078</v>
      </c>
      <c r="E25" s="187"/>
      <c r="G25" s="190"/>
      <c r="N25" s="196"/>
      <c r="O25" s="184"/>
      <c r="P25" s="185"/>
      <c r="S25" s="184"/>
    </row>
    <row r="26" spans="1:19" ht="15" customHeight="1">
      <c r="B26" s="186" t="str">
        <f t="shared" ref="B26:C36" si="0">A8</f>
        <v>February</v>
      </c>
      <c r="C26" s="187">
        <f t="shared" si="0"/>
        <v>0.97099725936957448</v>
      </c>
      <c r="D26" s="206">
        <f t="shared" ref="D26:D35" si="1">D8</f>
        <v>1.1907972406407059</v>
      </c>
      <c r="E26" s="187"/>
      <c r="G26" s="190"/>
      <c r="N26" s="196"/>
      <c r="O26" s="184"/>
      <c r="P26" s="185"/>
      <c r="S26" s="184"/>
    </row>
    <row r="27" spans="1:19" ht="15" customHeight="1">
      <c r="B27" s="186" t="str">
        <f t="shared" si="0"/>
        <v>March</v>
      </c>
      <c r="C27" s="187">
        <f t="shared" si="0"/>
        <v>1.2736938782568938</v>
      </c>
      <c r="D27" s="206">
        <f t="shared" si="1"/>
        <v>1.1317625970207084</v>
      </c>
      <c r="E27" s="187"/>
      <c r="N27" s="196"/>
      <c r="O27" s="184"/>
      <c r="P27" s="185"/>
      <c r="S27" s="184"/>
    </row>
    <row r="28" spans="1:19" ht="15" customHeight="1">
      <c r="B28" s="186" t="str">
        <f t="shared" si="0"/>
        <v>April</v>
      </c>
      <c r="C28" s="187">
        <f t="shared" si="0"/>
        <v>0.9738486307290003</v>
      </c>
      <c r="D28" s="206">
        <f t="shared" si="1"/>
        <v>1.0896809428226877</v>
      </c>
      <c r="E28" s="187"/>
      <c r="N28" s="196"/>
      <c r="O28" s="184"/>
      <c r="P28" s="185"/>
      <c r="S28" s="184"/>
    </row>
    <row r="29" spans="1:19" ht="15" customHeight="1">
      <c r="B29" s="186" t="str">
        <f t="shared" si="0"/>
        <v>May</v>
      </c>
      <c r="C29" s="187">
        <f>B11</f>
        <v>0.60158484147601765</v>
      </c>
      <c r="D29" s="206">
        <f t="shared" si="1"/>
        <v>0.63726297323573722</v>
      </c>
      <c r="E29" s="187"/>
      <c r="G29" s="191"/>
      <c r="N29" s="196"/>
      <c r="O29" s="184"/>
      <c r="P29" s="185"/>
      <c r="S29" s="184"/>
    </row>
    <row r="30" spans="1:19" ht="15" customHeight="1">
      <c r="B30" s="186" t="str">
        <f t="shared" si="0"/>
        <v>June</v>
      </c>
      <c r="C30" s="187">
        <f t="shared" si="0"/>
        <v>6.1758876138804902E-2</v>
      </c>
      <c r="D30" s="206">
        <f t="shared" si="1"/>
        <v>0.10651653019242205</v>
      </c>
      <c r="E30" s="187"/>
      <c r="G30" s="191"/>
      <c r="N30" s="196"/>
      <c r="O30" s="184"/>
      <c r="P30" s="185"/>
      <c r="S30" s="184"/>
    </row>
    <row r="31" spans="1:19" ht="15" customHeight="1">
      <c r="B31" s="186" t="str">
        <f t="shared" si="0"/>
        <v>July</v>
      </c>
      <c r="C31" s="187">
        <f t="shared" si="0"/>
        <v>1.6965856212366268E-2</v>
      </c>
      <c r="D31" s="206">
        <f t="shared" si="1"/>
        <v>0.16021183005730077</v>
      </c>
      <c r="E31" s="187"/>
      <c r="G31" s="191"/>
      <c r="N31" s="196"/>
      <c r="O31" s="184"/>
      <c r="P31" s="185"/>
      <c r="S31" s="184"/>
    </row>
    <row r="32" spans="1:19" ht="15" customHeight="1">
      <c r="B32" s="186" t="str">
        <f t="shared" si="0"/>
        <v>August</v>
      </c>
      <c r="C32" s="187">
        <f t="shared" si="0"/>
        <v>0.22968430172619539</v>
      </c>
      <c r="D32" s="206">
        <f t="shared" si="1"/>
        <v>0.14389507383984926</v>
      </c>
      <c r="E32" s="187"/>
      <c r="G32" s="191"/>
      <c r="N32" s="196"/>
      <c r="O32" s="184"/>
      <c r="P32" s="185"/>
      <c r="S32" s="184"/>
    </row>
    <row r="33" spans="1:19" ht="15" customHeight="1">
      <c r="B33" s="186" t="str">
        <f t="shared" si="0"/>
        <v>September</v>
      </c>
      <c r="C33" s="187">
        <f t="shared" si="0"/>
        <v>0.74648184541428864</v>
      </c>
      <c r="D33" s="206">
        <f t="shared" si="1"/>
        <v>0.56849547505103537</v>
      </c>
      <c r="E33" s="187"/>
      <c r="G33" s="191"/>
      <c r="N33" s="196"/>
      <c r="O33" s="184"/>
      <c r="P33" s="185"/>
      <c r="S33" s="184"/>
    </row>
    <row r="34" spans="1:19" ht="15" customHeight="1">
      <c r="B34" s="186" t="str">
        <f t="shared" si="0"/>
        <v>October</v>
      </c>
      <c r="C34" s="187">
        <f t="shared" si="0"/>
        <v>0.63685795244536292</v>
      </c>
      <c r="D34" s="206">
        <f t="shared" si="1"/>
        <v>0.99537296627584715</v>
      </c>
      <c r="E34" s="187"/>
      <c r="G34" s="191"/>
      <c r="N34" s="196"/>
      <c r="O34" s="184"/>
      <c r="P34" s="185"/>
      <c r="S34" s="184"/>
    </row>
    <row r="35" spans="1:19" ht="15" customHeight="1">
      <c r="B35" s="186" t="str">
        <f t="shared" si="0"/>
        <v>November</v>
      </c>
      <c r="C35" s="187">
        <f t="shared" si="0"/>
        <v>1.4000385404883571</v>
      </c>
      <c r="D35" s="206">
        <f t="shared" si="1"/>
        <v>1.3379078266519513</v>
      </c>
      <c r="E35" s="187"/>
      <c r="G35" s="191"/>
      <c r="N35" s="196"/>
      <c r="O35" s="184"/>
      <c r="P35" s="185"/>
      <c r="S35" s="184"/>
    </row>
    <row r="36" spans="1:19" ht="15" customHeight="1">
      <c r="B36" s="186" t="str">
        <f t="shared" si="0"/>
        <v>December</v>
      </c>
      <c r="C36" s="187">
        <f>B18</f>
        <v>1.5239699211799647</v>
      </c>
      <c r="D36" s="206">
        <f>D18</f>
        <v>1.1593861705360478</v>
      </c>
      <c r="E36" s="187"/>
      <c r="G36" s="191"/>
      <c r="N36" s="196"/>
      <c r="O36" s="184"/>
      <c r="P36" s="185"/>
      <c r="S36" s="184"/>
    </row>
    <row r="37" spans="1:19" ht="15" customHeight="1">
      <c r="B37" s="187"/>
      <c r="C37" s="187"/>
      <c r="D37" s="187"/>
      <c r="E37" s="187"/>
      <c r="F37" s="191"/>
      <c r="G37" s="191"/>
      <c r="N37" s="196"/>
      <c r="O37" s="184"/>
      <c r="P37" s="185"/>
      <c r="S37" s="184"/>
    </row>
    <row r="38" spans="1:19" ht="15" customHeight="1">
      <c r="B38" s="187"/>
      <c r="C38" s="187"/>
      <c r="D38" s="187"/>
      <c r="E38" s="187"/>
      <c r="F38" s="191"/>
      <c r="G38" s="191"/>
      <c r="N38" s="196"/>
      <c r="O38" s="184"/>
      <c r="P38" s="185"/>
      <c r="S38" s="184"/>
    </row>
    <row r="39" spans="1:19" ht="15" customHeight="1">
      <c r="B39" s="187"/>
      <c r="C39" s="187"/>
      <c r="D39" s="187"/>
      <c r="E39" s="187"/>
      <c r="F39" s="191"/>
      <c r="G39" s="191"/>
      <c r="N39" s="196"/>
      <c r="O39" s="184"/>
      <c r="P39" s="185"/>
      <c r="S39" s="184"/>
    </row>
    <row r="40" spans="1:19" ht="15" customHeight="1">
      <c r="B40" s="187"/>
      <c r="C40" s="187"/>
      <c r="D40" s="187"/>
      <c r="E40" s="187"/>
      <c r="F40" s="191"/>
      <c r="G40" s="191"/>
      <c r="N40" s="196"/>
      <c r="O40" s="184"/>
      <c r="P40" s="185"/>
      <c r="S40" s="184"/>
    </row>
    <row r="41" spans="1:19" ht="15" customHeight="1">
      <c r="B41" s="187"/>
      <c r="C41" s="187"/>
      <c r="D41" s="1620" t="s">
        <v>518</v>
      </c>
      <c r="E41" s="1620"/>
      <c r="F41" s="1620"/>
      <c r="G41" s="1620"/>
      <c r="H41" s="1620"/>
      <c r="I41" s="1620"/>
      <c r="N41" s="196"/>
      <c r="O41" s="184"/>
      <c r="P41" s="185"/>
      <c r="S41" s="184"/>
    </row>
    <row r="42" spans="1:19" ht="12.75" customHeight="1">
      <c r="A42" s="607" t="s">
        <v>48</v>
      </c>
      <c r="B42" s="1615" t="str">
        <f>B4</f>
        <v>Current DTG</v>
      </c>
      <c r="C42" s="1615"/>
      <c r="D42" s="1620"/>
      <c r="E42" s="1620"/>
      <c r="F42" s="1620"/>
      <c r="G42" s="1620"/>
      <c r="H42" s="1620"/>
      <c r="I42" s="1620"/>
      <c r="N42" s="196"/>
      <c r="O42" s="184"/>
      <c r="P42" s="185"/>
      <c r="S42" s="184"/>
    </row>
    <row r="43" spans="1:19">
      <c r="A43" s="512"/>
      <c r="B43" s="1619" t="s">
        <v>532</v>
      </c>
      <c r="C43" s="1619"/>
      <c r="D43" s="203"/>
      <c r="E43" s="203"/>
      <c r="F43" s="204"/>
      <c r="G43" s="204"/>
      <c r="H43" s="194"/>
      <c r="I43" s="194"/>
      <c r="N43" s="196"/>
      <c r="O43" s="184"/>
      <c r="P43" s="185"/>
      <c r="S43" s="184"/>
    </row>
    <row r="44" spans="1:19" ht="15.75" customHeight="1">
      <c r="A44" s="1398"/>
      <c r="B44" s="1614"/>
      <c r="C44" s="1614"/>
      <c r="D44" s="203"/>
      <c r="E44" s="203"/>
      <c r="F44" s="194"/>
      <c r="G44" s="194"/>
      <c r="H44" s="194"/>
      <c r="I44" s="194"/>
      <c r="N44" s="196"/>
      <c r="O44" s="184"/>
      <c r="P44" s="185"/>
      <c r="S44" s="184"/>
    </row>
    <row r="45" spans="1:19" ht="13.5" customHeight="1">
      <c r="A45" s="1399" t="s">
        <v>200</v>
      </c>
      <c r="B45" s="693" t="s">
        <v>177</v>
      </c>
      <c r="C45" s="507" t="s">
        <v>29</v>
      </c>
      <c r="D45" s="194"/>
      <c r="E45" s="194"/>
      <c r="F45" s="194"/>
      <c r="G45" s="194"/>
      <c r="H45" s="194"/>
      <c r="I45" s="194"/>
      <c r="N45" s="196"/>
      <c r="O45" s="184"/>
      <c r="P45" s="185"/>
      <c r="S45" s="184"/>
    </row>
    <row r="46" spans="1:19">
      <c r="A46" s="1291">
        <v>2013</v>
      </c>
      <c r="B46" s="505">
        <v>1.5188402486761607</v>
      </c>
      <c r="C46" s="505">
        <v>16.142167801460968</v>
      </c>
      <c r="D46" s="193"/>
      <c r="E46" s="193"/>
      <c r="F46" s="194"/>
      <c r="G46" s="195"/>
      <c r="H46" s="195" t="str">
        <f>B43</f>
        <v>±1.0°C</v>
      </c>
      <c r="I46" s="194"/>
      <c r="N46" s="196"/>
      <c r="O46" s="184"/>
      <c r="P46" s="185"/>
      <c r="S46" s="184"/>
    </row>
    <row r="47" spans="1:19">
      <c r="A47" s="1292">
        <v>2014</v>
      </c>
      <c r="B47" s="180">
        <v>1.562740852404906</v>
      </c>
      <c r="C47" s="180">
        <v>16.616973537572306</v>
      </c>
      <c r="D47" s="193"/>
      <c r="E47" s="193"/>
      <c r="F47" s="194"/>
      <c r="G47" s="197">
        <f t="shared" ref="G47:G56" si="2">A46</f>
        <v>2013</v>
      </c>
      <c r="H47" s="198">
        <f t="shared" ref="H47:H56" si="3">B46</f>
        <v>1.5188402486761607</v>
      </c>
      <c r="I47" s="194"/>
      <c r="N47" s="196"/>
      <c r="O47" s="184"/>
      <c r="P47" s="185"/>
      <c r="S47" s="184"/>
    </row>
    <row r="48" spans="1:19">
      <c r="A48" s="1293">
        <v>2015</v>
      </c>
      <c r="B48" s="511">
        <v>1.3110234890123738</v>
      </c>
      <c r="C48" s="511">
        <v>13.940306194205844</v>
      </c>
      <c r="D48" s="193"/>
      <c r="E48" s="193"/>
      <c r="F48" s="194"/>
      <c r="G48" s="197">
        <f t="shared" si="2"/>
        <v>2014</v>
      </c>
      <c r="H48" s="198">
        <f t="shared" si="3"/>
        <v>1.562740852404906</v>
      </c>
      <c r="I48" s="194"/>
      <c r="N48" s="196"/>
      <c r="O48" s="184"/>
      <c r="P48" s="185"/>
      <c r="S48" s="184"/>
    </row>
    <row r="49" spans="1:19">
      <c r="A49" s="1294">
        <v>2016</v>
      </c>
      <c r="B49" s="506">
        <v>1.2362613856031661</v>
      </c>
      <c r="C49" s="506">
        <v>13.202877199633219</v>
      </c>
      <c r="D49" s="193"/>
      <c r="E49" s="193"/>
      <c r="F49" s="194"/>
      <c r="G49" s="197">
        <f t="shared" si="2"/>
        <v>2015</v>
      </c>
      <c r="H49" s="198">
        <f t="shared" si="3"/>
        <v>1.3110234890123738</v>
      </c>
      <c r="I49" s="194"/>
      <c r="N49" s="196"/>
      <c r="O49" s="184"/>
      <c r="P49" s="185"/>
      <c r="S49" s="184"/>
    </row>
    <row r="50" spans="1:19">
      <c r="A50" s="1292">
        <v>2017</v>
      </c>
      <c r="B50" s="180">
        <v>1.5155658384541011</v>
      </c>
      <c r="C50" s="180">
        <v>16.172331611721351</v>
      </c>
      <c r="D50" s="193"/>
      <c r="E50" s="193"/>
      <c r="F50" s="194"/>
      <c r="G50" s="197">
        <f t="shared" si="2"/>
        <v>2016</v>
      </c>
      <c r="H50" s="198">
        <f t="shared" si="3"/>
        <v>1.2362613856031661</v>
      </c>
      <c r="I50" s="194"/>
      <c r="N50" s="196"/>
      <c r="O50" s="184"/>
      <c r="P50" s="185"/>
      <c r="S50" s="184"/>
    </row>
    <row r="51" spans="1:19">
      <c r="A51" s="1292">
        <v>2018</v>
      </c>
      <c r="B51" s="180">
        <v>1.4656444905275772</v>
      </c>
      <c r="C51" s="180">
        <v>15.628867144768725</v>
      </c>
      <c r="D51" s="193"/>
      <c r="E51" s="193"/>
      <c r="F51" s="194"/>
      <c r="G51" s="197">
        <f t="shared" si="2"/>
        <v>2017</v>
      </c>
      <c r="H51" s="198">
        <f t="shared" si="3"/>
        <v>1.5155658384541011</v>
      </c>
      <c r="I51" s="194"/>
      <c r="N51" s="196"/>
      <c r="O51" s="184"/>
      <c r="P51" s="185"/>
      <c r="S51" s="184"/>
    </row>
    <row r="52" spans="1:19">
      <c r="A52" s="1293">
        <v>2019</v>
      </c>
      <c r="B52" s="511">
        <v>1.3011590525315615</v>
      </c>
      <c r="C52" s="511">
        <v>13.899274705863569</v>
      </c>
      <c r="D52" s="193"/>
      <c r="E52" s="193"/>
      <c r="F52" s="194"/>
      <c r="G52" s="197">
        <f t="shared" si="2"/>
        <v>2018</v>
      </c>
      <c r="H52" s="198">
        <f t="shared" si="3"/>
        <v>1.4656444905275772</v>
      </c>
      <c r="I52" s="194"/>
      <c r="N52" s="196"/>
      <c r="O52" s="184"/>
      <c r="P52" s="185"/>
      <c r="S52" s="184"/>
    </row>
    <row r="53" spans="1:19">
      <c r="A53" s="1294">
        <v>2020</v>
      </c>
      <c r="B53" s="506">
        <v>1.3636592140842247</v>
      </c>
      <c r="C53" s="506">
        <v>14.570563241233346</v>
      </c>
      <c r="D53" s="193"/>
      <c r="E53" s="193"/>
      <c r="F53" s="194"/>
      <c r="G53" s="197">
        <f t="shared" si="2"/>
        <v>2019</v>
      </c>
      <c r="H53" s="198">
        <f t="shared" si="3"/>
        <v>1.3011590525315615</v>
      </c>
      <c r="I53" s="194"/>
      <c r="N53" s="196"/>
      <c r="O53" s="184"/>
      <c r="P53" s="185"/>
      <c r="S53" s="184"/>
    </row>
    <row r="54" spans="1:19">
      <c r="A54" s="1292">
        <v>2021</v>
      </c>
      <c r="B54" s="180">
        <v>1.5122630492900766</v>
      </c>
      <c r="C54" s="180">
        <v>16.147919728538827</v>
      </c>
      <c r="D54" s="193"/>
      <c r="E54" s="193"/>
      <c r="F54" s="194"/>
      <c r="G54" s="197">
        <f t="shared" si="2"/>
        <v>2020</v>
      </c>
      <c r="H54" s="198">
        <f t="shared" si="3"/>
        <v>1.3636592140842247</v>
      </c>
      <c r="I54" s="194"/>
      <c r="N54" s="196"/>
      <c r="O54" s="184"/>
      <c r="P54" s="185"/>
      <c r="S54" s="184"/>
    </row>
    <row r="55" spans="1:19">
      <c r="A55" s="1294">
        <v>2022</v>
      </c>
      <c r="B55" s="506">
        <v>1.5239699211799647</v>
      </c>
      <c r="C55" s="506">
        <v>16.605959582146873</v>
      </c>
      <c r="D55" s="193"/>
      <c r="E55" s="193"/>
      <c r="F55" s="194"/>
      <c r="G55" s="197">
        <f t="shared" si="2"/>
        <v>2021</v>
      </c>
      <c r="H55" s="198">
        <f t="shared" si="3"/>
        <v>1.5122630492900766</v>
      </c>
      <c r="I55" s="194"/>
      <c r="N55" s="196"/>
      <c r="O55" s="184"/>
      <c r="P55" s="185"/>
      <c r="S55" s="184"/>
    </row>
    <row r="56" spans="1:19" ht="5.0999999999999996" customHeight="1">
      <c r="A56" s="199"/>
      <c r="B56" s="200"/>
      <c r="C56" s="200"/>
      <c r="D56" s="200"/>
      <c r="E56" s="200"/>
      <c r="F56" s="187"/>
      <c r="G56" s="201">
        <f t="shared" si="2"/>
        <v>2022</v>
      </c>
      <c r="H56" s="202">
        <f t="shared" si="3"/>
        <v>1.5239699211799647</v>
      </c>
      <c r="N56" s="196"/>
      <c r="O56" s="184"/>
      <c r="P56" s="185"/>
      <c r="S56" s="184"/>
    </row>
    <row r="57" spans="1:19">
      <c r="A57" s="186"/>
      <c r="B57" s="200"/>
      <c r="C57" s="200"/>
      <c r="D57" s="200"/>
      <c r="E57" s="200"/>
      <c r="F57" s="187"/>
      <c r="G57" s="187"/>
      <c r="N57" s="196"/>
      <c r="O57" s="184"/>
      <c r="P57" s="185"/>
      <c r="S57" s="184"/>
    </row>
    <row r="58" spans="1:19">
      <c r="A58" s="186"/>
      <c r="B58" s="200"/>
      <c r="C58" s="200"/>
      <c r="D58" s="200"/>
      <c r="E58" s="200"/>
      <c r="F58" s="187"/>
      <c r="G58" s="187"/>
      <c r="N58" s="196"/>
      <c r="O58" s="184"/>
      <c r="P58" s="185"/>
      <c r="S58" s="184"/>
    </row>
    <row r="59" spans="1:19">
      <c r="F59" s="187"/>
      <c r="G59" s="187"/>
      <c r="N59" s="196"/>
      <c r="O59" s="184"/>
      <c r="P59" s="185"/>
      <c r="S59" s="184"/>
    </row>
    <row r="60" spans="1:19">
      <c r="F60" s="187"/>
      <c r="G60" s="187"/>
      <c r="N60" s="196"/>
      <c r="O60" s="184"/>
      <c r="P60" s="185"/>
      <c r="S60" s="184"/>
    </row>
    <row r="61" spans="1:19">
      <c r="N61" s="196"/>
      <c r="O61" s="184"/>
      <c r="P61" s="185"/>
      <c r="S61" s="184"/>
    </row>
    <row r="62" spans="1:19">
      <c r="N62" s="196"/>
      <c r="O62" s="184"/>
      <c r="P62" s="185"/>
      <c r="S62" s="184"/>
    </row>
    <row r="63" spans="1:19">
      <c r="N63" s="196"/>
      <c r="O63" s="184"/>
      <c r="P63" s="185"/>
      <c r="S63" s="184"/>
    </row>
    <row r="64" spans="1:19">
      <c r="N64" s="196"/>
      <c r="O64" s="184"/>
      <c r="P64" s="185"/>
      <c r="S64" s="184"/>
    </row>
    <row r="65" spans="14:19">
      <c r="N65" s="196"/>
      <c r="O65" s="184"/>
      <c r="P65" s="185"/>
      <c r="S65" s="184"/>
    </row>
    <row r="66" spans="14:19">
      <c r="N66" s="196"/>
      <c r="O66" s="184"/>
      <c r="P66" s="185"/>
      <c r="S66" s="184"/>
    </row>
    <row r="67" spans="14:19">
      <c r="N67" s="196"/>
      <c r="O67" s="184"/>
      <c r="P67" s="185"/>
      <c r="S67" s="184"/>
    </row>
    <row r="68" spans="14:19">
      <c r="N68" s="196"/>
      <c r="O68" s="184"/>
      <c r="P68" s="185"/>
      <c r="S68" s="184"/>
    </row>
    <row r="69" spans="14:19">
      <c r="N69" s="196"/>
      <c r="O69" s="184"/>
      <c r="P69" s="185"/>
      <c r="S69" s="184"/>
    </row>
    <row r="70" spans="14:19">
      <c r="N70" s="196"/>
      <c r="O70" s="184"/>
      <c r="P70" s="185"/>
      <c r="S70" s="184"/>
    </row>
    <row r="71" spans="14:19">
      <c r="N71" s="196"/>
      <c r="O71" s="184"/>
      <c r="P71" s="185"/>
      <c r="S71" s="184"/>
    </row>
    <row r="72" spans="14:19">
      <c r="N72" s="196"/>
      <c r="O72" s="184"/>
      <c r="P72" s="185"/>
      <c r="S72" s="184"/>
    </row>
    <row r="73" spans="14:19">
      <c r="N73" s="196"/>
      <c r="O73" s="184"/>
      <c r="P73" s="185"/>
      <c r="S73" s="184"/>
    </row>
    <row r="74" spans="14:19">
      <c r="N74" s="196"/>
      <c r="O74" s="184"/>
      <c r="P74" s="185"/>
      <c r="S74" s="184"/>
    </row>
    <row r="75" spans="14:19">
      <c r="N75" s="196"/>
      <c r="O75" s="184"/>
      <c r="P75" s="185"/>
      <c r="S75" s="184"/>
    </row>
    <row r="76" spans="14:19">
      <c r="N76" s="196"/>
      <c r="O76" s="184"/>
      <c r="P76" s="185"/>
      <c r="S76" s="184"/>
    </row>
    <row r="77" spans="14:19">
      <c r="N77" s="196"/>
      <c r="O77" s="184"/>
      <c r="P77" s="185"/>
      <c r="S77" s="184"/>
    </row>
    <row r="78" spans="14:19">
      <c r="N78" s="196"/>
      <c r="O78" s="184"/>
      <c r="P78" s="185"/>
      <c r="S78" s="184"/>
    </row>
    <row r="79" spans="14:19">
      <c r="N79" s="196"/>
      <c r="O79" s="184"/>
      <c r="P79" s="185"/>
      <c r="S79" s="184"/>
    </row>
    <row r="80" spans="14:19">
      <c r="N80" s="196"/>
      <c r="O80" s="184"/>
      <c r="P80" s="185"/>
      <c r="S80" s="184"/>
    </row>
    <row r="81" spans="14:19">
      <c r="N81" s="196"/>
      <c r="O81" s="184"/>
      <c r="P81" s="185"/>
      <c r="S81" s="184"/>
    </row>
    <row r="82" spans="14:19">
      <c r="N82" s="196"/>
      <c r="O82" s="184"/>
      <c r="P82" s="185"/>
      <c r="S82" s="184"/>
    </row>
    <row r="83" spans="14:19">
      <c r="N83" s="196"/>
      <c r="O83" s="184"/>
      <c r="P83" s="185"/>
      <c r="S83" s="184"/>
    </row>
    <row r="84" spans="14:19">
      <c r="N84" s="196"/>
      <c r="O84" s="184"/>
      <c r="P84" s="185"/>
      <c r="S84" s="184"/>
    </row>
    <row r="85" spans="14:19">
      <c r="N85" s="196"/>
      <c r="O85" s="184"/>
      <c r="P85" s="185"/>
      <c r="S85" s="184"/>
    </row>
    <row r="86" spans="14:19">
      <c r="N86" s="196"/>
      <c r="O86" s="184"/>
      <c r="P86" s="185"/>
      <c r="S86" s="184"/>
    </row>
    <row r="87" spans="14:19">
      <c r="N87" s="196"/>
      <c r="O87" s="184"/>
      <c r="P87" s="185"/>
      <c r="S87" s="184"/>
    </row>
    <row r="88" spans="14:19">
      <c r="N88" s="196"/>
      <c r="O88" s="184"/>
      <c r="P88" s="185"/>
      <c r="S88" s="184"/>
    </row>
    <row r="89" spans="14:19">
      <c r="N89" s="196"/>
      <c r="O89" s="184"/>
      <c r="P89" s="185"/>
      <c r="S89" s="184"/>
    </row>
    <row r="90" spans="14:19">
      <c r="N90" s="196"/>
      <c r="O90" s="184"/>
      <c r="P90" s="185"/>
      <c r="S90" s="184"/>
    </row>
    <row r="91" spans="14:19">
      <c r="N91" s="196"/>
      <c r="O91" s="184"/>
      <c r="P91" s="185"/>
      <c r="S91" s="184"/>
    </row>
    <row r="92" spans="14:19">
      <c r="N92" s="196"/>
      <c r="O92" s="184"/>
      <c r="P92" s="185"/>
      <c r="S92" s="184"/>
    </row>
    <row r="93" spans="14:19">
      <c r="N93" s="196"/>
      <c r="O93" s="184"/>
      <c r="P93" s="185"/>
      <c r="S93" s="184"/>
    </row>
    <row r="94" spans="14:19">
      <c r="N94" s="196"/>
      <c r="O94" s="184"/>
      <c r="P94" s="185"/>
      <c r="S94" s="184"/>
    </row>
    <row r="95" spans="14:19">
      <c r="N95" s="196"/>
      <c r="O95" s="184"/>
      <c r="P95" s="185"/>
      <c r="S95" s="184"/>
    </row>
    <row r="96" spans="14:19">
      <c r="N96" s="196"/>
      <c r="O96" s="184"/>
      <c r="P96" s="185"/>
      <c r="S96" s="184"/>
    </row>
    <row r="97" spans="14:19">
      <c r="N97" s="196"/>
      <c r="O97" s="184"/>
      <c r="P97" s="185"/>
      <c r="S97" s="184"/>
    </row>
    <row r="98" spans="14:19">
      <c r="N98" s="196"/>
      <c r="O98" s="184"/>
      <c r="P98" s="185"/>
      <c r="S98" s="184"/>
    </row>
    <row r="99" spans="14:19">
      <c r="N99" s="196"/>
      <c r="O99" s="184"/>
      <c r="P99" s="185"/>
      <c r="S99" s="184"/>
    </row>
    <row r="100" spans="14:19">
      <c r="N100" s="196"/>
      <c r="O100" s="184"/>
      <c r="P100" s="185"/>
      <c r="S100" s="184"/>
    </row>
    <row r="101" spans="14:19">
      <c r="N101" s="196"/>
      <c r="O101" s="184"/>
      <c r="P101" s="185"/>
      <c r="S101" s="184"/>
    </row>
    <row r="102" spans="14:19">
      <c r="N102" s="196"/>
      <c r="O102" s="184"/>
      <c r="P102" s="185"/>
      <c r="S102" s="184"/>
    </row>
    <row r="103" spans="14:19">
      <c r="N103" s="196"/>
      <c r="O103" s="184"/>
      <c r="P103" s="185"/>
      <c r="S103" s="184"/>
    </row>
    <row r="104" spans="14:19">
      <c r="N104" s="196"/>
      <c r="O104" s="184"/>
      <c r="P104" s="185"/>
      <c r="S104" s="184"/>
    </row>
    <row r="105" spans="14:19">
      <c r="N105" s="196"/>
      <c r="O105" s="184"/>
      <c r="P105" s="185"/>
      <c r="S105" s="184"/>
    </row>
    <row r="106" spans="14:19">
      <c r="N106" s="196"/>
      <c r="O106" s="184"/>
      <c r="P106" s="185"/>
      <c r="S106" s="184"/>
    </row>
    <row r="107" spans="14:19">
      <c r="N107" s="196"/>
      <c r="O107" s="184"/>
      <c r="P107" s="185"/>
      <c r="S107" s="184"/>
    </row>
    <row r="108" spans="14:19">
      <c r="N108" s="196"/>
      <c r="O108" s="184"/>
      <c r="P108" s="185"/>
      <c r="S108" s="184"/>
    </row>
    <row r="109" spans="14:19">
      <c r="N109" s="196"/>
      <c r="O109" s="184"/>
      <c r="P109" s="185"/>
      <c r="S109" s="184"/>
    </row>
    <row r="110" spans="14:19">
      <c r="N110" s="196"/>
      <c r="O110" s="184"/>
      <c r="P110" s="185"/>
      <c r="S110" s="184"/>
    </row>
    <row r="111" spans="14:19">
      <c r="N111" s="196"/>
      <c r="O111" s="184"/>
      <c r="P111" s="185"/>
      <c r="S111" s="184"/>
    </row>
    <row r="112" spans="14:19">
      <c r="N112" s="196"/>
      <c r="O112" s="184"/>
      <c r="P112" s="185"/>
      <c r="S112" s="184"/>
    </row>
    <row r="113" spans="14:19">
      <c r="N113" s="196"/>
      <c r="O113" s="184"/>
      <c r="P113" s="185"/>
      <c r="S113" s="184"/>
    </row>
    <row r="114" spans="14:19">
      <c r="N114" s="196"/>
      <c r="O114" s="184"/>
      <c r="P114" s="185"/>
      <c r="S114" s="184"/>
    </row>
    <row r="115" spans="14:19">
      <c r="N115" s="196"/>
      <c r="O115" s="184"/>
      <c r="P115" s="185"/>
      <c r="S115" s="184"/>
    </row>
    <row r="116" spans="14:19">
      <c r="N116" s="196"/>
      <c r="O116" s="184"/>
      <c r="P116" s="185"/>
      <c r="S116" s="184"/>
    </row>
    <row r="117" spans="14:19">
      <c r="N117" s="196"/>
      <c r="O117" s="184"/>
      <c r="P117" s="185"/>
      <c r="S117" s="184"/>
    </row>
    <row r="118" spans="14:19">
      <c r="N118" s="196"/>
      <c r="O118" s="184"/>
      <c r="P118" s="185"/>
      <c r="S118" s="184"/>
    </row>
    <row r="119" spans="14:19">
      <c r="N119" s="196"/>
      <c r="O119" s="184"/>
      <c r="P119" s="185"/>
      <c r="S119" s="184"/>
    </row>
    <row r="120" spans="14:19">
      <c r="N120" s="196"/>
      <c r="O120" s="184"/>
      <c r="P120" s="185"/>
      <c r="S120" s="184"/>
    </row>
    <row r="121" spans="14:19">
      <c r="N121" s="196"/>
      <c r="O121" s="184"/>
      <c r="P121" s="185"/>
      <c r="S121" s="184"/>
    </row>
    <row r="122" spans="14:19">
      <c r="N122" s="196"/>
      <c r="O122" s="184"/>
      <c r="P122" s="185"/>
      <c r="S122" s="184"/>
    </row>
    <row r="123" spans="14:19">
      <c r="N123" s="196"/>
      <c r="O123" s="184"/>
      <c r="P123" s="185"/>
      <c r="S123" s="184"/>
    </row>
    <row r="124" spans="14:19">
      <c r="N124" s="196"/>
      <c r="O124" s="184"/>
      <c r="P124" s="185"/>
      <c r="S124" s="184"/>
    </row>
    <row r="125" spans="14:19">
      <c r="N125" s="196"/>
      <c r="O125" s="184"/>
      <c r="P125" s="185"/>
      <c r="S125" s="184"/>
    </row>
    <row r="126" spans="14:19">
      <c r="N126" s="196"/>
      <c r="O126" s="184"/>
      <c r="P126" s="185"/>
      <c r="S126" s="184"/>
    </row>
    <row r="127" spans="14:19">
      <c r="N127" s="196"/>
      <c r="O127" s="184"/>
      <c r="P127" s="185"/>
      <c r="S127" s="184"/>
    </row>
    <row r="128" spans="14:19">
      <c r="N128" s="196"/>
      <c r="O128" s="184"/>
      <c r="P128" s="185"/>
      <c r="S128" s="184"/>
    </row>
    <row r="129" spans="14:19">
      <c r="N129" s="196"/>
      <c r="O129" s="184"/>
      <c r="P129" s="185"/>
      <c r="S129" s="184"/>
    </row>
    <row r="130" spans="14:19">
      <c r="N130" s="196"/>
      <c r="O130" s="184"/>
      <c r="P130" s="185"/>
      <c r="S130" s="184"/>
    </row>
    <row r="131" spans="14:19">
      <c r="N131" s="196"/>
      <c r="O131" s="184"/>
      <c r="P131" s="185"/>
      <c r="S131" s="184"/>
    </row>
    <row r="132" spans="14:19">
      <c r="N132" s="196"/>
      <c r="O132" s="184"/>
      <c r="P132" s="185"/>
      <c r="S132" s="184"/>
    </row>
    <row r="133" spans="14:19">
      <c r="N133" s="196"/>
      <c r="O133" s="184"/>
      <c r="P133" s="185"/>
      <c r="S133" s="184"/>
    </row>
    <row r="134" spans="14:19">
      <c r="N134" s="196"/>
      <c r="O134" s="184"/>
      <c r="P134" s="185"/>
      <c r="S134" s="184"/>
    </row>
    <row r="135" spans="14:19">
      <c r="N135" s="196"/>
      <c r="O135" s="184"/>
      <c r="P135" s="185"/>
      <c r="S135" s="184"/>
    </row>
    <row r="136" spans="14:19">
      <c r="N136" s="196"/>
      <c r="O136" s="184"/>
      <c r="P136" s="185"/>
      <c r="S136" s="184"/>
    </row>
    <row r="137" spans="14:19">
      <c r="N137" s="196"/>
      <c r="O137" s="184"/>
      <c r="P137" s="185"/>
      <c r="S137" s="184"/>
    </row>
    <row r="138" spans="14:19">
      <c r="N138" s="196"/>
      <c r="O138" s="184"/>
      <c r="P138" s="185"/>
      <c r="S138" s="184"/>
    </row>
    <row r="139" spans="14:19">
      <c r="N139" s="196"/>
      <c r="O139" s="184"/>
      <c r="P139" s="185"/>
      <c r="S139" s="184"/>
    </row>
    <row r="140" spans="14:19">
      <c r="N140" s="196"/>
      <c r="O140" s="184"/>
      <c r="P140" s="185"/>
      <c r="S140" s="184"/>
    </row>
    <row r="141" spans="14:19">
      <c r="N141" s="196"/>
      <c r="O141" s="184"/>
      <c r="P141" s="185"/>
      <c r="S141" s="184"/>
    </row>
    <row r="142" spans="14:19">
      <c r="N142" s="196"/>
      <c r="O142" s="184"/>
      <c r="P142" s="185"/>
      <c r="S142" s="184"/>
    </row>
    <row r="143" spans="14:19">
      <c r="N143" s="196"/>
      <c r="O143" s="184"/>
      <c r="P143" s="185"/>
      <c r="S143" s="184"/>
    </row>
    <row r="144" spans="14:19">
      <c r="N144" s="196"/>
      <c r="O144" s="184"/>
      <c r="P144" s="185"/>
      <c r="S144" s="184"/>
    </row>
    <row r="145" spans="14:19">
      <c r="N145" s="196"/>
      <c r="O145" s="184"/>
      <c r="P145" s="185"/>
      <c r="S145" s="184"/>
    </row>
    <row r="146" spans="14:19">
      <c r="N146" s="196"/>
      <c r="O146" s="184"/>
      <c r="P146" s="185"/>
      <c r="S146" s="184"/>
    </row>
    <row r="147" spans="14:19">
      <c r="N147" s="196"/>
      <c r="O147" s="184"/>
      <c r="P147" s="185"/>
      <c r="S147" s="184"/>
    </row>
    <row r="148" spans="14:19">
      <c r="N148" s="196"/>
      <c r="O148" s="184"/>
      <c r="P148" s="185"/>
      <c r="S148" s="184"/>
    </row>
    <row r="149" spans="14:19">
      <c r="N149" s="196"/>
      <c r="O149" s="184"/>
      <c r="P149" s="185"/>
      <c r="S149" s="184"/>
    </row>
    <row r="150" spans="14:19">
      <c r="N150" s="196"/>
      <c r="O150" s="184"/>
      <c r="P150" s="185"/>
      <c r="S150" s="184"/>
    </row>
    <row r="151" spans="14:19">
      <c r="N151" s="196"/>
      <c r="O151" s="184"/>
      <c r="P151" s="185"/>
      <c r="S151" s="184"/>
    </row>
    <row r="152" spans="14:19">
      <c r="N152" s="196"/>
      <c r="O152" s="184"/>
      <c r="P152" s="185"/>
      <c r="S152" s="184"/>
    </row>
    <row r="153" spans="14:19">
      <c r="N153" s="196"/>
      <c r="O153" s="184"/>
      <c r="P153" s="185"/>
      <c r="S153" s="184"/>
    </row>
    <row r="154" spans="14:19">
      <c r="N154" s="196"/>
      <c r="O154" s="184"/>
      <c r="P154" s="185"/>
      <c r="S154" s="184"/>
    </row>
    <row r="155" spans="14:19">
      <c r="N155" s="196"/>
      <c r="O155" s="184"/>
      <c r="P155" s="185"/>
      <c r="S155" s="184"/>
    </row>
    <row r="156" spans="14:19">
      <c r="N156" s="196"/>
      <c r="O156" s="184"/>
      <c r="P156" s="185"/>
      <c r="S156" s="184"/>
    </row>
    <row r="157" spans="14:19">
      <c r="N157" s="196"/>
      <c r="O157" s="184"/>
      <c r="P157" s="185"/>
      <c r="S157" s="184"/>
    </row>
    <row r="158" spans="14:19">
      <c r="N158" s="196"/>
      <c r="O158" s="184"/>
      <c r="P158" s="185"/>
      <c r="S158" s="184"/>
    </row>
    <row r="159" spans="14:19">
      <c r="N159" s="196"/>
      <c r="O159" s="184"/>
      <c r="P159" s="185"/>
      <c r="S159" s="184"/>
    </row>
    <row r="160" spans="14:19">
      <c r="N160" s="196"/>
      <c r="O160" s="184"/>
      <c r="P160" s="185"/>
      <c r="S160" s="184"/>
    </row>
    <row r="161" spans="14:19">
      <c r="N161" s="196"/>
      <c r="O161" s="184"/>
      <c r="P161" s="185"/>
      <c r="S161" s="184"/>
    </row>
    <row r="162" spans="14:19">
      <c r="N162" s="196"/>
      <c r="O162" s="184"/>
      <c r="P162" s="185"/>
      <c r="S162" s="184"/>
    </row>
    <row r="163" spans="14:19">
      <c r="N163" s="196"/>
      <c r="O163" s="184"/>
      <c r="P163" s="185"/>
      <c r="S163" s="184"/>
    </row>
    <row r="164" spans="14:19">
      <c r="N164" s="196"/>
      <c r="O164" s="184"/>
      <c r="P164" s="185"/>
      <c r="S164" s="184"/>
    </row>
    <row r="165" spans="14:19">
      <c r="N165" s="196"/>
      <c r="O165" s="184"/>
      <c r="P165" s="185"/>
      <c r="S165" s="184"/>
    </row>
    <row r="166" spans="14:19">
      <c r="N166" s="196"/>
      <c r="O166" s="184"/>
      <c r="P166" s="185"/>
      <c r="S166" s="184"/>
    </row>
    <row r="167" spans="14:19">
      <c r="N167" s="196"/>
      <c r="O167" s="184"/>
      <c r="P167" s="185"/>
      <c r="S167" s="184"/>
    </row>
    <row r="168" spans="14:19">
      <c r="N168" s="196"/>
      <c r="O168" s="184"/>
      <c r="P168" s="185"/>
      <c r="S168" s="184"/>
    </row>
    <row r="169" spans="14:19">
      <c r="N169" s="196"/>
      <c r="O169" s="184"/>
      <c r="P169" s="185"/>
      <c r="S169" s="184"/>
    </row>
    <row r="170" spans="14:19">
      <c r="N170" s="196"/>
      <c r="O170" s="184"/>
      <c r="P170" s="185"/>
      <c r="S170" s="184"/>
    </row>
    <row r="171" spans="14:19">
      <c r="N171" s="196"/>
      <c r="O171" s="184"/>
      <c r="P171" s="185"/>
      <c r="S171" s="184"/>
    </row>
    <row r="172" spans="14:19">
      <c r="N172" s="196"/>
      <c r="O172" s="184"/>
      <c r="P172" s="185"/>
      <c r="S172" s="184"/>
    </row>
    <row r="173" spans="14:19">
      <c r="N173" s="196"/>
      <c r="O173" s="184"/>
      <c r="P173" s="185"/>
      <c r="S173" s="184"/>
    </row>
    <row r="174" spans="14:19">
      <c r="N174" s="196"/>
      <c r="O174" s="184"/>
      <c r="P174" s="185"/>
      <c r="S174" s="184"/>
    </row>
    <row r="175" spans="14:19">
      <c r="N175" s="196"/>
      <c r="O175" s="184"/>
      <c r="P175" s="185"/>
      <c r="S175" s="184"/>
    </row>
    <row r="176" spans="14:19">
      <c r="N176" s="196"/>
      <c r="O176" s="184"/>
      <c r="P176" s="185"/>
      <c r="S176" s="184"/>
    </row>
    <row r="177" spans="14:19">
      <c r="N177" s="196"/>
      <c r="O177" s="184"/>
      <c r="P177" s="185"/>
      <c r="S177" s="184"/>
    </row>
    <row r="178" spans="14:19">
      <c r="N178" s="196"/>
      <c r="O178" s="184"/>
      <c r="P178" s="185"/>
      <c r="S178" s="184"/>
    </row>
    <row r="179" spans="14:19">
      <c r="N179" s="196"/>
      <c r="O179" s="184"/>
      <c r="P179" s="185"/>
      <c r="S179" s="184"/>
    </row>
    <row r="180" spans="14:19">
      <c r="N180" s="196"/>
      <c r="O180" s="184"/>
      <c r="P180" s="185"/>
      <c r="S180" s="184"/>
    </row>
    <row r="181" spans="14:19">
      <c r="N181" s="196"/>
      <c r="O181" s="184"/>
      <c r="P181" s="185"/>
      <c r="S181" s="184"/>
    </row>
    <row r="182" spans="14:19">
      <c r="N182" s="196"/>
      <c r="O182" s="184"/>
      <c r="P182" s="185"/>
      <c r="S182" s="184"/>
    </row>
    <row r="183" spans="14:19">
      <c r="N183" s="196"/>
      <c r="O183" s="184"/>
      <c r="P183" s="185"/>
      <c r="S183" s="184"/>
    </row>
    <row r="184" spans="14:19">
      <c r="N184" s="196"/>
      <c r="O184" s="184"/>
      <c r="P184" s="185"/>
      <c r="S184" s="184"/>
    </row>
    <row r="185" spans="14:19">
      <c r="N185" s="196"/>
      <c r="O185" s="184"/>
      <c r="P185" s="185"/>
      <c r="S185" s="184"/>
    </row>
    <row r="186" spans="14:19">
      <c r="N186" s="196"/>
      <c r="O186" s="184"/>
      <c r="P186" s="185"/>
      <c r="S186" s="184"/>
    </row>
    <row r="187" spans="14:19">
      <c r="N187" s="196"/>
      <c r="O187" s="184"/>
      <c r="P187" s="185"/>
      <c r="S187" s="184"/>
    </row>
    <row r="188" spans="14:19">
      <c r="N188" s="196"/>
      <c r="O188" s="184"/>
      <c r="P188" s="185"/>
      <c r="S188" s="184"/>
    </row>
    <row r="189" spans="14:19">
      <c r="N189" s="196"/>
      <c r="O189" s="184"/>
      <c r="P189" s="185"/>
      <c r="S189" s="184"/>
    </row>
    <row r="190" spans="14:19">
      <c r="N190" s="196"/>
      <c r="O190" s="184"/>
      <c r="P190" s="185"/>
      <c r="S190" s="184"/>
    </row>
    <row r="191" spans="14:19">
      <c r="N191" s="196"/>
      <c r="O191" s="184"/>
      <c r="P191" s="185"/>
      <c r="S191" s="184"/>
    </row>
    <row r="192" spans="14:19">
      <c r="N192" s="196"/>
      <c r="O192" s="184"/>
      <c r="P192" s="185"/>
      <c r="S192" s="184"/>
    </row>
    <row r="193" spans="14:19">
      <c r="N193" s="196"/>
      <c r="O193" s="184"/>
      <c r="P193" s="185"/>
      <c r="S193" s="184"/>
    </row>
    <row r="194" spans="14:19">
      <c r="N194" s="196"/>
      <c r="O194" s="184"/>
      <c r="P194" s="185"/>
      <c r="S194" s="184"/>
    </row>
    <row r="195" spans="14:19">
      <c r="N195" s="196"/>
      <c r="O195" s="184"/>
      <c r="P195" s="185"/>
      <c r="S195" s="184"/>
    </row>
    <row r="196" spans="14:19">
      <c r="N196" s="196"/>
      <c r="O196" s="184"/>
      <c r="P196" s="185"/>
      <c r="S196" s="184"/>
    </row>
    <row r="197" spans="14:19">
      <c r="N197" s="196"/>
      <c r="O197" s="184"/>
      <c r="P197" s="185"/>
      <c r="S197" s="184"/>
    </row>
    <row r="198" spans="14:19">
      <c r="N198" s="196"/>
      <c r="O198" s="184"/>
      <c r="P198" s="185"/>
      <c r="S198" s="184"/>
    </row>
    <row r="199" spans="14:19">
      <c r="N199" s="196"/>
      <c r="O199" s="184"/>
      <c r="P199" s="185"/>
      <c r="S199" s="184"/>
    </row>
    <row r="200" spans="14:19">
      <c r="N200" s="196"/>
      <c r="O200" s="184"/>
      <c r="P200" s="185"/>
      <c r="S200" s="184"/>
    </row>
    <row r="201" spans="14:19">
      <c r="N201" s="196"/>
      <c r="O201" s="184"/>
      <c r="P201" s="185"/>
      <c r="S201" s="184"/>
    </row>
    <row r="202" spans="14:19">
      <c r="N202" s="196"/>
      <c r="O202" s="184"/>
      <c r="P202" s="185"/>
      <c r="S202" s="184"/>
    </row>
    <row r="203" spans="14:19">
      <c r="N203" s="196"/>
      <c r="O203" s="184"/>
      <c r="P203" s="185"/>
      <c r="S203" s="184"/>
    </row>
    <row r="204" spans="14:19">
      <c r="N204" s="196"/>
      <c r="O204" s="184"/>
      <c r="P204" s="185"/>
      <c r="S204" s="184"/>
    </row>
    <row r="205" spans="14:19">
      <c r="N205" s="196"/>
      <c r="O205" s="184"/>
      <c r="P205" s="185"/>
      <c r="S205" s="184"/>
    </row>
    <row r="206" spans="14:19">
      <c r="N206" s="196"/>
      <c r="O206" s="184"/>
      <c r="P206" s="185"/>
      <c r="S206" s="184"/>
    </row>
    <row r="207" spans="14:19">
      <c r="N207" s="196"/>
      <c r="O207" s="184"/>
      <c r="P207" s="185"/>
      <c r="S207" s="184"/>
    </row>
    <row r="208" spans="14:19">
      <c r="N208" s="196"/>
      <c r="O208" s="184"/>
      <c r="P208" s="185"/>
      <c r="S208" s="184"/>
    </row>
    <row r="209" spans="14:19">
      <c r="N209" s="196"/>
      <c r="O209" s="184"/>
      <c r="P209" s="185"/>
      <c r="S209" s="184"/>
    </row>
    <row r="210" spans="14:19">
      <c r="N210" s="196"/>
      <c r="O210" s="184"/>
      <c r="P210" s="185"/>
      <c r="S210" s="184"/>
    </row>
    <row r="211" spans="14:19">
      <c r="N211" s="196"/>
      <c r="O211" s="184"/>
      <c r="P211" s="185"/>
      <c r="S211" s="184"/>
    </row>
    <row r="212" spans="14:19">
      <c r="N212" s="196"/>
      <c r="O212" s="184"/>
      <c r="P212" s="185"/>
      <c r="S212" s="184"/>
    </row>
    <row r="213" spans="14:19">
      <c r="N213" s="196"/>
      <c r="O213" s="184"/>
      <c r="P213" s="185"/>
      <c r="S213" s="184"/>
    </row>
    <row r="214" spans="14:19">
      <c r="N214" s="196"/>
      <c r="O214" s="184"/>
      <c r="P214" s="185"/>
      <c r="S214" s="184"/>
    </row>
    <row r="215" spans="14:19">
      <c r="N215" s="196"/>
      <c r="O215" s="184"/>
      <c r="P215" s="185"/>
      <c r="S215" s="184"/>
    </row>
    <row r="216" spans="14:19">
      <c r="N216" s="196"/>
      <c r="O216" s="184"/>
      <c r="P216" s="185"/>
      <c r="S216" s="184"/>
    </row>
    <row r="217" spans="14:19">
      <c r="N217" s="196"/>
      <c r="O217" s="184"/>
      <c r="P217" s="185"/>
      <c r="S217" s="184"/>
    </row>
    <row r="218" spans="14:19">
      <c r="N218" s="196"/>
      <c r="O218" s="184"/>
      <c r="P218" s="185"/>
      <c r="S218" s="184"/>
    </row>
    <row r="219" spans="14:19">
      <c r="N219" s="196"/>
      <c r="O219" s="184"/>
      <c r="P219" s="185"/>
      <c r="S219" s="184"/>
    </row>
    <row r="220" spans="14:19">
      <c r="N220" s="196"/>
      <c r="O220" s="184"/>
      <c r="P220" s="185"/>
      <c r="S220" s="184"/>
    </row>
    <row r="221" spans="14:19">
      <c r="N221" s="196"/>
      <c r="O221" s="184"/>
      <c r="P221" s="185"/>
      <c r="S221" s="184"/>
    </row>
    <row r="222" spans="14:19">
      <c r="N222" s="196"/>
      <c r="O222" s="184"/>
      <c r="P222" s="185"/>
      <c r="S222" s="184"/>
    </row>
    <row r="223" spans="14:19">
      <c r="N223" s="196"/>
      <c r="O223" s="184"/>
      <c r="P223" s="185"/>
      <c r="S223" s="184"/>
    </row>
    <row r="224" spans="14:19">
      <c r="N224" s="196"/>
      <c r="O224" s="184"/>
      <c r="P224" s="185"/>
      <c r="S224" s="184"/>
    </row>
    <row r="225" spans="14:19">
      <c r="N225" s="196"/>
      <c r="O225" s="184"/>
      <c r="P225" s="185"/>
      <c r="S225" s="184"/>
    </row>
    <row r="226" spans="14:19">
      <c r="N226" s="196"/>
      <c r="O226" s="184"/>
      <c r="P226" s="185"/>
      <c r="S226" s="184"/>
    </row>
    <row r="227" spans="14:19">
      <c r="N227" s="196"/>
      <c r="O227" s="184"/>
      <c r="P227" s="185"/>
      <c r="S227" s="184"/>
    </row>
    <row r="228" spans="14:19">
      <c r="N228" s="196"/>
      <c r="O228" s="184"/>
      <c r="P228" s="185"/>
      <c r="S228" s="184"/>
    </row>
    <row r="229" spans="14:19">
      <c r="N229" s="196"/>
      <c r="O229" s="184"/>
      <c r="P229" s="185"/>
      <c r="S229" s="184"/>
    </row>
    <row r="230" spans="14:19">
      <c r="N230" s="196"/>
      <c r="O230" s="184"/>
      <c r="P230" s="185"/>
      <c r="S230" s="184"/>
    </row>
    <row r="231" spans="14:19">
      <c r="N231" s="196"/>
      <c r="O231" s="184"/>
      <c r="P231" s="185"/>
      <c r="S231" s="184"/>
    </row>
    <row r="232" spans="14:19">
      <c r="N232" s="196"/>
      <c r="O232" s="184"/>
      <c r="P232" s="185"/>
      <c r="S232" s="184"/>
    </row>
    <row r="233" spans="14:19">
      <c r="N233" s="196"/>
      <c r="O233" s="184"/>
      <c r="P233" s="185"/>
      <c r="S233" s="184"/>
    </row>
    <row r="234" spans="14:19">
      <c r="N234" s="196"/>
      <c r="O234" s="184"/>
      <c r="P234" s="185"/>
      <c r="S234" s="184"/>
    </row>
    <row r="235" spans="14:19">
      <c r="N235" s="196"/>
      <c r="O235" s="184"/>
      <c r="P235" s="185"/>
      <c r="S235" s="184"/>
    </row>
    <row r="236" spans="14:19">
      <c r="N236" s="196"/>
      <c r="O236" s="184"/>
      <c r="P236" s="185"/>
      <c r="S236" s="184"/>
    </row>
    <row r="237" spans="14:19">
      <c r="N237" s="196"/>
      <c r="O237" s="184"/>
      <c r="P237" s="185"/>
      <c r="S237" s="184"/>
    </row>
    <row r="238" spans="14:19">
      <c r="N238" s="196"/>
      <c r="O238" s="184"/>
      <c r="P238" s="185"/>
      <c r="S238" s="184"/>
    </row>
    <row r="239" spans="14:19">
      <c r="N239" s="196"/>
      <c r="O239" s="184"/>
      <c r="P239" s="185"/>
      <c r="S239" s="184"/>
    </row>
    <row r="240" spans="14:19">
      <c r="N240" s="196"/>
      <c r="O240" s="184"/>
      <c r="P240" s="185"/>
      <c r="S240" s="184"/>
    </row>
    <row r="241" spans="14:19">
      <c r="N241" s="196"/>
      <c r="O241" s="184"/>
      <c r="P241" s="185"/>
      <c r="S241" s="184"/>
    </row>
    <row r="242" spans="14:19">
      <c r="N242" s="196"/>
      <c r="O242" s="184"/>
      <c r="P242" s="185"/>
      <c r="S242" s="184"/>
    </row>
    <row r="243" spans="14:19">
      <c r="N243" s="196"/>
      <c r="O243" s="184"/>
      <c r="P243" s="185"/>
      <c r="S243" s="184"/>
    </row>
    <row r="244" spans="14:19">
      <c r="N244" s="196"/>
      <c r="O244" s="184"/>
      <c r="P244" s="185"/>
      <c r="S244" s="184"/>
    </row>
    <row r="245" spans="14:19">
      <c r="N245" s="196"/>
      <c r="O245" s="184"/>
      <c r="P245" s="185"/>
      <c r="S245" s="184"/>
    </row>
    <row r="246" spans="14:19">
      <c r="N246" s="196"/>
      <c r="O246" s="184"/>
      <c r="P246" s="185"/>
      <c r="S246" s="184"/>
    </row>
    <row r="247" spans="14:19">
      <c r="N247" s="196"/>
      <c r="O247" s="184"/>
      <c r="P247" s="185"/>
      <c r="S247" s="184"/>
    </row>
    <row r="248" spans="14:19">
      <c r="N248" s="196"/>
      <c r="O248" s="184"/>
      <c r="P248" s="185"/>
      <c r="S248" s="184"/>
    </row>
    <row r="249" spans="14:19">
      <c r="N249" s="196"/>
      <c r="O249" s="184"/>
      <c r="P249" s="185"/>
      <c r="S249" s="184"/>
    </row>
    <row r="250" spans="14:19">
      <c r="N250" s="196"/>
      <c r="O250" s="184"/>
      <c r="P250" s="185"/>
      <c r="S250" s="184"/>
    </row>
    <row r="251" spans="14:19">
      <c r="N251" s="196"/>
      <c r="O251" s="184"/>
      <c r="P251" s="185"/>
      <c r="S251" s="184"/>
    </row>
    <row r="252" spans="14:19">
      <c r="N252" s="196"/>
      <c r="O252" s="184"/>
      <c r="P252" s="185"/>
      <c r="S252" s="184"/>
    </row>
    <row r="253" spans="14:19">
      <c r="N253" s="196"/>
      <c r="O253" s="184"/>
      <c r="P253" s="185"/>
      <c r="S253" s="184"/>
    </row>
    <row r="254" spans="14:19">
      <c r="N254" s="196"/>
      <c r="O254" s="184"/>
      <c r="P254" s="185"/>
      <c r="S254" s="184"/>
    </row>
    <row r="255" spans="14:19">
      <c r="N255" s="196"/>
      <c r="O255" s="184"/>
      <c r="P255" s="185"/>
      <c r="S255" s="184"/>
    </row>
    <row r="256" spans="14:19">
      <c r="N256" s="196"/>
      <c r="O256" s="184"/>
      <c r="P256" s="185"/>
      <c r="S256" s="184"/>
    </row>
    <row r="257" spans="14:19">
      <c r="N257" s="196"/>
      <c r="O257" s="184"/>
      <c r="P257" s="185"/>
      <c r="S257" s="184"/>
    </row>
    <row r="258" spans="14:19">
      <c r="N258" s="196"/>
      <c r="O258" s="184"/>
      <c r="P258" s="185"/>
      <c r="S258" s="184"/>
    </row>
    <row r="259" spans="14:19">
      <c r="N259" s="196"/>
      <c r="O259" s="184"/>
      <c r="P259" s="185"/>
      <c r="S259" s="184"/>
    </row>
    <row r="260" spans="14:19">
      <c r="N260" s="196"/>
      <c r="O260" s="184"/>
      <c r="P260" s="185"/>
      <c r="S260" s="184"/>
    </row>
    <row r="261" spans="14:19">
      <c r="N261" s="196"/>
      <c r="O261" s="184"/>
      <c r="P261" s="185"/>
      <c r="S261" s="184"/>
    </row>
    <row r="262" spans="14:19">
      <c r="N262" s="196"/>
      <c r="O262" s="184"/>
      <c r="P262" s="185"/>
      <c r="S262" s="184"/>
    </row>
    <row r="263" spans="14:19">
      <c r="N263" s="196"/>
      <c r="O263" s="184"/>
      <c r="P263" s="185"/>
      <c r="S263" s="184"/>
    </row>
    <row r="264" spans="14:19">
      <c r="N264" s="196"/>
      <c r="O264" s="184"/>
      <c r="P264" s="185"/>
      <c r="S264" s="184"/>
    </row>
    <row r="265" spans="14:19">
      <c r="N265" s="196"/>
      <c r="O265" s="184"/>
      <c r="P265" s="185"/>
      <c r="S265" s="184"/>
    </row>
    <row r="266" spans="14:19">
      <c r="N266" s="196"/>
      <c r="O266" s="184"/>
      <c r="P266" s="185"/>
      <c r="S266" s="184"/>
    </row>
    <row r="267" spans="14:19">
      <c r="N267" s="196"/>
      <c r="O267" s="184"/>
      <c r="P267" s="185"/>
      <c r="S267" s="184"/>
    </row>
    <row r="268" spans="14:19">
      <c r="N268" s="196"/>
      <c r="O268" s="184"/>
      <c r="P268" s="185"/>
      <c r="S268" s="184"/>
    </row>
    <row r="269" spans="14:19">
      <c r="N269" s="196"/>
      <c r="O269" s="184"/>
      <c r="P269" s="185"/>
      <c r="S269" s="184"/>
    </row>
    <row r="270" spans="14:19">
      <c r="N270" s="196"/>
      <c r="O270" s="184"/>
      <c r="P270" s="185"/>
      <c r="S270" s="184"/>
    </row>
    <row r="271" spans="14:19">
      <c r="N271" s="196"/>
      <c r="O271" s="184"/>
      <c r="P271" s="185"/>
      <c r="S271" s="184"/>
    </row>
    <row r="272" spans="14:19">
      <c r="N272" s="196"/>
      <c r="O272" s="184"/>
      <c r="P272" s="185"/>
      <c r="S272" s="184"/>
    </row>
    <row r="273" spans="14:19">
      <c r="N273" s="196"/>
      <c r="O273" s="184"/>
      <c r="P273" s="185"/>
      <c r="S273" s="184"/>
    </row>
    <row r="274" spans="14:19">
      <c r="N274" s="196"/>
      <c r="O274" s="184"/>
      <c r="P274" s="185"/>
      <c r="S274" s="184"/>
    </row>
    <row r="275" spans="14:19">
      <c r="N275" s="196"/>
      <c r="O275" s="184"/>
      <c r="P275" s="185"/>
      <c r="S275" s="184"/>
    </row>
    <row r="276" spans="14:19">
      <c r="N276" s="196"/>
      <c r="O276" s="184"/>
      <c r="P276" s="185"/>
      <c r="S276" s="184"/>
    </row>
    <row r="277" spans="14:19">
      <c r="N277" s="196"/>
      <c r="O277" s="184"/>
      <c r="P277" s="185"/>
      <c r="S277" s="184"/>
    </row>
    <row r="278" spans="14:19">
      <c r="N278" s="196"/>
      <c r="O278" s="184"/>
      <c r="P278" s="185"/>
      <c r="S278" s="184"/>
    </row>
    <row r="279" spans="14:19">
      <c r="N279" s="196"/>
      <c r="O279" s="184"/>
      <c r="P279" s="185"/>
      <c r="S279" s="184"/>
    </row>
    <row r="280" spans="14:19">
      <c r="N280" s="196"/>
      <c r="O280" s="184"/>
      <c r="P280" s="185"/>
      <c r="S280" s="184"/>
    </row>
    <row r="281" spans="14:19">
      <c r="N281" s="196"/>
      <c r="O281" s="184"/>
      <c r="P281" s="185"/>
      <c r="S281" s="184"/>
    </row>
    <row r="282" spans="14:19">
      <c r="N282" s="196"/>
      <c r="O282" s="184"/>
      <c r="P282" s="185"/>
      <c r="S282" s="184"/>
    </row>
    <row r="283" spans="14:19">
      <c r="N283" s="196"/>
      <c r="O283" s="184"/>
      <c r="P283" s="185"/>
      <c r="S283" s="184"/>
    </row>
    <row r="284" spans="14:19">
      <c r="N284" s="196"/>
      <c r="O284" s="184"/>
      <c r="P284" s="185"/>
      <c r="S284" s="184"/>
    </row>
    <row r="285" spans="14:19">
      <c r="N285" s="196"/>
      <c r="O285" s="184"/>
      <c r="P285" s="185"/>
      <c r="S285" s="184"/>
    </row>
    <row r="286" spans="14:19">
      <c r="N286" s="196"/>
      <c r="O286" s="184"/>
      <c r="P286" s="185"/>
      <c r="S286" s="184"/>
    </row>
    <row r="287" spans="14:19">
      <c r="N287" s="196"/>
      <c r="O287" s="184"/>
      <c r="P287" s="185"/>
      <c r="S287" s="184"/>
    </row>
    <row r="288" spans="14:19">
      <c r="N288" s="196"/>
      <c r="O288" s="184"/>
      <c r="P288" s="185"/>
      <c r="S288" s="184"/>
    </row>
    <row r="289" spans="14:19">
      <c r="N289" s="196"/>
      <c r="O289" s="184"/>
      <c r="P289" s="185"/>
      <c r="S289" s="184"/>
    </row>
    <row r="290" spans="14:19">
      <c r="N290" s="196"/>
      <c r="O290" s="184"/>
      <c r="P290" s="185"/>
      <c r="S290" s="184"/>
    </row>
    <row r="291" spans="14:19">
      <c r="N291" s="196"/>
      <c r="O291" s="184"/>
      <c r="P291" s="185"/>
      <c r="S291" s="184"/>
    </row>
    <row r="292" spans="14:19">
      <c r="N292" s="196"/>
      <c r="O292" s="184"/>
      <c r="P292" s="185"/>
      <c r="S292" s="184"/>
    </row>
    <row r="293" spans="14:19">
      <c r="N293" s="196"/>
      <c r="O293" s="184"/>
      <c r="P293" s="185"/>
      <c r="S293" s="184"/>
    </row>
    <row r="294" spans="14:19">
      <c r="N294" s="196"/>
      <c r="O294" s="184"/>
      <c r="P294" s="185"/>
      <c r="S294" s="184"/>
    </row>
    <row r="295" spans="14:19">
      <c r="N295" s="196"/>
      <c r="O295" s="184"/>
      <c r="P295" s="185"/>
      <c r="S295" s="184"/>
    </row>
    <row r="296" spans="14:19">
      <c r="N296" s="196"/>
      <c r="O296" s="184"/>
      <c r="P296" s="185"/>
      <c r="S296" s="184"/>
    </row>
    <row r="297" spans="14:19">
      <c r="N297" s="196"/>
      <c r="O297" s="184"/>
      <c r="P297" s="185"/>
      <c r="S297" s="184"/>
    </row>
    <row r="298" spans="14:19">
      <c r="N298" s="196"/>
      <c r="O298" s="184"/>
      <c r="P298" s="185"/>
      <c r="S298" s="184"/>
    </row>
    <row r="299" spans="14:19">
      <c r="N299" s="196"/>
      <c r="O299" s="184"/>
      <c r="P299" s="185"/>
      <c r="S299" s="184"/>
    </row>
    <row r="300" spans="14:19">
      <c r="N300" s="196"/>
      <c r="O300" s="184"/>
      <c r="P300" s="185"/>
      <c r="S300" s="184"/>
    </row>
    <row r="301" spans="14:19">
      <c r="N301" s="196"/>
      <c r="O301" s="184"/>
      <c r="P301" s="185"/>
      <c r="S301" s="184"/>
    </row>
    <row r="302" spans="14:19">
      <c r="N302" s="196"/>
      <c r="O302" s="184"/>
      <c r="P302" s="185"/>
      <c r="S302" s="184"/>
    </row>
    <row r="303" spans="14:19">
      <c r="N303" s="196"/>
      <c r="O303" s="184"/>
      <c r="P303" s="185"/>
      <c r="S303" s="184"/>
    </row>
    <row r="304" spans="14:19">
      <c r="N304" s="196"/>
      <c r="O304" s="184"/>
      <c r="P304" s="185"/>
      <c r="S304" s="184"/>
    </row>
    <row r="305" spans="14:19">
      <c r="N305" s="196"/>
      <c r="O305" s="184"/>
      <c r="P305" s="185"/>
      <c r="S305" s="184"/>
    </row>
    <row r="306" spans="14:19">
      <c r="N306" s="196"/>
      <c r="O306" s="184"/>
      <c r="P306" s="185"/>
      <c r="S306" s="184"/>
    </row>
    <row r="307" spans="14:19">
      <c r="N307" s="196"/>
      <c r="O307" s="184"/>
      <c r="P307" s="185"/>
      <c r="S307" s="184"/>
    </row>
    <row r="308" spans="14:19">
      <c r="N308" s="196"/>
      <c r="O308" s="184"/>
      <c r="P308" s="185"/>
      <c r="S308" s="184"/>
    </row>
    <row r="309" spans="14:19">
      <c r="N309" s="196"/>
      <c r="O309" s="184"/>
      <c r="P309" s="185"/>
      <c r="S309" s="184"/>
    </row>
    <row r="310" spans="14:19">
      <c r="N310" s="196"/>
      <c r="O310" s="184"/>
      <c r="P310" s="185"/>
      <c r="S310" s="184"/>
    </row>
    <row r="311" spans="14:19">
      <c r="N311" s="196"/>
      <c r="O311" s="184"/>
      <c r="P311" s="185"/>
      <c r="S311" s="184"/>
    </row>
    <row r="312" spans="14:19">
      <c r="N312" s="196"/>
      <c r="O312" s="184"/>
      <c r="P312" s="185"/>
      <c r="S312" s="184"/>
    </row>
    <row r="313" spans="14:19">
      <c r="N313" s="196"/>
      <c r="O313" s="184"/>
      <c r="P313" s="185"/>
      <c r="S313" s="184"/>
    </row>
    <row r="314" spans="14:19">
      <c r="N314" s="196"/>
      <c r="O314" s="184"/>
      <c r="P314" s="185"/>
      <c r="S314" s="184"/>
    </row>
    <row r="315" spans="14:19">
      <c r="N315" s="196"/>
      <c r="O315" s="184"/>
      <c r="P315" s="185"/>
      <c r="S315" s="184"/>
    </row>
    <row r="316" spans="14:19">
      <c r="N316" s="196"/>
      <c r="O316" s="184"/>
      <c r="P316" s="185"/>
      <c r="S316" s="184"/>
    </row>
    <row r="317" spans="14:19">
      <c r="N317" s="196"/>
      <c r="O317" s="184"/>
      <c r="P317" s="185"/>
      <c r="S317" s="184"/>
    </row>
    <row r="318" spans="14:19">
      <c r="N318" s="196"/>
      <c r="O318" s="184"/>
      <c r="P318" s="185"/>
      <c r="S318" s="184"/>
    </row>
    <row r="319" spans="14:19">
      <c r="N319" s="196"/>
      <c r="O319" s="184"/>
      <c r="P319" s="185"/>
      <c r="S319" s="184"/>
    </row>
    <row r="320" spans="14:19">
      <c r="N320" s="196"/>
      <c r="O320" s="184"/>
      <c r="P320" s="185"/>
      <c r="S320" s="184"/>
    </row>
    <row r="321" spans="14:19">
      <c r="N321" s="196"/>
      <c r="O321" s="184"/>
      <c r="P321" s="185"/>
      <c r="S321" s="184"/>
    </row>
    <row r="322" spans="14:19">
      <c r="N322" s="196"/>
      <c r="O322" s="184"/>
      <c r="P322" s="185"/>
      <c r="S322" s="184"/>
    </row>
    <row r="323" spans="14:19">
      <c r="N323" s="196"/>
      <c r="O323" s="184"/>
      <c r="P323" s="185"/>
      <c r="S323" s="184"/>
    </row>
    <row r="324" spans="14:19">
      <c r="N324" s="196"/>
      <c r="O324" s="184"/>
      <c r="P324" s="185"/>
      <c r="S324" s="184"/>
    </row>
    <row r="325" spans="14:19">
      <c r="N325" s="196"/>
      <c r="O325" s="184"/>
      <c r="P325" s="185"/>
      <c r="S325" s="184"/>
    </row>
    <row r="326" spans="14:19">
      <c r="N326" s="196"/>
      <c r="O326" s="184"/>
      <c r="P326" s="185"/>
      <c r="S326" s="184"/>
    </row>
    <row r="327" spans="14:19">
      <c r="N327" s="196"/>
      <c r="O327" s="184"/>
      <c r="P327" s="185"/>
      <c r="S327" s="184"/>
    </row>
    <row r="328" spans="14:19">
      <c r="N328" s="196"/>
      <c r="O328" s="184"/>
      <c r="P328" s="185"/>
      <c r="S328" s="184"/>
    </row>
    <row r="329" spans="14:19">
      <c r="N329" s="196"/>
      <c r="O329" s="184"/>
      <c r="P329" s="185"/>
      <c r="S329" s="184"/>
    </row>
    <row r="330" spans="14:19">
      <c r="N330" s="196"/>
      <c r="O330" s="184"/>
      <c r="P330" s="185"/>
      <c r="S330" s="184"/>
    </row>
    <row r="331" spans="14:19">
      <c r="N331" s="196"/>
      <c r="O331" s="184"/>
      <c r="P331" s="185"/>
      <c r="S331" s="184"/>
    </row>
    <row r="332" spans="14:19">
      <c r="N332" s="196"/>
      <c r="O332" s="184"/>
      <c r="P332" s="185"/>
      <c r="S332" s="184"/>
    </row>
    <row r="333" spans="14:19">
      <c r="N333" s="196"/>
      <c r="O333" s="184"/>
      <c r="P333" s="185"/>
      <c r="S333" s="184"/>
    </row>
    <row r="334" spans="14:19">
      <c r="N334" s="196"/>
      <c r="O334" s="184"/>
      <c r="P334" s="185"/>
      <c r="S334" s="184"/>
    </row>
    <row r="335" spans="14:19">
      <c r="N335" s="196"/>
      <c r="O335" s="184"/>
      <c r="P335" s="185"/>
      <c r="S335" s="184"/>
    </row>
    <row r="336" spans="14:19">
      <c r="N336" s="196"/>
      <c r="O336" s="184"/>
      <c r="P336" s="185"/>
      <c r="S336" s="184"/>
    </row>
    <row r="337" spans="14:19">
      <c r="N337" s="196"/>
      <c r="O337" s="184"/>
      <c r="P337" s="185"/>
      <c r="S337" s="184"/>
    </row>
    <row r="338" spans="14:19">
      <c r="N338" s="196"/>
      <c r="O338" s="184"/>
      <c r="P338" s="185"/>
      <c r="S338" s="184"/>
    </row>
    <row r="339" spans="14:19">
      <c r="N339" s="196"/>
      <c r="O339" s="184"/>
      <c r="P339" s="185"/>
      <c r="S339" s="184"/>
    </row>
    <row r="340" spans="14:19">
      <c r="N340" s="196"/>
      <c r="O340" s="184"/>
      <c r="P340" s="185"/>
      <c r="S340" s="184"/>
    </row>
    <row r="341" spans="14:19">
      <c r="N341" s="196"/>
      <c r="O341" s="184"/>
      <c r="P341" s="185"/>
      <c r="S341" s="184"/>
    </row>
    <row r="342" spans="14:19">
      <c r="N342" s="196"/>
      <c r="O342" s="184"/>
      <c r="P342" s="185"/>
      <c r="S342" s="184"/>
    </row>
    <row r="343" spans="14:19">
      <c r="N343" s="196"/>
      <c r="O343" s="184"/>
      <c r="P343" s="185"/>
      <c r="S343" s="184"/>
    </row>
    <row r="344" spans="14:19">
      <c r="N344" s="196"/>
      <c r="O344" s="184"/>
      <c r="P344" s="185"/>
      <c r="S344" s="184"/>
    </row>
    <row r="345" spans="14:19">
      <c r="N345" s="196"/>
      <c r="O345" s="184"/>
      <c r="P345" s="185"/>
      <c r="S345" s="184"/>
    </row>
    <row r="346" spans="14:19">
      <c r="N346" s="196"/>
      <c r="O346" s="184"/>
      <c r="P346" s="185"/>
      <c r="S346" s="184"/>
    </row>
    <row r="347" spans="14:19">
      <c r="N347" s="196"/>
      <c r="O347" s="184"/>
      <c r="P347" s="185"/>
      <c r="S347" s="184"/>
    </row>
    <row r="348" spans="14:19">
      <c r="N348" s="196"/>
      <c r="O348" s="184"/>
      <c r="P348" s="185"/>
      <c r="S348" s="184"/>
    </row>
    <row r="349" spans="14:19">
      <c r="N349" s="196"/>
      <c r="O349" s="184"/>
      <c r="P349" s="185"/>
      <c r="S349" s="184"/>
    </row>
    <row r="350" spans="14:19">
      <c r="N350" s="196"/>
      <c r="O350" s="184"/>
      <c r="P350" s="185"/>
      <c r="S350" s="184"/>
    </row>
    <row r="351" spans="14:19">
      <c r="N351" s="196"/>
      <c r="O351" s="184"/>
      <c r="P351" s="185"/>
      <c r="S351" s="184"/>
    </row>
    <row r="352" spans="14:19">
      <c r="N352" s="196"/>
      <c r="O352" s="187"/>
    </row>
  </sheetData>
  <mergeCells count="12">
    <mergeCell ref="A1:I3"/>
    <mergeCell ref="B44:C44"/>
    <mergeCell ref="B42:C42"/>
    <mergeCell ref="F5:G5"/>
    <mergeCell ref="H5:I5"/>
    <mergeCell ref="B5:C5"/>
    <mergeCell ref="D5:E5"/>
    <mergeCell ref="B4:C4"/>
    <mergeCell ref="F4:I4"/>
    <mergeCell ref="D4:E4"/>
    <mergeCell ref="B43:C43"/>
    <mergeCell ref="D41:I42"/>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3"/>
  <dimension ref="A1:P371"/>
  <sheetViews>
    <sheetView showGridLines="0" zoomScaleNormal="100" zoomScaleSheetLayoutView="100" workbookViewId="0">
      <selection activeCell="H1" sqref="H1"/>
    </sheetView>
  </sheetViews>
  <sheetFormatPr defaultColWidth="9.140625" defaultRowHeight="12.75"/>
  <cols>
    <col min="1" max="1" width="11.42578125" style="51" customWidth="1"/>
    <col min="2" max="7" width="7.7109375" style="51" customWidth="1"/>
    <col min="8" max="9" width="5.7109375" style="51" customWidth="1"/>
    <col min="10" max="12" width="7.7109375" style="51" customWidth="1"/>
    <col min="13" max="13" width="9.140625" style="51"/>
    <col min="14" max="15" width="9.140625" style="192"/>
    <col min="16" max="16384" width="9.140625" style="51"/>
  </cols>
  <sheetData>
    <row r="1" spans="1:15" s="9" customFormat="1" ht="39.950000000000003" customHeight="1">
      <c r="A1" s="1625" t="s">
        <v>296</v>
      </c>
      <c r="B1" s="1489"/>
      <c r="C1" s="1489"/>
      <c r="D1" s="1489"/>
      <c r="E1" s="1489"/>
      <c r="F1" s="1489"/>
      <c r="G1" s="1489"/>
      <c r="H1" s="1489"/>
      <c r="I1" s="1489"/>
      <c r="J1" s="1489"/>
      <c r="K1" s="1489"/>
      <c r="L1" s="1489"/>
      <c r="N1" s="400"/>
      <c r="O1" s="400"/>
    </row>
    <row r="2" spans="1:15" ht="5.0999999999999996" customHeight="1"/>
    <row r="3" spans="1:15" ht="17.45" customHeight="1">
      <c r="A3" s="1627" t="str">
        <f>'6.1'!A6</f>
        <v>Period</v>
      </c>
      <c r="B3" s="1485" t="s">
        <v>297</v>
      </c>
      <c r="C3" s="1486"/>
      <c r="D3" s="1503"/>
      <c r="E3" s="1485" t="s">
        <v>298</v>
      </c>
      <c r="F3" s="1486"/>
      <c r="G3" s="1503"/>
      <c r="H3" s="1486" t="s">
        <v>299</v>
      </c>
      <c r="I3" s="1486"/>
      <c r="J3" s="1485" t="s">
        <v>300</v>
      </c>
      <c r="K3" s="1486"/>
      <c r="L3" s="1486"/>
    </row>
    <row r="4" spans="1:15" ht="32.1" customHeight="1">
      <c r="A4" s="1585"/>
      <c r="B4" s="1628" t="s">
        <v>177</v>
      </c>
      <c r="C4" s="1621" t="s">
        <v>29</v>
      </c>
      <c r="D4" s="1630" t="s">
        <v>301</v>
      </c>
      <c r="E4" s="1628" t="s">
        <v>177</v>
      </c>
      <c r="F4" s="1621" t="s">
        <v>29</v>
      </c>
      <c r="G4" s="1630" t="s">
        <v>301</v>
      </c>
      <c r="H4" s="1626"/>
      <c r="I4" s="1626"/>
      <c r="J4" s="1628" t="s">
        <v>177</v>
      </c>
      <c r="K4" s="1621" t="s">
        <v>29</v>
      </c>
      <c r="L4" s="1623" t="s">
        <v>301</v>
      </c>
    </row>
    <row r="5" spans="1:15" ht="16.350000000000001" customHeight="1">
      <c r="A5" s="1586"/>
      <c r="B5" s="1629"/>
      <c r="C5" s="1622"/>
      <c r="D5" s="1631"/>
      <c r="E5" s="1629"/>
      <c r="F5" s="1622"/>
      <c r="G5" s="1631"/>
      <c r="H5" s="1588"/>
      <c r="I5" s="1588"/>
      <c r="J5" s="1629"/>
      <c r="K5" s="1622"/>
      <c r="L5" s="1624"/>
    </row>
    <row r="6" spans="1:15" ht="15" customHeight="1">
      <c r="A6" s="623">
        <v>2013</v>
      </c>
      <c r="B6" s="1023">
        <v>47.333075975303558</v>
      </c>
      <c r="C6" s="911">
        <v>500.97320100000002</v>
      </c>
      <c r="D6" s="1024">
        <v>-8.6</v>
      </c>
      <c r="E6" s="1023">
        <v>6.2877609571113462</v>
      </c>
      <c r="F6" s="911">
        <v>67.380175000000008</v>
      </c>
      <c r="G6" s="1024">
        <v>21.9</v>
      </c>
      <c r="H6" s="912">
        <v>7.5278109804366347</v>
      </c>
      <c r="I6" s="913" t="s">
        <v>49</v>
      </c>
      <c r="J6" s="1023">
        <v>22.676970999368358</v>
      </c>
      <c r="K6" s="911">
        <v>241.00985697457406</v>
      </c>
      <c r="L6" s="911">
        <v>8.3000000000000007</v>
      </c>
      <c r="M6" s="46"/>
      <c r="N6" s="35">
        <v>8.6</v>
      </c>
      <c r="O6" s="208">
        <v>22.800470776257754</v>
      </c>
    </row>
    <row r="7" spans="1:15" ht="15" customHeight="1">
      <c r="A7" s="629">
        <v>2014</v>
      </c>
      <c r="B7" s="1025">
        <v>44.959295144984566</v>
      </c>
      <c r="C7" s="908">
        <v>478.87262393100002</v>
      </c>
      <c r="D7" s="1026">
        <v>-4.0999999999999996</v>
      </c>
      <c r="E7" s="1025">
        <v>7.0910306035338895</v>
      </c>
      <c r="F7" s="908">
        <v>75.69005817548387</v>
      </c>
      <c r="G7" s="1026">
        <v>21</v>
      </c>
      <c r="H7" s="909">
        <v>6.3403047679104123</v>
      </c>
      <c r="I7" s="910" t="s">
        <v>49</v>
      </c>
      <c r="J7" s="1025">
        <v>19.946355478354565</v>
      </c>
      <c r="K7" s="908">
        <v>212.07977965750626</v>
      </c>
      <c r="L7" s="908">
        <v>9.6999999999999993</v>
      </c>
      <c r="M7" s="46"/>
      <c r="N7" s="35">
        <v>6.2</v>
      </c>
      <c r="O7" s="208">
        <v>26.266203952905936</v>
      </c>
    </row>
    <row r="8" spans="1:15" ht="15" customHeight="1">
      <c r="A8" s="623">
        <v>2015</v>
      </c>
      <c r="B8" s="1023">
        <v>42.621557004484409</v>
      </c>
      <c r="C8" s="911">
        <v>453.14177378571429</v>
      </c>
      <c r="D8" s="1024">
        <v>-3.4</v>
      </c>
      <c r="E8" s="1023">
        <v>6.9156343597705554</v>
      </c>
      <c r="F8" s="911">
        <v>74.112511445161289</v>
      </c>
      <c r="G8" s="1024">
        <v>27.4</v>
      </c>
      <c r="H8" s="912">
        <v>6.1630726535256688</v>
      </c>
      <c r="I8" s="913" t="s">
        <v>49</v>
      </c>
      <c r="J8" s="1023">
        <v>20.842642829986129</v>
      </c>
      <c r="K8" s="911">
        <v>222.10383951719771</v>
      </c>
      <c r="L8" s="911">
        <v>9.8000000000000007</v>
      </c>
      <c r="M8" s="46"/>
      <c r="N8" s="35">
        <v>7.2</v>
      </c>
      <c r="O8" s="208">
        <v>28.546576623000018</v>
      </c>
    </row>
    <row r="9" spans="1:15" ht="15" customHeight="1">
      <c r="A9" s="629">
        <v>2016</v>
      </c>
      <c r="B9" s="1025">
        <v>49.288893022251862</v>
      </c>
      <c r="C9" s="908">
        <v>525.63792570967735</v>
      </c>
      <c r="D9" s="1026">
        <v>-8.8000000000000007</v>
      </c>
      <c r="E9" s="1025">
        <v>7.1494485742285718</v>
      </c>
      <c r="F9" s="908">
        <v>76.604392309677422</v>
      </c>
      <c r="G9" s="1026">
        <v>21</v>
      </c>
      <c r="H9" s="909">
        <v>6.8940831604722961</v>
      </c>
      <c r="I9" s="910" t="s">
        <v>49</v>
      </c>
      <c r="J9" s="1025">
        <v>22.555011567032395</v>
      </c>
      <c r="K9" s="908">
        <v>241.10154977377047</v>
      </c>
      <c r="L9" s="908">
        <v>9</v>
      </c>
      <c r="M9" s="46"/>
      <c r="N9" s="35">
        <v>7</v>
      </c>
      <c r="O9" s="208">
        <v>30.899438462790251</v>
      </c>
    </row>
    <row r="10" spans="1:15" ht="15" customHeight="1">
      <c r="A10" s="623">
        <v>2017</v>
      </c>
      <c r="B10" s="1023">
        <v>54.886108595098101</v>
      </c>
      <c r="C10" s="911">
        <v>585.93818417870966</v>
      </c>
      <c r="D10" s="1024">
        <v>-11.5</v>
      </c>
      <c r="E10" s="1023">
        <v>7.2249207554083377</v>
      </c>
      <c r="F10" s="911">
        <v>77.011085225451623</v>
      </c>
      <c r="G10" s="1024">
        <v>22.7</v>
      </c>
      <c r="H10" s="912">
        <v>7.5967765534330836</v>
      </c>
      <c r="I10" s="913" t="s">
        <v>49</v>
      </c>
      <c r="J10" s="1023">
        <v>23.362966447723064</v>
      </c>
      <c r="K10" s="911">
        <v>249.30471706021859</v>
      </c>
      <c r="L10" s="911">
        <v>8.8000000000000007</v>
      </c>
      <c r="M10" s="46"/>
      <c r="N10" s="35">
        <v>2.2000000000000002</v>
      </c>
      <c r="O10" s="208">
        <v>32.162297047025483</v>
      </c>
    </row>
    <row r="11" spans="1:15" ht="15" customHeight="1">
      <c r="A11" s="629">
        <v>2018</v>
      </c>
      <c r="B11" s="1025">
        <v>55.898593761343584</v>
      </c>
      <c r="C11" s="908">
        <v>596.21835162664274</v>
      </c>
      <c r="D11" s="1026">
        <v>-11.8</v>
      </c>
      <c r="E11" s="1025">
        <v>7.2741977688729067</v>
      </c>
      <c r="F11" s="908">
        <v>77.649389409829027</v>
      </c>
      <c r="G11" s="1026">
        <v>24.7</v>
      </c>
      <c r="H11" s="909">
        <v>7.6845028878015693</v>
      </c>
      <c r="I11" s="910" t="s">
        <v>49</v>
      </c>
      <c r="J11" s="1025">
        <v>22.418479986269201</v>
      </c>
      <c r="K11" s="908">
        <v>239.19527838476901</v>
      </c>
      <c r="L11" s="908">
        <v>9.9</v>
      </c>
      <c r="M11" s="46"/>
      <c r="N11" s="35">
        <v>-1.4</v>
      </c>
      <c r="O11" s="208">
        <v>37.330914323696618</v>
      </c>
    </row>
    <row r="12" spans="1:15" ht="15" customHeight="1">
      <c r="A12" s="623">
        <v>2019</v>
      </c>
      <c r="B12" s="1023">
        <v>50.80354749922563</v>
      </c>
      <c r="C12" s="911">
        <v>543.10955680158054</v>
      </c>
      <c r="D12" s="1024">
        <v>-6.9</v>
      </c>
      <c r="E12" s="1023">
        <v>8.122681606990195</v>
      </c>
      <c r="F12" s="911">
        <v>86.54271345483906</v>
      </c>
      <c r="G12" s="1024">
        <v>22.4</v>
      </c>
      <c r="H12" s="912">
        <v>6.25452897913729</v>
      </c>
      <c r="I12" s="913" t="s">
        <v>49</v>
      </c>
      <c r="J12" s="1023">
        <v>23.46473828386079</v>
      </c>
      <c r="K12" s="911">
        <v>250.40447599780524</v>
      </c>
      <c r="L12" s="911">
        <v>9.8000000000000007</v>
      </c>
      <c r="M12" s="46"/>
      <c r="N12" s="35">
        <v>-2.8</v>
      </c>
      <c r="O12" s="208">
        <v>37.115508088174209</v>
      </c>
    </row>
    <row r="13" spans="1:15" ht="15" customHeight="1">
      <c r="A13" s="629">
        <v>2020</v>
      </c>
      <c r="B13" s="1025">
        <v>47.306818891744392</v>
      </c>
      <c r="C13" s="908">
        <v>505.62823346823734</v>
      </c>
      <c r="D13" s="1026">
        <v>-3.1</v>
      </c>
      <c r="E13" s="1025">
        <v>8.6922619126193883</v>
      </c>
      <c r="F13" s="908">
        <v>93.069827102193557</v>
      </c>
      <c r="G13" s="1026">
        <v>21.3</v>
      </c>
      <c r="H13" s="909">
        <v>5.4424060580899614</v>
      </c>
      <c r="I13" s="910" t="s">
        <v>49</v>
      </c>
      <c r="J13" s="1025">
        <v>23.754697194593113</v>
      </c>
      <c r="K13" s="908">
        <v>253.80992172681246</v>
      </c>
      <c r="L13" s="908">
        <v>9.3390104966717846</v>
      </c>
      <c r="M13" s="46"/>
      <c r="N13" s="35">
        <v>-1.7</v>
      </c>
      <c r="O13" s="208">
        <v>34.46606539706589</v>
      </c>
    </row>
    <row r="14" spans="1:15" ht="15" customHeight="1">
      <c r="A14" s="623">
        <v>2021</v>
      </c>
      <c r="B14" s="1023">
        <v>55.065441922179161</v>
      </c>
      <c r="C14" s="911">
        <v>588.37675065014275</v>
      </c>
      <c r="D14" s="1024">
        <v>-8.6</v>
      </c>
      <c r="E14" s="1023">
        <v>9.1882917687932117</v>
      </c>
      <c r="F14" s="911">
        <v>98.211240756333112</v>
      </c>
      <c r="G14" s="1024">
        <v>19.8</v>
      </c>
      <c r="H14" s="912">
        <v>5.9930010177954376</v>
      </c>
      <c r="I14" s="913" t="s">
        <v>49</v>
      </c>
      <c r="J14" s="1023">
        <v>25.845847248773403</v>
      </c>
      <c r="K14" s="911">
        <v>275.9930875716413</v>
      </c>
      <c r="L14" s="911">
        <v>8.2528539426523277</v>
      </c>
      <c r="M14" s="46"/>
      <c r="N14" s="35">
        <v>-0.8</v>
      </c>
      <c r="O14" s="208">
        <v>35.285674860007141</v>
      </c>
    </row>
    <row r="15" spans="1:15" ht="15" customHeight="1">
      <c r="A15" s="629">
        <v>2022</v>
      </c>
      <c r="B15" s="1025">
        <v>44.045334403713248</v>
      </c>
      <c r="C15" s="908">
        <v>470.5378870240645</v>
      </c>
      <c r="D15" s="1026">
        <v>-3.8</v>
      </c>
      <c r="E15" s="1025">
        <v>7.0903694354779025</v>
      </c>
      <c r="F15" s="908">
        <v>77.102303815870968</v>
      </c>
      <c r="G15" s="1026">
        <v>22</v>
      </c>
      <c r="H15" s="909">
        <f>B15/E15</f>
        <v>6.2119942838697124</v>
      </c>
      <c r="I15" s="910" t="s">
        <v>49</v>
      </c>
      <c r="J15" s="1025">
        <v>20.667841872792586</v>
      </c>
      <c r="K15" s="908">
        <v>223.41561181599178</v>
      </c>
      <c r="L15" s="908">
        <v>9.426741551459294</v>
      </c>
      <c r="N15" s="35">
        <v>0</v>
      </c>
      <c r="O15" s="208">
        <v>41.644295606602974</v>
      </c>
    </row>
    <row r="16" spans="1:15" ht="4.5" customHeight="1">
      <c r="A16" s="643"/>
      <c r="B16" s="704"/>
      <c r="C16" s="704"/>
      <c r="D16" s="704"/>
      <c r="E16" s="704"/>
      <c r="F16" s="704"/>
      <c r="G16" s="705"/>
      <c r="H16" s="705"/>
      <c r="I16" s="705"/>
      <c r="J16" s="704"/>
      <c r="K16" s="704"/>
      <c r="L16" s="705"/>
      <c r="N16" s="35">
        <v>-3.8</v>
      </c>
      <c r="O16" s="209">
        <v>44.045334403713241</v>
      </c>
    </row>
    <row r="17" spans="1:15" ht="12.95" customHeight="1">
      <c r="A17" s="643"/>
      <c r="B17" s="706"/>
      <c r="C17" s="707"/>
      <c r="D17" s="706"/>
      <c r="E17" s="706"/>
      <c r="F17" s="704"/>
      <c r="G17" s="704"/>
      <c r="H17" s="643"/>
      <c r="I17" s="643"/>
      <c r="J17" s="643"/>
      <c r="K17" s="643"/>
      <c r="L17" s="643"/>
      <c r="N17" s="35">
        <v>-3.6</v>
      </c>
      <c r="O17" s="208">
        <v>43.842628418402541</v>
      </c>
    </row>
    <row r="18" spans="1:15" ht="13.5">
      <c r="B18" s="29"/>
      <c r="N18" s="35">
        <v>0.1</v>
      </c>
      <c r="O18" s="208">
        <v>41.134455916515464</v>
      </c>
    </row>
    <row r="19" spans="1:15" ht="13.5">
      <c r="B19" s="29"/>
      <c r="N19" s="35">
        <v>2.2000000000000002</v>
      </c>
      <c r="O19" s="208">
        <v>37.670313084198199</v>
      </c>
    </row>
    <row r="20" spans="1:15" ht="13.5">
      <c r="B20" s="29"/>
      <c r="C20" s="210"/>
      <c r="D20" s="211" t="str">
        <f>B3</f>
        <v>Maximum gas consumption</v>
      </c>
      <c r="E20" s="210"/>
      <c r="F20" s="211"/>
      <c r="N20" s="35">
        <v>-0.8</v>
      </c>
      <c r="O20" s="208">
        <v>35.601245554480244</v>
      </c>
    </row>
    <row r="21" spans="1:15" ht="13.5">
      <c r="B21" s="29"/>
      <c r="C21" s="210">
        <f t="shared" ref="C21:C30" si="0">A6</f>
        <v>2013</v>
      </c>
      <c r="D21" s="211">
        <f t="shared" ref="D21:D30" si="1">B6</f>
        <v>47.333075975303558</v>
      </c>
      <c r="E21" s="211">
        <f>$D$26-D21</f>
        <v>8.5655177860400258</v>
      </c>
      <c r="F21" s="211"/>
      <c r="N21" s="35">
        <v>-1.1000000000000001</v>
      </c>
      <c r="O21" s="208">
        <v>35.255614058687918</v>
      </c>
    </row>
    <row r="22" spans="1:15" ht="13.5">
      <c r="B22" s="29"/>
      <c r="C22" s="210">
        <f t="shared" si="0"/>
        <v>2014</v>
      </c>
      <c r="D22" s="211">
        <f t="shared" si="1"/>
        <v>44.959295144984566</v>
      </c>
      <c r="E22" s="211">
        <f t="shared" ref="E22:E30" si="2">$D$26-D22</f>
        <v>10.939298616359018</v>
      </c>
      <c r="F22" s="211"/>
      <c r="N22" s="35">
        <v>1.4</v>
      </c>
      <c r="O22" s="208">
        <v>38.213190995877937</v>
      </c>
    </row>
    <row r="23" spans="1:15" ht="13.5">
      <c r="B23" s="29"/>
      <c r="C23" s="210">
        <f t="shared" si="0"/>
        <v>2015</v>
      </c>
      <c r="D23" s="211">
        <f t="shared" si="1"/>
        <v>42.621557004484409</v>
      </c>
      <c r="E23" s="211">
        <f t="shared" si="2"/>
        <v>13.277036756859175</v>
      </c>
      <c r="F23" s="211"/>
      <c r="N23" s="35">
        <v>-0.5</v>
      </c>
      <c r="O23" s="208">
        <v>40.137763018699587</v>
      </c>
    </row>
    <row r="24" spans="1:15" ht="13.5">
      <c r="B24" s="29"/>
      <c r="C24" s="210">
        <f t="shared" si="0"/>
        <v>2016</v>
      </c>
      <c r="D24" s="211">
        <f t="shared" si="1"/>
        <v>49.288893022251862</v>
      </c>
      <c r="E24" s="211">
        <f t="shared" si="2"/>
        <v>6.6097007390917213</v>
      </c>
      <c r="F24" s="211"/>
      <c r="N24" s="35">
        <v>0</v>
      </c>
      <c r="O24" s="208">
        <v>39.011554710556752</v>
      </c>
    </row>
    <row r="25" spans="1:15" ht="13.5">
      <c r="B25" s="29"/>
      <c r="C25" s="210">
        <f t="shared" si="0"/>
        <v>2017</v>
      </c>
      <c r="D25" s="211">
        <f t="shared" si="1"/>
        <v>54.886108595098101</v>
      </c>
      <c r="E25" s="211">
        <f t="shared" si="2"/>
        <v>1.012485166245483</v>
      </c>
      <c r="F25" s="211"/>
      <c r="N25" s="35">
        <v>-0.8</v>
      </c>
      <c r="O25" s="208">
        <v>39.290138237869776</v>
      </c>
    </row>
    <row r="26" spans="1:15" ht="13.5">
      <c r="B26" s="29"/>
      <c r="C26" s="210">
        <f t="shared" si="0"/>
        <v>2018</v>
      </c>
      <c r="D26" s="211">
        <f t="shared" si="1"/>
        <v>55.898593761343584</v>
      </c>
      <c r="E26" s="211">
        <f t="shared" si="2"/>
        <v>0</v>
      </c>
      <c r="F26" s="211"/>
      <c r="N26" s="35">
        <v>-2.7</v>
      </c>
      <c r="O26" s="208">
        <v>41.383237778714417</v>
      </c>
    </row>
    <row r="27" spans="1:15" ht="13.5">
      <c r="B27" s="29"/>
      <c r="C27" s="210">
        <f t="shared" si="0"/>
        <v>2019</v>
      </c>
      <c r="D27" s="211">
        <f t="shared" si="1"/>
        <v>50.80354749922563</v>
      </c>
      <c r="E27" s="211">
        <f t="shared" si="2"/>
        <v>5.095046262117954</v>
      </c>
      <c r="F27" s="211"/>
      <c r="N27" s="35">
        <v>-0.6</v>
      </c>
      <c r="O27" s="208">
        <v>36.817618216656356</v>
      </c>
    </row>
    <row r="28" spans="1:15" ht="13.5">
      <c r="B28" s="29"/>
      <c r="C28" s="210">
        <f t="shared" si="0"/>
        <v>2020</v>
      </c>
      <c r="D28" s="211">
        <f t="shared" si="1"/>
        <v>47.306818891744392</v>
      </c>
      <c r="E28" s="211">
        <f t="shared" si="2"/>
        <v>8.5917748695991918</v>
      </c>
      <c r="F28" s="211"/>
      <c r="N28" s="35">
        <v>0.7</v>
      </c>
      <c r="O28" s="208">
        <v>37.153092442400848</v>
      </c>
    </row>
    <row r="29" spans="1:15" ht="13.5">
      <c r="B29" s="29"/>
      <c r="C29" s="210">
        <f t="shared" si="0"/>
        <v>2021</v>
      </c>
      <c r="D29" s="211">
        <f t="shared" si="1"/>
        <v>55.065441922179161</v>
      </c>
      <c r="E29" s="211">
        <f t="shared" si="2"/>
        <v>0.83315183916442237</v>
      </c>
      <c r="F29" s="211"/>
      <c r="N29" s="35">
        <v>0.7</v>
      </c>
      <c r="O29" s="208">
        <v>40.634235432908518</v>
      </c>
    </row>
    <row r="30" spans="1:15" ht="13.5">
      <c r="B30" s="29"/>
      <c r="C30" s="210">
        <f t="shared" si="0"/>
        <v>2022</v>
      </c>
      <c r="D30" s="211">
        <f t="shared" si="1"/>
        <v>44.045334403713248</v>
      </c>
      <c r="E30" s="211">
        <f t="shared" si="2"/>
        <v>11.853259357630336</v>
      </c>
      <c r="F30" s="211"/>
      <c r="N30" s="35">
        <v>0.6</v>
      </c>
      <c r="O30" s="208">
        <v>39.733391342736212</v>
      </c>
    </row>
    <row r="31" spans="1:15" ht="13.5">
      <c r="B31" s="29"/>
      <c r="C31" s="210"/>
      <c r="D31" s="211"/>
      <c r="E31" s="211"/>
      <c r="F31" s="211"/>
      <c r="N31" s="35">
        <v>-0.1</v>
      </c>
      <c r="O31" s="208">
        <v>39.445653906560381</v>
      </c>
    </row>
    <row r="32" spans="1:15" ht="13.5">
      <c r="B32" s="29"/>
      <c r="C32" s="210"/>
      <c r="D32" s="211"/>
      <c r="E32" s="211"/>
      <c r="F32" s="211"/>
      <c r="N32" s="35">
        <v>0.6</v>
      </c>
      <c r="O32" s="208">
        <v>37.396500174785935</v>
      </c>
    </row>
    <row r="33" spans="2:16" ht="13.5">
      <c r="B33" s="29"/>
      <c r="C33" s="210"/>
      <c r="D33" s="211"/>
      <c r="E33" s="211"/>
      <c r="F33" s="211"/>
      <c r="N33" s="35">
        <v>1.7</v>
      </c>
      <c r="O33" s="208">
        <v>37.662731536835615</v>
      </c>
    </row>
    <row r="34" spans="2:16" ht="13.5">
      <c r="C34" s="210"/>
      <c r="D34" s="211"/>
      <c r="E34" s="211"/>
      <c r="F34" s="211"/>
      <c r="N34" s="35">
        <v>2.2000000000000002</v>
      </c>
      <c r="O34" s="208">
        <v>32.185425288126829</v>
      </c>
    </row>
    <row r="35" spans="2:16" ht="13.5">
      <c r="C35" s="210"/>
      <c r="D35" s="211"/>
      <c r="E35" s="211"/>
      <c r="F35" s="211"/>
      <c r="M35" s="192"/>
      <c r="N35" s="35">
        <v>3.1</v>
      </c>
      <c r="O35" s="208">
        <v>32.597981688475059</v>
      </c>
      <c r="P35" s="192"/>
    </row>
    <row r="36" spans="2:16" ht="13.5">
      <c r="C36" s="210"/>
      <c r="D36" s="211"/>
      <c r="E36" s="211"/>
      <c r="F36" s="211"/>
      <c r="M36" s="192"/>
      <c r="N36" s="35">
        <v>0.6</v>
      </c>
      <c r="O36" s="208">
        <v>38.533021860085874</v>
      </c>
      <c r="P36" s="192"/>
    </row>
    <row r="37" spans="2:16" ht="13.5">
      <c r="C37" s="210"/>
      <c r="D37" s="211"/>
      <c r="E37" s="211"/>
      <c r="F37" s="211"/>
      <c r="M37" s="192"/>
      <c r="N37" s="35">
        <v>0.5</v>
      </c>
      <c r="O37" s="208">
        <v>38.70418907654075</v>
      </c>
      <c r="P37" s="192"/>
    </row>
    <row r="38" spans="2:16" ht="13.5">
      <c r="C38" s="210"/>
      <c r="D38" s="211"/>
      <c r="E38" s="211"/>
      <c r="F38" s="211"/>
      <c r="M38" s="192"/>
      <c r="N38" s="35">
        <v>2.4</v>
      </c>
      <c r="O38" s="208">
        <v>37.69279042357531</v>
      </c>
      <c r="P38" s="192"/>
    </row>
    <row r="39" spans="2:16" ht="13.5">
      <c r="C39" s="210"/>
      <c r="D39" s="211"/>
      <c r="E39" s="211"/>
      <c r="F39" s="211"/>
      <c r="M39" s="192"/>
      <c r="N39" s="35">
        <v>2.4</v>
      </c>
      <c r="O39" s="208">
        <v>36.040656326258976</v>
      </c>
      <c r="P39" s="192"/>
    </row>
    <row r="40" spans="2:16" ht="13.5">
      <c r="C40" s="210"/>
      <c r="D40" s="211"/>
      <c r="E40" s="211"/>
      <c r="F40" s="211"/>
      <c r="M40" s="192"/>
      <c r="N40" s="35">
        <v>3.8</v>
      </c>
      <c r="O40" s="208">
        <v>33.873791672952827</v>
      </c>
      <c r="P40" s="192"/>
    </row>
    <row r="41" spans="2:16" ht="13.5">
      <c r="C41" s="210"/>
      <c r="D41" s="211"/>
      <c r="E41" s="211"/>
      <c r="F41" s="211"/>
      <c r="M41" s="192"/>
      <c r="N41" s="35">
        <v>1.8</v>
      </c>
      <c r="O41" s="208">
        <v>30.369262555821958</v>
      </c>
      <c r="P41" s="192"/>
    </row>
    <row r="42" spans="2:16" ht="13.5">
      <c r="C42" s="210"/>
      <c r="D42" s="211"/>
      <c r="E42" s="211"/>
      <c r="F42" s="211"/>
      <c r="M42" s="192"/>
      <c r="N42" s="35">
        <v>3.9</v>
      </c>
      <c r="O42" s="208">
        <v>31.341994668326493</v>
      </c>
      <c r="P42" s="192"/>
    </row>
    <row r="43" spans="2:16" ht="13.5">
      <c r="M43" s="192"/>
      <c r="N43" s="35">
        <v>1.6</v>
      </c>
      <c r="O43" s="208">
        <v>37.082172552030684</v>
      </c>
      <c r="P43" s="192"/>
    </row>
    <row r="44" spans="2:16" ht="13.5">
      <c r="M44" s="192"/>
      <c r="N44" s="35">
        <v>3.7</v>
      </c>
      <c r="O44" s="208">
        <v>34.068061706149308</v>
      </c>
      <c r="P44" s="192"/>
    </row>
    <row r="45" spans="2:16" ht="13.5">
      <c r="M45" s="192"/>
      <c r="N45" s="35">
        <v>5</v>
      </c>
      <c r="O45" s="208">
        <v>31.91481604881869</v>
      </c>
      <c r="P45" s="192"/>
    </row>
    <row r="46" spans="2:16" ht="13.5">
      <c r="M46" s="192"/>
      <c r="N46" s="35">
        <v>6</v>
      </c>
      <c r="O46" s="208">
        <v>31.318399292715721</v>
      </c>
      <c r="P46" s="192"/>
    </row>
    <row r="47" spans="2:16" ht="13.5">
      <c r="M47" s="192"/>
      <c r="N47" s="35">
        <v>2.8</v>
      </c>
      <c r="O47" s="208">
        <v>33.176374241896127</v>
      </c>
      <c r="P47" s="192"/>
    </row>
    <row r="48" spans="2:16" ht="13.5">
      <c r="M48" s="192"/>
      <c r="N48" s="35">
        <v>0</v>
      </c>
      <c r="O48" s="208">
        <v>29.402644302887023</v>
      </c>
      <c r="P48" s="192"/>
    </row>
    <row r="49" spans="13:16" ht="13.5">
      <c r="M49" s="192"/>
      <c r="N49" s="35">
        <v>1</v>
      </c>
      <c r="O49" s="208">
        <v>30.810508409943978</v>
      </c>
      <c r="P49" s="192"/>
    </row>
    <row r="50" spans="13:16" ht="13.5">
      <c r="M50" s="192"/>
      <c r="N50" s="35">
        <v>1.4</v>
      </c>
      <c r="O50" s="208">
        <v>33.208065162253945</v>
      </c>
      <c r="P50" s="192"/>
    </row>
    <row r="51" spans="13:16" ht="13.5">
      <c r="M51" s="192"/>
      <c r="N51" s="35">
        <v>3.3</v>
      </c>
      <c r="O51" s="208">
        <v>32.343080455134242</v>
      </c>
      <c r="P51" s="192"/>
    </row>
    <row r="52" spans="13:16" ht="13.5">
      <c r="M52" s="192"/>
      <c r="N52" s="35">
        <v>5.9</v>
      </c>
      <c r="O52" s="208">
        <v>29.971702293184386</v>
      </c>
      <c r="P52" s="192"/>
    </row>
    <row r="53" spans="13:16" ht="13.5">
      <c r="M53" s="192"/>
      <c r="N53" s="35">
        <v>6.7</v>
      </c>
      <c r="O53" s="208">
        <v>29.550597981716209</v>
      </c>
      <c r="P53" s="192"/>
    </row>
    <row r="54" spans="13:16" ht="13.5">
      <c r="M54" s="192"/>
      <c r="N54" s="35">
        <v>6.6</v>
      </c>
      <c r="O54" s="208">
        <v>28.475265499752386</v>
      </c>
      <c r="P54" s="192"/>
    </row>
    <row r="55" spans="13:16" ht="13.5">
      <c r="M55" s="192"/>
      <c r="N55" s="35">
        <v>3.8</v>
      </c>
      <c r="O55" s="208">
        <v>26.410395688637138</v>
      </c>
      <c r="P55" s="192"/>
    </row>
    <row r="56" spans="13:16" ht="13.5">
      <c r="M56" s="192"/>
      <c r="N56" s="35">
        <v>5.8</v>
      </c>
      <c r="O56" s="208">
        <v>27.372154512242357</v>
      </c>
      <c r="P56" s="192"/>
    </row>
    <row r="57" spans="13:16" ht="13.5">
      <c r="M57" s="192"/>
      <c r="N57" s="35">
        <v>4.8</v>
      </c>
      <c r="O57" s="208">
        <v>30.597331357914786</v>
      </c>
      <c r="P57" s="192"/>
    </row>
    <row r="58" spans="13:16" ht="13.5">
      <c r="N58" s="35">
        <v>3.2</v>
      </c>
      <c r="O58" s="208">
        <v>31.431249785218583</v>
      </c>
    </row>
    <row r="59" spans="13:16" ht="13.5">
      <c r="N59" s="35">
        <v>3.2</v>
      </c>
      <c r="O59" s="208">
        <v>30.50044443037898</v>
      </c>
    </row>
    <row r="60" spans="13:16" ht="13.5">
      <c r="N60" s="35">
        <v>5</v>
      </c>
      <c r="O60" s="208">
        <v>29.659503433012596</v>
      </c>
    </row>
    <row r="61" spans="13:16" ht="13.5">
      <c r="N61" s="35">
        <v>1.9</v>
      </c>
      <c r="O61" s="208">
        <v>30.220662620830748</v>
      </c>
    </row>
    <row r="62" spans="13:16" ht="13.5">
      <c r="N62" s="35">
        <v>1.4</v>
      </c>
      <c r="O62" s="208">
        <v>29.11853957726618</v>
      </c>
    </row>
    <row r="63" spans="13:16" ht="13.5">
      <c r="N63" s="35">
        <v>0.6</v>
      </c>
      <c r="O63" s="208">
        <v>30.306623917620495</v>
      </c>
    </row>
    <row r="64" spans="13:16" ht="13.5">
      <c r="N64" s="35">
        <v>-2</v>
      </c>
      <c r="O64" s="208">
        <v>35.538609567525846</v>
      </c>
    </row>
    <row r="65" spans="14:15" ht="13.5">
      <c r="N65" s="35">
        <v>-1.7</v>
      </c>
      <c r="O65" s="208">
        <v>38.596970068622277</v>
      </c>
    </row>
    <row r="66" spans="14:15" ht="13.5">
      <c r="N66" s="35">
        <v>-1.7</v>
      </c>
      <c r="O66" s="208">
        <v>36.705454333847264</v>
      </c>
    </row>
    <row r="67" spans="14:15" ht="13.5">
      <c r="N67" s="35">
        <v>-1.6</v>
      </c>
      <c r="O67" s="208">
        <v>37.588380712876116</v>
      </c>
    </row>
    <row r="68" spans="14:15" ht="13.5">
      <c r="N68" s="35">
        <v>-0.9</v>
      </c>
      <c r="O68" s="208">
        <v>37.44396585222308</v>
      </c>
    </row>
    <row r="69" spans="14:15" ht="13.5">
      <c r="N69" s="35">
        <v>-0.6</v>
      </c>
      <c r="O69" s="208">
        <v>32.071659207327841</v>
      </c>
    </row>
    <row r="70" spans="14:15" ht="13.5">
      <c r="N70" s="35">
        <v>-2.1</v>
      </c>
      <c r="O70" s="208">
        <v>34.416117701702142</v>
      </c>
    </row>
    <row r="71" spans="14:15" ht="13.5">
      <c r="N71" s="35">
        <v>-0.9</v>
      </c>
      <c r="O71" s="208">
        <v>39.305859606873142</v>
      </c>
    </row>
    <row r="72" spans="14:15" ht="13.5">
      <c r="N72" s="35">
        <v>-0.6</v>
      </c>
      <c r="O72" s="208">
        <v>35.793700006681128</v>
      </c>
    </row>
    <row r="73" spans="14:15" ht="13.5">
      <c r="N73" s="35">
        <v>1.4</v>
      </c>
      <c r="O73" s="208">
        <v>34.146562788303704</v>
      </c>
    </row>
    <row r="74" spans="14:15" ht="13.5">
      <c r="N74" s="35">
        <v>0.3</v>
      </c>
      <c r="O74" s="208">
        <v>33.051448276865607</v>
      </c>
    </row>
    <row r="75" spans="14:15" ht="13.5">
      <c r="N75" s="35">
        <v>-1.2</v>
      </c>
      <c r="O75" s="208">
        <v>33.265071943991472</v>
      </c>
    </row>
    <row r="76" spans="14:15" ht="13.5">
      <c r="N76" s="35">
        <v>0.6</v>
      </c>
      <c r="O76" s="208">
        <v>29.669347439252025</v>
      </c>
    </row>
    <row r="77" spans="14:15" ht="13.5">
      <c r="N77" s="35">
        <v>2.9</v>
      </c>
      <c r="O77" s="208">
        <v>29.030711002930015</v>
      </c>
    </row>
    <row r="78" spans="14:15" ht="13.5">
      <c r="N78" s="35">
        <v>5.5</v>
      </c>
      <c r="O78" s="208">
        <v>32.631906865687505</v>
      </c>
    </row>
    <row r="79" spans="14:15" ht="13.5">
      <c r="N79" s="35">
        <v>6.1</v>
      </c>
      <c r="O79" s="208">
        <v>30.799655893218912</v>
      </c>
    </row>
    <row r="80" spans="14:15" ht="13.5">
      <c r="N80" s="35">
        <v>5.3</v>
      </c>
      <c r="O80" s="208">
        <v>29.592648898758537</v>
      </c>
    </row>
    <row r="81" spans="14:15" ht="13.5">
      <c r="N81" s="35">
        <v>5.0999999999999996</v>
      </c>
      <c r="O81" s="208">
        <v>29.69697079765713</v>
      </c>
    </row>
    <row r="82" spans="14:15" ht="13.5">
      <c r="N82" s="35">
        <v>4.8</v>
      </c>
      <c r="O82" s="208">
        <v>27.874439770198787</v>
      </c>
    </row>
    <row r="83" spans="14:15" ht="13.5">
      <c r="N83" s="35">
        <v>3.2</v>
      </c>
      <c r="O83" s="208">
        <v>25.263845010769764</v>
      </c>
    </row>
    <row r="84" spans="14:15" ht="13.5">
      <c r="N84" s="35">
        <v>3.3</v>
      </c>
      <c r="O84" s="208">
        <v>26.713999897146046</v>
      </c>
    </row>
    <row r="85" spans="14:15" ht="13.5">
      <c r="N85" s="35">
        <v>3.6</v>
      </c>
      <c r="O85" s="208">
        <v>30.799949414274657</v>
      </c>
    </row>
    <row r="86" spans="14:15" ht="13.5">
      <c r="N86" s="35">
        <v>6.4</v>
      </c>
      <c r="O86" s="208">
        <v>28.382241211085407</v>
      </c>
    </row>
    <row r="87" spans="14:15" ht="13.5">
      <c r="N87" s="35">
        <v>7.7</v>
      </c>
      <c r="O87" s="208">
        <v>26.030332693465137</v>
      </c>
    </row>
    <row r="88" spans="14:15" ht="13.5">
      <c r="N88" s="35">
        <v>7.3</v>
      </c>
      <c r="O88" s="208">
        <v>25.324324182256643</v>
      </c>
    </row>
    <row r="89" spans="14:15" ht="13.5">
      <c r="N89" s="35">
        <v>6.4</v>
      </c>
      <c r="O89" s="208">
        <v>23.217405468213812</v>
      </c>
    </row>
    <row r="90" spans="14:15" ht="13.5">
      <c r="N90" s="35">
        <v>9</v>
      </c>
      <c r="O90" s="208">
        <v>17.427730996423954</v>
      </c>
    </row>
    <row r="91" spans="14:15" ht="13.5">
      <c r="N91" s="35">
        <v>7.7</v>
      </c>
      <c r="O91" s="208">
        <v>19.717664960644669</v>
      </c>
    </row>
    <row r="92" spans="14:15" ht="13.5">
      <c r="N92" s="35">
        <v>9.8000000000000007</v>
      </c>
      <c r="O92" s="208">
        <v>21.788714461921746</v>
      </c>
    </row>
    <row r="93" spans="14:15" ht="13.5">
      <c r="N93" s="35">
        <v>8.6999999999999993</v>
      </c>
      <c r="O93" s="208">
        <v>23.492391390422963</v>
      </c>
    </row>
    <row r="94" spans="14:15" ht="13.5">
      <c r="N94" s="35">
        <v>6.2</v>
      </c>
      <c r="O94" s="208">
        <v>25.367550976211213</v>
      </c>
    </row>
    <row r="95" spans="14:15" ht="13.5">
      <c r="N95" s="35">
        <v>2.8</v>
      </c>
      <c r="O95" s="208">
        <v>27.412289078829513</v>
      </c>
    </row>
    <row r="96" spans="14:15" ht="13.5">
      <c r="N96" s="35">
        <v>0.4</v>
      </c>
      <c r="O96" s="208">
        <v>29.377569261023009</v>
      </c>
    </row>
    <row r="97" spans="14:15" ht="13.5">
      <c r="N97" s="35">
        <v>0.2</v>
      </c>
      <c r="O97" s="208">
        <v>28.700154712533145</v>
      </c>
    </row>
    <row r="98" spans="14:15" ht="13.5">
      <c r="N98" s="35">
        <v>-1</v>
      </c>
      <c r="O98" s="208">
        <v>29.578261063909594</v>
      </c>
    </row>
    <row r="99" spans="14:15" ht="13.5">
      <c r="N99" s="35">
        <v>2.2999999999999998</v>
      </c>
      <c r="O99" s="208">
        <v>29.953648357462033</v>
      </c>
    </row>
    <row r="100" spans="14:15" ht="13.5">
      <c r="N100" s="35">
        <v>5.8</v>
      </c>
      <c r="O100" s="208">
        <v>28.866256673424626</v>
      </c>
    </row>
    <row r="101" spans="14:15" ht="13.5">
      <c r="N101" s="35">
        <v>9.6</v>
      </c>
      <c r="O101" s="208">
        <v>24.184794027321281</v>
      </c>
    </row>
    <row r="102" spans="14:15" ht="13.5">
      <c r="N102" s="35">
        <v>10.8</v>
      </c>
      <c r="O102" s="208">
        <v>22.278206920331776</v>
      </c>
    </row>
    <row r="103" spans="14:15" ht="13.5">
      <c r="N103" s="35">
        <v>6.6</v>
      </c>
      <c r="O103" s="208">
        <v>23.065060553544669</v>
      </c>
    </row>
    <row r="104" spans="14:15" ht="13.5">
      <c r="N104" s="35">
        <v>2.9</v>
      </c>
      <c r="O104" s="208">
        <v>23.265131136510696</v>
      </c>
    </row>
    <row r="105" spans="14:15" ht="13.5">
      <c r="N105" s="35">
        <v>2.4</v>
      </c>
      <c r="O105" s="208">
        <v>24.911536567090728</v>
      </c>
    </row>
    <row r="106" spans="14:15" ht="13.5">
      <c r="N106" s="35">
        <v>4</v>
      </c>
      <c r="O106" s="208">
        <v>26.097043312838455</v>
      </c>
    </row>
    <row r="107" spans="14:15" ht="13.5">
      <c r="N107" s="35">
        <v>7.8</v>
      </c>
      <c r="O107" s="208">
        <v>23.136908444500893</v>
      </c>
    </row>
    <row r="108" spans="14:15" ht="13.5">
      <c r="N108" s="35">
        <v>11.1</v>
      </c>
      <c r="O108" s="208">
        <v>20.260558074717249</v>
      </c>
    </row>
    <row r="109" spans="14:15" ht="13.5">
      <c r="N109" s="35">
        <v>13.3</v>
      </c>
      <c r="O109" s="208">
        <v>16.984770957842546</v>
      </c>
    </row>
    <row r="110" spans="14:15" ht="13.5">
      <c r="N110" s="35">
        <v>9.6</v>
      </c>
      <c r="O110" s="208">
        <v>16.557755764080412</v>
      </c>
    </row>
    <row r="111" spans="14:15" ht="13.5">
      <c r="N111" s="35">
        <v>4.4000000000000004</v>
      </c>
      <c r="O111" s="208">
        <v>19.031121818896978</v>
      </c>
    </row>
    <row r="112" spans="14:15" ht="13.5">
      <c r="N112" s="35">
        <v>5</v>
      </c>
      <c r="O112" s="208">
        <v>18.582732998040999</v>
      </c>
    </row>
    <row r="113" spans="14:15" ht="13.5">
      <c r="N113" s="35">
        <v>5.9</v>
      </c>
      <c r="O113" s="208">
        <v>20.013404369653049</v>
      </c>
    </row>
    <row r="114" spans="14:15" ht="13.5">
      <c r="N114" s="35">
        <v>3.6</v>
      </c>
      <c r="O114" s="208">
        <v>24.604542630947499</v>
      </c>
    </row>
    <row r="115" spans="14:15" ht="13.5">
      <c r="N115" s="35">
        <v>4.7</v>
      </c>
      <c r="O115" s="208">
        <v>25.450334125500447</v>
      </c>
    </row>
    <row r="116" spans="14:15" ht="13.5">
      <c r="N116" s="35">
        <v>7</v>
      </c>
      <c r="O116" s="208">
        <v>23.419989164226394</v>
      </c>
    </row>
    <row r="117" spans="14:15" ht="13.5">
      <c r="N117" s="35">
        <v>8</v>
      </c>
      <c r="O117" s="208">
        <v>22.256374883873168</v>
      </c>
    </row>
    <row r="118" spans="14:15" ht="13.5">
      <c r="N118" s="35">
        <v>9.6</v>
      </c>
      <c r="O118" s="208">
        <v>17.251837972435691</v>
      </c>
    </row>
    <row r="119" spans="14:15" ht="13.5">
      <c r="N119" s="35">
        <v>8.6999999999999993</v>
      </c>
      <c r="O119" s="208">
        <v>19.025071844458491</v>
      </c>
    </row>
    <row r="120" spans="14:15" ht="13.5">
      <c r="N120" s="35">
        <v>7.1</v>
      </c>
      <c r="O120" s="208">
        <v>22.290229137905413</v>
      </c>
    </row>
    <row r="121" spans="14:15" ht="13.5">
      <c r="N121" s="35">
        <v>8.6999999999999993</v>
      </c>
      <c r="O121" s="208">
        <v>20.879722376087749</v>
      </c>
    </row>
    <row r="122" spans="14:15" ht="13.5">
      <c r="N122" s="35">
        <v>9.3000000000000007</v>
      </c>
      <c r="O122" s="208">
        <v>20.562429395400216</v>
      </c>
    </row>
    <row r="123" spans="14:15" ht="13.5">
      <c r="N123" s="35">
        <v>9.6</v>
      </c>
      <c r="O123" s="208">
        <v>19.420616350393708</v>
      </c>
    </row>
    <row r="124" spans="14:15" ht="13.5">
      <c r="N124" s="35">
        <v>10.3</v>
      </c>
      <c r="O124" s="208">
        <v>17.200987938765152</v>
      </c>
    </row>
    <row r="125" spans="14:15" ht="13.5">
      <c r="N125" s="35">
        <v>10.8</v>
      </c>
      <c r="O125" s="208">
        <v>14.154988994736485</v>
      </c>
    </row>
    <row r="126" spans="14:15" ht="13.5">
      <c r="N126" s="35">
        <v>11.8</v>
      </c>
      <c r="O126" s="208">
        <v>14.262719904222577</v>
      </c>
    </row>
    <row r="127" spans="14:15" ht="13.5">
      <c r="N127" s="35">
        <v>12.8</v>
      </c>
      <c r="O127" s="208">
        <v>15.31370998101344</v>
      </c>
    </row>
    <row r="128" spans="14:15" ht="13.5">
      <c r="N128" s="35">
        <v>13</v>
      </c>
      <c r="O128" s="208">
        <v>16.724326985173406</v>
      </c>
    </row>
    <row r="129" spans="14:15" ht="13.5">
      <c r="N129" s="35">
        <v>12.9</v>
      </c>
      <c r="O129" s="208">
        <v>17.116504218966053</v>
      </c>
    </row>
    <row r="130" spans="14:15" ht="13.5">
      <c r="N130" s="35">
        <v>13.4</v>
      </c>
      <c r="O130" s="208">
        <v>16.098683694742519</v>
      </c>
    </row>
    <row r="131" spans="14:15" ht="13.5">
      <c r="N131" s="35">
        <v>12.7</v>
      </c>
      <c r="O131" s="208">
        <v>13.368467128057093</v>
      </c>
    </row>
    <row r="132" spans="14:15" ht="13.5">
      <c r="N132" s="35">
        <v>12.6</v>
      </c>
      <c r="O132" s="208">
        <v>11.375936351530127</v>
      </c>
    </row>
    <row r="133" spans="14:15" ht="13.5">
      <c r="N133" s="35">
        <v>14.2</v>
      </c>
      <c r="O133" s="208">
        <v>11.530596515591705</v>
      </c>
    </row>
    <row r="134" spans="14:15" ht="13.5">
      <c r="N134" s="35">
        <v>14.4</v>
      </c>
      <c r="O134" s="208">
        <v>14.953698061449138</v>
      </c>
    </row>
    <row r="135" spans="14:15" ht="13.5">
      <c r="N135" s="35">
        <v>15.8</v>
      </c>
      <c r="O135" s="208">
        <v>11.972153321956581</v>
      </c>
    </row>
    <row r="136" spans="14:15" ht="13.5">
      <c r="N136" s="35">
        <v>19.3</v>
      </c>
      <c r="O136" s="208">
        <v>11.199039877912108</v>
      </c>
    </row>
    <row r="137" spans="14:15" ht="13.5">
      <c r="N137" s="35">
        <v>18.3</v>
      </c>
      <c r="O137" s="208">
        <v>11.018352286084685</v>
      </c>
    </row>
    <row r="138" spans="14:15" ht="13.5">
      <c r="N138" s="35">
        <v>16.3</v>
      </c>
      <c r="O138" s="208">
        <v>10.684470526533556</v>
      </c>
    </row>
    <row r="139" spans="14:15" ht="13.5">
      <c r="N139" s="35">
        <v>14.9</v>
      </c>
      <c r="O139" s="208">
        <v>9.1066029789140188</v>
      </c>
    </row>
    <row r="140" spans="14:15" ht="13.5">
      <c r="N140" s="35">
        <v>15.5</v>
      </c>
      <c r="O140" s="208">
        <v>9.6379096885026225</v>
      </c>
    </row>
    <row r="141" spans="14:15" ht="13.5">
      <c r="N141" s="35">
        <v>17.8</v>
      </c>
      <c r="O141" s="208">
        <v>10.746364311248518</v>
      </c>
    </row>
    <row r="142" spans="14:15" ht="13.5">
      <c r="N142" s="35">
        <v>13.9</v>
      </c>
      <c r="O142" s="208">
        <v>14.274252118107041</v>
      </c>
    </row>
    <row r="143" spans="14:15" ht="13.5">
      <c r="N143" s="35">
        <v>13.8</v>
      </c>
      <c r="O143" s="208">
        <v>12.818284206570587</v>
      </c>
    </row>
    <row r="144" spans="14:15" ht="13.5">
      <c r="N144" s="35">
        <v>17.3</v>
      </c>
      <c r="O144" s="208">
        <v>12.561188824772946</v>
      </c>
    </row>
    <row r="145" spans="14:15" ht="13.5">
      <c r="N145" s="35">
        <v>20.6</v>
      </c>
      <c r="O145" s="208">
        <v>10.998326804188029</v>
      </c>
    </row>
    <row r="146" spans="14:15" ht="13.5">
      <c r="N146" s="35">
        <v>15.6</v>
      </c>
      <c r="O146" s="208">
        <v>8.7910006391573976</v>
      </c>
    </row>
    <row r="147" spans="14:15" ht="13.5">
      <c r="N147" s="35">
        <v>13.9</v>
      </c>
      <c r="O147" s="208">
        <v>9.4319256057806502</v>
      </c>
    </row>
    <row r="148" spans="14:15" ht="13.5">
      <c r="N148" s="35">
        <v>16.100000000000001</v>
      </c>
      <c r="O148" s="208">
        <v>12.950591032993946</v>
      </c>
    </row>
    <row r="149" spans="14:15" ht="13.5">
      <c r="N149" s="35">
        <v>15.4</v>
      </c>
      <c r="O149" s="208">
        <v>13.619738171870834</v>
      </c>
    </row>
    <row r="150" spans="14:15" ht="13.5">
      <c r="N150" s="35">
        <v>12.8</v>
      </c>
      <c r="O150" s="208">
        <v>12.734477362149404</v>
      </c>
    </row>
    <row r="151" spans="14:15" ht="13.5">
      <c r="N151" s="35">
        <v>14.9</v>
      </c>
      <c r="O151" s="208">
        <v>12.213915220809115</v>
      </c>
    </row>
    <row r="152" spans="14:15" ht="13.5">
      <c r="N152" s="35">
        <v>13.4</v>
      </c>
      <c r="O152" s="208">
        <v>13.498639746778812</v>
      </c>
    </row>
    <row r="153" spans="14:15" ht="13.5">
      <c r="N153" s="35">
        <v>10.5</v>
      </c>
      <c r="O153" s="208">
        <v>10.098613656211542</v>
      </c>
    </row>
    <row r="154" spans="14:15" ht="13.5">
      <c r="N154" s="35">
        <v>9.6999999999999993</v>
      </c>
      <c r="O154" s="208">
        <v>10.767800076353977</v>
      </c>
    </row>
    <row r="155" spans="14:15" ht="13.5">
      <c r="N155" s="35">
        <v>11.1</v>
      </c>
      <c r="O155" s="208">
        <v>15.151366704222726</v>
      </c>
    </row>
    <row r="156" spans="14:15" ht="13.5">
      <c r="N156" s="35">
        <v>14.8</v>
      </c>
      <c r="O156" s="208">
        <v>13.876167444179647</v>
      </c>
    </row>
    <row r="157" spans="14:15" ht="13.5">
      <c r="N157" s="35">
        <v>16.2</v>
      </c>
      <c r="O157" s="208">
        <v>13.608511540862359</v>
      </c>
    </row>
    <row r="158" spans="14:15" ht="13.5">
      <c r="N158" s="35">
        <v>15.4</v>
      </c>
      <c r="O158" s="208">
        <v>13.183347922747938</v>
      </c>
    </row>
    <row r="159" spans="14:15" ht="13.5">
      <c r="N159" s="35">
        <v>19.5</v>
      </c>
      <c r="O159" s="208">
        <v>11.592115934613503</v>
      </c>
    </row>
    <row r="160" spans="14:15" ht="13.5">
      <c r="N160" s="35">
        <v>18.3</v>
      </c>
      <c r="O160" s="208">
        <v>8.4258760036402993</v>
      </c>
    </row>
    <row r="161" spans="14:15" ht="13.5">
      <c r="N161" s="35">
        <v>19.7</v>
      </c>
      <c r="O161" s="208">
        <v>8.6342173571970076</v>
      </c>
    </row>
    <row r="162" spans="14:15" ht="13.5">
      <c r="N162" s="35">
        <v>18.2</v>
      </c>
      <c r="O162" s="208">
        <v>10.499903225772687</v>
      </c>
    </row>
    <row r="163" spans="14:15" ht="13.5">
      <c r="N163" s="35">
        <v>16.2</v>
      </c>
      <c r="O163" s="208">
        <v>13.107073769765622</v>
      </c>
    </row>
    <row r="164" spans="14:15" ht="13.5">
      <c r="N164" s="35">
        <v>17.3</v>
      </c>
      <c r="O164" s="208">
        <v>13.293821810252089</v>
      </c>
    </row>
    <row r="165" spans="14:15" ht="13.5">
      <c r="N165" s="35">
        <v>16</v>
      </c>
      <c r="O165" s="208">
        <v>13.216450452227928</v>
      </c>
    </row>
    <row r="166" spans="14:15" ht="13.5">
      <c r="N166" s="35">
        <v>16.8</v>
      </c>
      <c r="O166" s="208">
        <v>10.568249732435035</v>
      </c>
    </row>
    <row r="167" spans="14:15" ht="13.5">
      <c r="N167" s="35">
        <v>18.399999999999999</v>
      </c>
      <c r="O167" s="208">
        <v>8.4535494937309252</v>
      </c>
    </row>
    <row r="168" spans="14:15" ht="13.5">
      <c r="N168" s="35">
        <v>20.3</v>
      </c>
      <c r="O168" s="208">
        <v>8.9724199536223193</v>
      </c>
    </row>
    <row r="169" spans="14:15" ht="13.5">
      <c r="N169" s="35">
        <v>15</v>
      </c>
      <c r="O169" s="208">
        <v>12.131282915926242</v>
      </c>
    </row>
    <row r="170" spans="14:15" ht="13.5">
      <c r="N170" s="35">
        <v>14.7</v>
      </c>
      <c r="O170" s="208">
        <v>13.834782194340589</v>
      </c>
    </row>
    <row r="171" spans="14:15" ht="13.5">
      <c r="N171" s="35">
        <v>18.3</v>
      </c>
      <c r="O171" s="208">
        <v>12.427050766235485</v>
      </c>
    </row>
    <row r="172" spans="14:15" ht="13.5">
      <c r="N172" s="35">
        <v>18.899999999999999</v>
      </c>
      <c r="O172" s="208">
        <v>11.629900955223709</v>
      </c>
    </row>
    <row r="173" spans="14:15" ht="13.5">
      <c r="N173" s="35">
        <v>17.7</v>
      </c>
      <c r="O173" s="208">
        <v>9.5017526478405596</v>
      </c>
    </row>
    <row r="174" spans="14:15" ht="13.5">
      <c r="N174" s="35">
        <v>22.3</v>
      </c>
      <c r="O174" s="208">
        <v>7.7105805403406062</v>
      </c>
    </row>
    <row r="175" spans="14:15" ht="13.5">
      <c r="N175" s="35">
        <v>25</v>
      </c>
      <c r="O175" s="208">
        <v>8.7494810855837439</v>
      </c>
    </row>
    <row r="176" spans="14:15" ht="13.5">
      <c r="N176" s="35">
        <v>18.600000000000001</v>
      </c>
      <c r="O176" s="208">
        <v>12.485892385557465</v>
      </c>
    </row>
    <row r="177" spans="14:15" ht="13.5">
      <c r="N177" s="35">
        <v>15.4</v>
      </c>
      <c r="O177" s="208">
        <v>11.899497273882073</v>
      </c>
    </row>
    <row r="178" spans="14:15" ht="13.5">
      <c r="N178" s="35">
        <v>19.399999999999999</v>
      </c>
      <c r="O178" s="208">
        <v>12.775730923400365</v>
      </c>
    </row>
    <row r="179" spans="14:15" ht="13.5">
      <c r="N179" s="35">
        <v>21.4</v>
      </c>
      <c r="O179" s="208">
        <v>11.809059174328974</v>
      </c>
    </row>
    <row r="180" spans="14:15" ht="13.5">
      <c r="N180" s="35">
        <v>20.399999999999999</v>
      </c>
      <c r="O180" s="208">
        <v>9.9038770017556743</v>
      </c>
    </row>
    <row r="181" spans="14:15" ht="13.5">
      <c r="N181" s="35">
        <v>18.600000000000001</v>
      </c>
      <c r="O181" s="208">
        <v>8.2513978581830489</v>
      </c>
    </row>
    <row r="182" spans="14:15" ht="13.5">
      <c r="N182" s="35">
        <v>22</v>
      </c>
      <c r="O182" s="208">
        <v>8.3555151089368049</v>
      </c>
    </row>
    <row r="183" spans="14:15" ht="13.5">
      <c r="N183" s="35">
        <v>24.8</v>
      </c>
      <c r="O183" s="208">
        <v>12.812611264593972</v>
      </c>
    </row>
    <row r="184" spans="14:15" ht="13.5">
      <c r="N184" s="35">
        <v>20.7</v>
      </c>
      <c r="O184" s="208">
        <v>12.681409983625446</v>
      </c>
    </row>
    <row r="185" spans="14:15" ht="13.5">
      <c r="N185" s="35">
        <v>20.5</v>
      </c>
      <c r="O185" s="208">
        <v>13.325807595577459</v>
      </c>
    </row>
    <row r="186" spans="14:15" ht="13.5">
      <c r="N186" s="35">
        <v>22.7</v>
      </c>
      <c r="O186" s="208">
        <v>12.51255123303384</v>
      </c>
    </row>
    <row r="187" spans="14:15" ht="13.5">
      <c r="N187" s="35">
        <v>19.2</v>
      </c>
      <c r="O187" s="208">
        <v>9.5969874176307641</v>
      </c>
    </row>
    <row r="188" spans="14:15" ht="13.5">
      <c r="N188" s="35">
        <v>17</v>
      </c>
      <c r="O188" s="208">
        <v>7.6911448051199605</v>
      </c>
    </row>
    <row r="189" spans="14:15" ht="13.5">
      <c r="N189" s="35">
        <v>20.399999999999999</v>
      </c>
      <c r="O189" s="208">
        <v>7.5061621903061226</v>
      </c>
    </row>
    <row r="190" spans="14:15" ht="13.5">
      <c r="N190" s="35">
        <v>21.4</v>
      </c>
      <c r="O190" s="208">
        <v>8.0230151150654638</v>
      </c>
    </row>
    <row r="191" spans="14:15" ht="13.5">
      <c r="N191" s="35">
        <v>18</v>
      </c>
      <c r="O191" s="208">
        <v>7.6941452298430395</v>
      </c>
    </row>
    <row r="192" spans="14:15" ht="13.5">
      <c r="N192" s="35">
        <v>16.600000000000001</v>
      </c>
      <c r="O192" s="208">
        <v>7.9373450560253369</v>
      </c>
    </row>
    <row r="193" spans="14:15" ht="13.5">
      <c r="N193" s="35">
        <v>15</v>
      </c>
      <c r="O193" s="208">
        <v>9.3237870667113381</v>
      </c>
    </row>
    <row r="194" spans="14:15" ht="13.5">
      <c r="N194" s="35">
        <v>15.1</v>
      </c>
      <c r="O194" s="208">
        <v>9.1115924906095991</v>
      </c>
    </row>
    <row r="195" spans="14:15" ht="13.5">
      <c r="N195" s="35">
        <v>15.7</v>
      </c>
      <c r="O195" s="208">
        <v>7.9705689827093407</v>
      </c>
    </row>
    <row r="196" spans="14:15" ht="13.5">
      <c r="N196" s="35">
        <v>13.3</v>
      </c>
      <c r="O196" s="208">
        <v>8.7798999440830041</v>
      </c>
    </row>
    <row r="197" spans="14:15" ht="13.5">
      <c r="N197" s="35">
        <v>14.7</v>
      </c>
      <c r="O197" s="208">
        <v>12.731686606960798</v>
      </c>
    </row>
    <row r="198" spans="14:15" ht="13.5">
      <c r="N198" s="35">
        <v>16.5</v>
      </c>
      <c r="O198" s="208">
        <v>10.169372369902272</v>
      </c>
    </row>
    <row r="199" spans="14:15" ht="13.5">
      <c r="N199" s="35">
        <v>21</v>
      </c>
      <c r="O199" s="208">
        <v>9.9312867528877948</v>
      </c>
    </row>
    <row r="200" spans="14:15" ht="13.5">
      <c r="N200" s="35">
        <v>20.399999999999999</v>
      </c>
      <c r="O200" s="208">
        <v>9.8259367492331346</v>
      </c>
    </row>
    <row r="201" spans="14:15" ht="13.5">
      <c r="N201" s="35">
        <v>15.4</v>
      </c>
      <c r="O201" s="208">
        <v>9.7725725440950377</v>
      </c>
    </row>
    <row r="202" spans="14:15" ht="13.5">
      <c r="N202" s="35">
        <v>15.9</v>
      </c>
      <c r="O202" s="208">
        <v>8.0175931560937315</v>
      </c>
    </row>
    <row r="203" spans="14:15" ht="13.5">
      <c r="N203" s="35">
        <v>16.3</v>
      </c>
      <c r="O203" s="208">
        <v>8.2331545560111277</v>
      </c>
    </row>
    <row r="204" spans="14:15" ht="13.5">
      <c r="N204" s="35">
        <v>19.399999999999999</v>
      </c>
      <c r="O204" s="208">
        <v>11.187666410137954</v>
      </c>
    </row>
    <row r="205" spans="14:15" ht="13.5">
      <c r="N205" s="35">
        <v>22.7</v>
      </c>
      <c r="O205" s="208">
        <v>10.716283395795781</v>
      </c>
    </row>
    <row r="206" spans="14:15" ht="13.5">
      <c r="N206" s="35">
        <v>24.9</v>
      </c>
      <c r="O206" s="208">
        <v>10.192158981878853</v>
      </c>
    </row>
    <row r="207" spans="14:15" ht="13.5">
      <c r="N207" s="35">
        <v>23.8</v>
      </c>
      <c r="O207" s="208">
        <v>12.384889518500039</v>
      </c>
    </row>
    <row r="208" spans="14:15" ht="13.5">
      <c r="N208" s="35">
        <v>23.4</v>
      </c>
      <c r="O208" s="208">
        <v>10.654782108415914</v>
      </c>
    </row>
    <row r="209" spans="14:15" ht="13.5">
      <c r="N209" s="35">
        <v>22</v>
      </c>
      <c r="O209" s="208">
        <v>7.0903694354779052</v>
      </c>
    </row>
    <row r="210" spans="14:15" ht="13.5">
      <c r="N210" s="35">
        <v>20.8</v>
      </c>
      <c r="O210" s="208">
        <v>7.91682311653115</v>
      </c>
    </row>
    <row r="211" spans="14:15" ht="13.5">
      <c r="N211" s="35">
        <v>24.4</v>
      </c>
      <c r="O211" s="208">
        <v>8.4770729419495474</v>
      </c>
    </row>
    <row r="212" spans="14:15" ht="13.5">
      <c r="N212" s="35">
        <v>20</v>
      </c>
      <c r="O212" s="208">
        <v>10.39880529489955</v>
      </c>
    </row>
    <row r="213" spans="14:15" ht="13.5">
      <c r="N213" s="35">
        <v>17</v>
      </c>
      <c r="O213" s="208">
        <v>10.593927673583828</v>
      </c>
    </row>
    <row r="214" spans="14:15" ht="13.5">
      <c r="N214" s="35">
        <v>19</v>
      </c>
      <c r="O214" s="208">
        <v>11.086133946042654</v>
      </c>
    </row>
    <row r="215" spans="14:15" ht="13.5">
      <c r="N215" s="35">
        <v>19.8</v>
      </c>
      <c r="O215" s="208">
        <v>10.616292866154881</v>
      </c>
    </row>
    <row r="216" spans="14:15" ht="13.5">
      <c r="N216" s="35">
        <v>17</v>
      </c>
      <c r="O216" s="208">
        <v>7.6263552946767366</v>
      </c>
    </row>
    <row r="217" spans="14:15" ht="13.5">
      <c r="N217" s="35">
        <v>19</v>
      </c>
      <c r="O217" s="208">
        <v>7.3114491751063619</v>
      </c>
    </row>
    <row r="218" spans="14:15" ht="13.5">
      <c r="N218" s="35">
        <v>19.8</v>
      </c>
      <c r="O218" s="208">
        <v>11.444143451851511</v>
      </c>
    </row>
    <row r="219" spans="14:15" ht="13.5">
      <c r="N219" s="35">
        <v>20.5</v>
      </c>
      <c r="O219" s="208">
        <v>9.8263244872243067</v>
      </c>
    </row>
    <row r="220" spans="14:15" ht="13.5">
      <c r="N220" s="35">
        <v>22.4</v>
      </c>
      <c r="O220" s="208">
        <v>9.4763873863114085</v>
      </c>
    </row>
    <row r="221" spans="14:15" ht="13.5">
      <c r="N221" s="35">
        <v>23.8</v>
      </c>
      <c r="O221" s="208">
        <v>8.1583571486354511</v>
      </c>
    </row>
    <row r="222" spans="14:15" ht="13.5">
      <c r="N222" s="35">
        <v>25.2</v>
      </c>
      <c r="O222" s="208">
        <v>7.8594739044404092</v>
      </c>
    </row>
    <row r="223" spans="14:15" ht="13.5">
      <c r="N223" s="35">
        <v>16</v>
      </c>
      <c r="O223" s="208">
        <v>7.256013749552654</v>
      </c>
    </row>
    <row r="224" spans="14:15" ht="13.5">
      <c r="N224" s="35">
        <v>17.2</v>
      </c>
      <c r="O224" s="208">
        <v>7.3538990152920336</v>
      </c>
    </row>
    <row r="225" spans="14:15" ht="13.5">
      <c r="N225" s="35">
        <v>17.5</v>
      </c>
      <c r="O225" s="208">
        <v>8.8476444764243034</v>
      </c>
    </row>
    <row r="226" spans="14:15" ht="13.5">
      <c r="N226" s="35">
        <v>18.3</v>
      </c>
      <c r="O226" s="208">
        <v>9.0395619542296899</v>
      </c>
    </row>
    <row r="227" spans="14:15" ht="13.5">
      <c r="N227" s="35">
        <v>18.5</v>
      </c>
      <c r="O227" s="208">
        <v>9.0322347528447846</v>
      </c>
    </row>
    <row r="228" spans="14:15" ht="13.5">
      <c r="N228" s="35">
        <v>18.2</v>
      </c>
      <c r="O228" s="208">
        <v>9.4180775376411816</v>
      </c>
    </row>
    <row r="229" spans="14:15" ht="13.5">
      <c r="N229" s="35">
        <v>18.399999999999999</v>
      </c>
      <c r="O229" s="208">
        <v>10.849899717093431</v>
      </c>
    </row>
    <row r="230" spans="14:15" ht="13.5">
      <c r="N230" s="35">
        <v>19.5</v>
      </c>
      <c r="O230" s="208">
        <v>7.4359074083872754</v>
      </c>
    </row>
    <row r="231" spans="14:15" ht="13.5">
      <c r="N231" s="35">
        <v>19.899999999999999</v>
      </c>
      <c r="O231" s="208">
        <v>7.7160792293565672</v>
      </c>
    </row>
    <row r="232" spans="14:15" ht="13.5">
      <c r="N232" s="35">
        <v>20.399999999999999</v>
      </c>
      <c r="O232" s="208">
        <v>10.464145464941009</v>
      </c>
    </row>
    <row r="233" spans="14:15" ht="13.5">
      <c r="N233" s="35">
        <v>21.4</v>
      </c>
      <c r="O233" s="208">
        <v>11.660329102162198</v>
      </c>
    </row>
    <row r="234" spans="14:15" ht="13.5">
      <c r="N234" s="35">
        <v>23</v>
      </c>
      <c r="O234" s="208">
        <v>12.370074637592607</v>
      </c>
    </row>
    <row r="235" spans="14:15" ht="13.5">
      <c r="N235" s="35">
        <v>24.2</v>
      </c>
      <c r="O235" s="208">
        <v>11.339433935217862</v>
      </c>
    </row>
    <row r="236" spans="14:15" ht="13.5">
      <c r="N236" s="35">
        <v>21.4</v>
      </c>
      <c r="O236" s="208">
        <v>10.952268266316423</v>
      </c>
    </row>
    <row r="237" spans="14:15" ht="13.5">
      <c r="N237" s="35">
        <v>18</v>
      </c>
      <c r="O237" s="208">
        <v>7.5337194668055538</v>
      </c>
    </row>
    <row r="238" spans="14:15" ht="13.5">
      <c r="N238" s="35">
        <v>16.7</v>
      </c>
      <c r="O238" s="208">
        <v>8.0083013318296388</v>
      </c>
    </row>
    <row r="239" spans="14:15" ht="13.5">
      <c r="N239" s="35">
        <v>15</v>
      </c>
      <c r="O239" s="208">
        <v>12.328841157210736</v>
      </c>
    </row>
    <row r="240" spans="14:15" ht="13.5">
      <c r="N240" s="35">
        <v>16.899999999999999</v>
      </c>
      <c r="O240" s="208">
        <v>12.554757601843709</v>
      </c>
    </row>
    <row r="241" spans="14:15" ht="13.5">
      <c r="N241" s="35">
        <v>19.3</v>
      </c>
      <c r="O241" s="208">
        <v>12.170291234692225</v>
      </c>
    </row>
    <row r="242" spans="14:15" ht="13.5">
      <c r="N242" s="35">
        <v>20.8</v>
      </c>
      <c r="O242" s="208">
        <v>11.753904189131477</v>
      </c>
    </row>
    <row r="243" spans="14:15" ht="13.5">
      <c r="N243" s="35">
        <v>20.8</v>
      </c>
      <c r="O243" s="208">
        <v>11.494421551346589</v>
      </c>
    </row>
    <row r="244" spans="14:15" ht="13.5">
      <c r="N244" s="35">
        <v>19.399999999999999</v>
      </c>
      <c r="O244" s="208">
        <v>7.3361991806897064</v>
      </c>
    </row>
    <row r="245" spans="14:15" ht="13.5">
      <c r="N245" s="35">
        <v>17.5</v>
      </c>
      <c r="O245" s="208">
        <v>9.7172136390056796</v>
      </c>
    </row>
    <row r="246" spans="14:15" ht="13.5">
      <c r="N246" s="35">
        <v>17.100000000000001</v>
      </c>
      <c r="O246" s="208">
        <v>12.990729776753859</v>
      </c>
    </row>
    <row r="247" spans="14:15" ht="13.5">
      <c r="N247" s="35">
        <v>17.2</v>
      </c>
      <c r="O247" s="208">
        <v>12.348886989830914</v>
      </c>
    </row>
    <row r="248" spans="14:15" ht="13.5">
      <c r="N248" s="35">
        <v>15.9</v>
      </c>
      <c r="O248" s="208">
        <v>12.366988919447916</v>
      </c>
    </row>
    <row r="249" spans="14:15" ht="13.5">
      <c r="N249" s="35">
        <v>14.3</v>
      </c>
      <c r="O249" s="208">
        <v>12.364134907712549</v>
      </c>
    </row>
    <row r="250" spans="14:15" ht="13.5">
      <c r="N250" s="35">
        <v>13.5</v>
      </c>
      <c r="O250" s="208">
        <v>10.462303559826111</v>
      </c>
    </row>
    <row r="251" spans="14:15" ht="13.5">
      <c r="N251" s="35">
        <v>15.3</v>
      </c>
      <c r="O251" s="208">
        <v>8.3055141637146921</v>
      </c>
    </row>
    <row r="252" spans="14:15" ht="13.5">
      <c r="N252" s="35">
        <v>16.3</v>
      </c>
      <c r="O252" s="208">
        <v>7.8254679688086677</v>
      </c>
    </row>
    <row r="253" spans="14:15" ht="13.5">
      <c r="N253" s="35">
        <v>16.7</v>
      </c>
      <c r="O253" s="208">
        <v>11.542015208681979</v>
      </c>
    </row>
    <row r="254" spans="14:15" ht="13.5">
      <c r="N254" s="35">
        <v>17.100000000000001</v>
      </c>
      <c r="O254" s="208">
        <v>9.299755640094876</v>
      </c>
    </row>
    <row r="255" spans="14:15" ht="13.5">
      <c r="N255" s="35">
        <v>18.100000000000001</v>
      </c>
      <c r="O255" s="208">
        <v>11.859991125731458</v>
      </c>
    </row>
    <row r="256" spans="14:15" ht="13.5">
      <c r="N256" s="35">
        <v>16.3</v>
      </c>
      <c r="O256" s="208">
        <v>11.692346861062688</v>
      </c>
    </row>
    <row r="257" spans="14:15" ht="13.5">
      <c r="N257" s="35">
        <v>15.4</v>
      </c>
      <c r="O257" s="208">
        <v>8.9628675922249705</v>
      </c>
    </row>
    <row r="258" spans="14:15" ht="13.5">
      <c r="N258" s="35">
        <v>14</v>
      </c>
      <c r="O258" s="208">
        <v>8.6160960394381636</v>
      </c>
    </row>
    <row r="259" spans="14:15" ht="13.5">
      <c r="N259" s="35">
        <v>13.8</v>
      </c>
      <c r="O259" s="208">
        <v>9.1641464145558338</v>
      </c>
    </row>
    <row r="260" spans="14:15" ht="13.5">
      <c r="N260" s="35">
        <v>13.3</v>
      </c>
      <c r="O260" s="208">
        <v>12.343893218597975</v>
      </c>
    </row>
    <row r="261" spans="14:15" ht="13.5">
      <c r="N261" s="35">
        <v>14.9</v>
      </c>
      <c r="O261" s="208">
        <v>12.223096201354727</v>
      </c>
    </row>
    <row r="262" spans="14:15" ht="13.5">
      <c r="N262" s="35">
        <v>15.6</v>
      </c>
      <c r="O262" s="208">
        <v>12.317771927887456</v>
      </c>
    </row>
    <row r="263" spans="14:15" ht="13.5">
      <c r="N263" s="35">
        <v>14.1</v>
      </c>
      <c r="O263" s="208">
        <v>10.271101980626703</v>
      </c>
    </row>
    <row r="264" spans="14:15" ht="13.5">
      <c r="N264" s="35">
        <v>11.2</v>
      </c>
      <c r="O264" s="208">
        <v>10.418988974306027</v>
      </c>
    </row>
    <row r="265" spans="14:15" ht="13.5">
      <c r="N265" s="35">
        <v>8.8000000000000007</v>
      </c>
      <c r="O265" s="208">
        <v>9.8655376378364004</v>
      </c>
    </row>
    <row r="266" spans="14:15" ht="13.5">
      <c r="N266" s="35">
        <v>8.6999999999999993</v>
      </c>
      <c r="O266" s="208">
        <v>10.822465525959672</v>
      </c>
    </row>
    <row r="267" spans="14:15" ht="13.5">
      <c r="N267" s="35">
        <v>8.5</v>
      </c>
      <c r="O267" s="208">
        <v>15.1073619890308</v>
      </c>
    </row>
    <row r="268" spans="14:15" ht="13.5">
      <c r="N268" s="35">
        <v>7.9</v>
      </c>
      <c r="O268" s="208">
        <v>18.335702206453949</v>
      </c>
    </row>
    <row r="269" spans="14:15" ht="13.5">
      <c r="N269" s="35">
        <v>8</v>
      </c>
      <c r="O269" s="208">
        <v>17.992161388138257</v>
      </c>
    </row>
    <row r="270" spans="14:15" ht="13.5">
      <c r="N270" s="35">
        <v>7.7</v>
      </c>
      <c r="O270" s="208">
        <v>17.990459197725677</v>
      </c>
    </row>
    <row r="271" spans="14:15" ht="13.5">
      <c r="N271" s="35">
        <v>7.7</v>
      </c>
      <c r="O271" s="208">
        <v>17.317139524683345</v>
      </c>
    </row>
    <row r="272" spans="14:15" ht="13.5">
      <c r="N272" s="35">
        <v>10.199999999999999</v>
      </c>
      <c r="O272" s="208">
        <v>12.968808457560822</v>
      </c>
    </row>
    <row r="273" spans="14:15" ht="13.5">
      <c r="N273" s="35">
        <v>11.7</v>
      </c>
      <c r="O273" s="208">
        <v>12.517044920607111</v>
      </c>
    </row>
    <row r="274" spans="14:15" ht="13.5">
      <c r="N274" s="35">
        <v>10.6</v>
      </c>
      <c r="O274" s="208">
        <v>14.747599394637827</v>
      </c>
    </row>
    <row r="275" spans="14:15" ht="13.5">
      <c r="N275" s="35">
        <v>8.8000000000000007</v>
      </c>
      <c r="O275" s="208">
        <v>16.235001303116814</v>
      </c>
    </row>
    <row r="276" spans="14:15" ht="13.5">
      <c r="N276" s="35">
        <v>8.1</v>
      </c>
      <c r="O276" s="208">
        <v>18.170235815545926</v>
      </c>
    </row>
    <row r="277" spans="14:15" ht="13.5">
      <c r="N277" s="35">
        <v>8.5</v>
      </c>
      <c r="O277" s="208">
        <v>17.53394781701553</v>
      </c>
    </row>
    <row r="278" spans="14:15" ht="13.5">
      <c r="N278" s="35">
        <v>9.6999999999999993</v>
      </c>
      <c r="O278" s="208">
        <v>16.084569413717023</v>
      </c>
    </row>
    <row r="279" spans="14:15" ht="13.5">
      <c r="N279" s="35">
        <v>10.3</v>
      </c>
      <c r="O279" s="208">
        <v>13.829300848437731</v>
      </c>
    </row>
    <row r="280" spans="14:15" ht="13.5">
      <c r="N280" s="35">
        <v>10.9</v>
      </c>
      <c r="O280" s="208">
        <v>13.849356236671115</v>
      </c>
    </row>
    <row r="281" spans="14:15" ht="13.5">
      <c r="N281" s="35">
        <v>10.5</v>
      </c>
      <c r="O281" s="208">
        <v>16.427434002208216</v>
      </c>
    </row>
    <row r="282" spans="14:15" ht="13.5">
      <c r="N282" s="35">
        <v>9.8000000000000007</v>
      </c>
      <c r="O282" s="208">
        <v>16.03976528340954</v>
      </c>
    </row>
    <row r="283" spans="14:15" ht="13.5">
      <c r="N283" s="35">
        <v>11.2</v>
      </c>
      <c r="O283" s="208">
        <v>15.436231765116167</v>
      </c>
    </row>
    <row r="284" spans="14:15" ht="13.5">
      <c r="N284" s="35">
        <v>11.4</v>
      </c>
      <c r="O284" s="208">
        <v>15.099006921665787</v>
      </c>
    </row>
    <row r="285" spans="14:15" ht="13.5">
      <c r="N285" s="35">
        <v>12</v>
      </c>
      <c r="O285" s="208">
        <v>14.576731192539985</v>
      </c>
    </row>
    <row r="286" spans="14:15" ht="13.5">
      <c r="N286" s="35">
        <v>11.9</v>
      </c>
      <c r="O286" s="208">
        <v>12.452650969340606</v>
      </c>
    </row>
    <row r="287" spans="14:15" ht="13.5">
      <c r="N287" s="35">
        <v>7.9</v>
      </c>
      <c r="O287" s="208">
        <v>13.727199733247284</v>
      </c>
    </row>
    <row r="288" spans="14:15" ht="13.5">
      <c r="N288" s="35">
        <v>10.9</v>
      </c>
      <c r="O288" s="208">
        <v>15.847228259290166</v>
      </c>
    </row>
    <row r="289" spans="14:15" ht="13.5">
      <c r="N289" s="35">
        <v>9.6999999999999993</v>
      </c>
      <c r="O289" s="208">
        <v>18.377401251235725</v>
      </c>
    </row>
    <row r="290" spans="14:15" ht="13.5">
      <c r="N290" s="35">
        <v>8.6</v>
      </c>
      <c r="O290" s="208">
        <v>19.043423300407198</v>
      </c>
    </row>
    <row r="291" spans="14:15" ht="13.5">
      <c r="N291" s="35">
        <v>9.6</v>
      </c>
      <c r="O291" s="208">
        <v>19.555806830128574</v>
      </c>
    </row>
    <row r="292" spans="14:15" ht="13.5">
      <c r="N292" s="35">
        <v>11.1</v>
      </c>
      <c r="O292" s="208">
        <v>17.865048170426238</v>
      </c>
    </row>
    <row r="293" spans="14:15" ht="13.5">
      <c r="N293" s="35">
        <v>12.8</v>
      </c>
      <c r="O293" s="208">
        <v>13.384393573482601</v>
      </c>
    </row>
    <row r="294" spans="14:15" ht="13.5">
      <c r="N294" s="35">
        <v>14.9</v>
      </c>
      <c r="O294" s="208">
        <v>12.449817864482103</v>
      </c>
    </row>
    <row r="295" spans="14:15" ht="13.5">
      <c r="N295" s="35">
        <v>13.4</v>
      </c>
      <c r="O295" s="208">
        <v>16.260140272181875</v>
      </c>
    </row>
    <row r="296" spans="14:15" ht="13.5">
      <c r="N296" s="35">
        <v>12.7</v>
      </c>
      <c r="O296" s="208">
        <v>16.947740333718674</v>
      </c>
    </row>
    <row r="297" spans="14:15" ht="13.5">
      <c r="N297" s="35">
        <v>7.8</v>
      </c>
      <c r="O297" s="208">
        <v>19.553068314792316</v>
      </c>
    </row>
    <row r="298" spans="14:15" ht="13.5">
      <c r="N298" s="35">
        <v>6.4</v>
      </c>
      <c r="O298" s="208">
        <v>19.821253914639076</v>
      </c>
    </row>
    <row r="299" spans="14:15" ht="13.5">
      <c r="N299" s="35">
        <v>8.3000000000000007</v>
      </c>
      <c r="O299" s="208">
        <v>20.388921913158825</v>
      </c>
    </row>
    <row r="300" spans="14:15" ht="13.5">
      <c r="N300" s="35">
        <v>9.6</v>
      </c>
      <c r="O300" s="208">
        <v>18.242572299978832</v>
      </c>
    </row>
    <row r="301" spans="14:15" ht="13.5">
      <c r="N301" s="35">
        <v>10.8</v>
      </c>
      <c r="O301" s="208">
        <v>16.152943947234473</v>
      </c>
    </row>
    <row r="302" spans="14:15" ht="13.5">
      <c r="N302" s="35">
        <v>13</v>
      </c>
      <c r="O302" s="208">
        <v>18.520678039991076</v>
      </c>
    </row>
    <row r="303" spans="14:15" ht="13.5">
      <c r="N303" s="35">
        <v>10.7</v>
      </c>
      <c r="O303" s="208">
        <v>18.40570715882388</v>
      </c>
    </row>
    <row r="304" spans="14:15" ht="13.5">
      <c r="N304" s="35">
        <v>10.1</v>
      </c>
      <c r="O304" s="208">
        <v>19.47387082672553</v>
      </c>
    </row>
    <row r="305" spans="13:15" ht="13.5">
      <c r="N305" s="35">
        <v>11.3</v>
      </c>
      <c r="O305" s="208">
        <v>17.155772429214935</v>
      </c>
    </row>
    <row r="306" spans="13:15" ht="13.5">
      <c r="N306" s="35">
        <v>11.6</v>
      </c>
      <c r="O306" s="208">
        <v>14.08743120734426</v>
      </c>
    </row>
    <row r="307" spans="13:15" ht="13.5">
      <c r="N307" s="35">
        <v>12.2</v>
      </c>
      <c r="O307" s="208">
        <v>13.673833257908857</v>
      </c>
    </row>
    <row r="308" spans="13:15" ht="13.5">
      <c r="N308" s="35">
        <v>12</v>
      </c>
      <c r="O308" s="208">
        <v>14.106786197291671</v>
      </c>
    </row>
    <row r="309" spans="13:15" ht="13.5">
      <c r="N309" s="35">
        <v>10.7</v>
      </c>
      <c r="O309" s="208">
        <v>16.86075082329808</v>
      </c>
    </row>
    <row r="310" spans="13:15" ht="13.5">
      <c r="N310" s="35">
        <v>10.4</v>
      </c>
      <c r="O310" s="208">
        <v>18.716136335057072</v>
      </c>
    </row>
    <row r="311" spans="13:15" ht="13.5">
      <c r="M311" s="212"/>
      <c r="N311" s="35">
        <v>8.1999999999999993</v>
      </c>
      <c r="O311" s="208">
        <v>21.063294183848452</v>
      </c>
    </row>
    <row r="312" spans="13:15" ht="13.5">
      <c r="M312" s="212"/>
      <c r="N312" s="35">
        <v>8</v>
      </c>
      <c r="O312" s="208">
        <v>21.584812008638401</v>
      </c>
    </row>
    <row r="313" spans="13:15" ht="13.5">
      <c r="M313" s="212"/>
      <c r="N313" s="35">
        <v>8.1</v>
      </c>
      <c r="O313" s="208">
        <v>21.275951801675014</v>
      </c>
    </row>
    <row r="314" spans="13:15" ht="13.5">
      <c r="M314" s="212"/>
      <c r="N314" s="35">
        <v>6</v>
      </c>
      <c r="O314" s="208">
        <v>18.063064280563722</v>
      </c>
    </row>
    <row r="315" spans="13:15" ht="13.5">
      <c r="M315" s="212"/>
      <c r="N315" s="35">
        <v>4.3</v>
      </c>
      <c r="O315" s="208">
        <v>19.088243255464086</v>
      </c>
    </row>
    <row r="316" spans="13:15" ht="13.5">
      <c r="M316" s="212"/>
      <c r="N316" s="35">
        <v>7.6</v>
      </c>
      <c r="O316" s="208">
        <v>21.119404719004304</v>
      </c>
    </row>
    <row r="317" spans="13:15" ht="13.5">
      <c r="M317" s="212"/>
      <c r="N317" s="35">
        <v>7.4</v>
      </c>
      <c r="O317" s="208">
        <v>22.941352937673663</v>
      </c>
    </row>
    <row r="318" spans="13:15" ht="13.5">
      <c r="M318" s="212"/>
      <c r="N318" s="35">
        <v>7.5</v>
      </c>
      <c r="O318" s="208">
        <v>20.943517021246208</v>
      </c>
    </row>
    <row r="319" spans="13:15" ht="13.5">
      <c r="M319" s="212"/>
      <c r="N319" s="35">
        <v>7.1</v>
      </c>
      <c r="O319" s="208">
        <v>20.918265676629577</v>
      </c>
    </row>
    <row r="320" spans="13:15" ht="13.5">
      <c r="M320" s="212"/>
      <c r="N320" s="35">
        <v>5.8</v>
      </c>
      <c r="O320" s="208">
        <v>21.568460306125235</v>
      </c>
    </row>
    <row r="321" spans="13:15" ht="13.5">
      <c r="M321" s="212"/>
      <c r="N321" s="35">
        <v>4.7</v>
      </c>
      <c r="O321" s="208">
        <v>21.470245499298073</v>
      </c>
    </row>
    <row r="322" spans="13:15" ht="13.5">
      <c r="M322" s="212"/>
      <c r="N322" s="35">
        <v>4.5</v>
      </c>
      <c r="O322" s="208">
        <v>21.375369738136815</v>
      </c>
    </row>
    <row r="323" spans="13:15" ht="13.5">
      <c r="M323" s="212"/>
      <c r="N323" s="35">
        <v>5.8</v>
      </c>
      <c r="O323" s="208">
        <v>25.769966299462993</v>
      </c>
    </row>
    <row r="324" spans="13:15" ht="13.5">
      <c r="M324" s="212"/>
      <c r="N324" s="35">
        <v>4.9000000000000004</v>
      </c>
      <c r="O324" s="208">
        <v>24.499228461522343</v>
      </c>
    </row>
    <row r="325" spans="13:15" ht="13.5">
      <c r="M325" s="212"/>
      <c r="N325" s="35">
        <v>5.4</v>
      </c>
      <c r="O325" s="208">
        <v>23.724544108675968</v>
      </c>
    </row>
    <row r="326" spans="13:15" ht="13.5">
      <c r="M326" s="212"/>
      <c r="N326" s="35">
        <v>3.5</v>
      </c>
      <c r="O326" s="208">
        <v>23.276573456723963</v>
      </c>
    </row>
    <row r="327" spans="13:15" ht="13.5">
      <c r="M327" s="212"/>
      <c r="N327" s="35">
        <v>0.4</v>
      </c>
      <c r="O327" s="208">
        <v>26.170699367280712</v>
      </c>
    </row>
    <row r="328" spans="13:15" ht="13.5">
      <c r="M328" s="212"/>
      <c r="N328" s="35">
        <v>-3.5</v>
      </c>
      <c r="O328" s="208">
        <v>27.103066340632267</v>
      </c>
    </row>
    <row r="329" spans="13:15" ht="13.5">
      <c r="M329" s="212"/>
      <c r="N329" s="35">
        <v>-1.3</v>
      </c>
      <c r="O329" s="208">
        <v>28.410462839978603</v>
      </c>
    </row>
    <row r="330" spans="13:15" ht="13.5">
      <c r="M330" s="212"/>
      <c r="N330" s="35">
        <v>1.6</v>
      </c>
      <c r="O330" s="208">
        <v>32.032650715607843</v>
      </c>
    </row>
    <row r="331" spans="13:15" ht="13.5">
      <c r="M331" s="212"/>
      <c r="N331" s="35">
        <v>1.6</v>
      </c>
      <c r="O331" s="208">
        <v>29.937107737875063</v>
      </c>
    </row>
    <row r="332" spans="13:15" ht="13.5">
      <c r="M332" s="212"/>
      <c r="N332" s="35">
        <v>2.2999999999999998</v>
      </c>
      <c r="O332" s="208">
        <v>28.688953691471891</v>
      </c>
    </row>
    <row r="333" spans="13:15" ht="13.5">
      <c r="M333" s="212"/>
      <c r="N333" s="35">
        <v>3.6</v>
      </c>
      <c r="O333" s="208">
        <v>30.088129335837003</v>
      </c>
    </row>
    <row r="334" spans="13:15" ht="13.5">
      <c r="M334" s="212"/>
      <c r="N334" s="35">
        <v>3.3</v>
      </c>
      <c r="O334" s="208">
        <v>28.45579374047928</v>
      </c>
    </row>
    <row r="335" spans="13:15" ht="13.5">
      <c r="M335" s="212"/>
      <c r="N335" s="35">
        <v>4.5999999999999996</v>
      </c>
      <c r="O335" s="208">
        <v>23.337769431721885</v>
      </c>
    </row>
    <row r="336" spans="13:15" ht="13.5">
      <c r="M336" s="212"/>
      <c r="N336" s="35">
        <v>1.3</v>
      </c>
      <c r="O336" s="208">
        <v>25.260626852020408</v>
      </c>
    </row>
    <row r="337" spans="13:15" ht="13.5">
      <c r="M337" s="212"/>
      <c r="N337" s="35">
        <v>2</v>
      </c>
      <c r="O337" s="208">
        <v>31.446665165863507</v>
      </c>
    </row>
    <row r="338" spans="13:15" ht="13.5">
      <c r="M338" s="212"/>
      <c r="N338" s="35">
        <v>1.5</v>
      </c>
      <c r="O338" s="208">
        <v>31.745654939970414</v>
      </c>
    </row>
    <row r="339" spans="13:15" ht="13.5">
      <c r="M339" s="212"/>
      <c r="N339" s="35">
        <v>0.8</v>
      </c>
      <c r="O339" s="208">
        <v>32.894720215692715</v>
      </c>
    </row>
    <row r="340" spans="13:15" ht="13.5">
      <c r="M340" s="212"/>
      <c r="N340" s="35">
        <v>0.4</v>
      </c>
      <c r="O340" s="208">
        <v>33.654782141871166</v>
      </c>
    </row>
    <row r="341" spans="13:15" ht="13.5">
      <c r="M341" s="212"/>
      <c r="N341" s="35">
        <v>-0.8</v>
      </c>
      <c r="O341" s="208">
        <v>33.325011070180658</v>
      </c>
    </row>
    <row r="342" spans="13:15" ht="13.5">
      <c r="M342" s="212"/>
      <c r="N342" s="35">
        <v>1</v>
      </c>
      <c r="O342" s="208">
        <v>29.539632174450485</v>
      </c>
    </row>
    <row r="343" spans="13:15" ht="13.5">
      <c r="M343" s="212"/>
      <c r="N343" s="35">
        <v>3.9</v>
      </c>
      <c r="O343" s="208">
        <v>26.014057737680279</v>
      </c>
    </row>
    <row r="344" spans="13:15" ht="13.5">
      <c r="M344" s="212"/>
      <c r="N344" s="35">
        <v>3.4</v>
      </c>
      <c r="O344" s="208">
        <v>31.063755186932806</v>
      </c>
    </row>
    <row r="345" spans="13:15" ht="13.5">
      <c r="M345" s="212"/>
      <c r="N345" s="35">
        <v>1.5</v>
      </c>
      <c r="O345" s="208">
        <v>32.057340794225794</v>
      </c>
    </row>
    <row r="346" spans="13:15" ht="13.5">
      <c r="M346" s="212"/>
      <c r="N346" s="35">
        <v>1.3</v>
      </c>
      <c r="O346" s="208">
        <v>32.592300738566514</v>
      </c>
    </row>
    <row r="347" spans="13:15" ht="13.5">
      <c r="M347" s="212"/>
      <c r="N347" s="35">
        <v>0.3</v>
      </c>
      <c r="O347" s="208">
        <v>33.220647508139834</v>
      </c>
    </row>
    <row r="348" spans="13:15" ht="13.5">
      <c r="M348" s="212"/>
      <c r="N348" s="35">
        <v>-0.4</v>
      </c>
      <c r="O348" s="208">
        <v>32.744041660508564</v>
      </c>
    </row>
    <row r="349" spans="13:15" ht="13.5">
      <c r="M349" s="212"/>
      <c r="N349" s="35">
        <v>-0.4</v>
      </c>
      <c r="O349" s="208">
        <v>30.555097590466104</v>
      </c>
    </row>
    <row r="350" spans="13:15" ht="13.5">
      <c r="M350" s="212"/>
      <c r="N350" s="35">
        <v>-3.5</v>
      </c>
      <c r="O350" s="208">
        <v>34.123516180757356</v>
      </c>
    </row>
    <row r="351" spans="13:15" ht="13.5">
      <c r="M351" s="212"/>
      <c r="N351" s="35">
        <v>-4.5</v>
      </c>
      <c r="O351" s="208">
        <v>38.988879051676903</v>
      </c>
    </row>
    <row r="352" spans="13:15" ht="13.5">
      <c r="M352" s="212"/>
      <c r="N352" s="35">
        <v>-8.1999999999999993</v>
      </c>
      <c r="O352" s="208">
        <v>41.639475533335286</v>
      </c>
    </row>
    <row r="353" spans="13:15" ht="13.5">
      <c r="M353" s="212"/>
      <c r="N353" s="35">
        <v>-4.9000000000000004</v>
      </c>
      <c r="O353" s="208">
        <v>41.738842115884623</v>
      </c>
    </row>
    <row r="354" spans="13:15" ht="13.5">
      <c r="M354" s="212"/>
      <c r="N354" s="35">
        <v>-4.2</v>
      </c>
      <c r="O354" s="208">
        <v>40.091998597689283</v>
      </c>
    </row>
    <row r="355" spans="13:15" ht="13.5">
      <c r="M355" s="212"/>
      <c r="N355" s="35">
        <v>-3.1</v>
      </c>
      <c r="O355" s="208">
        <v>38.348556215215027</v>
      </c>
    </row>
    <row r="356" spans="13:15" ht="13.5">
      <c r="M356" s="212"/>
      <c r="N356" s="35">
        <v>-5.2</v>
      </c>
      <c r="O356" s="208">
        <v>35.930891916272003</v>
      </c>
    </row>
    <row r="357" spans="13:15" ht="13.5">
      <c r="M357" s="212"/>
      <c r="N357" s="35">
        <v>-8.5</v>
      </c>
      <c r="O357" s="208">
        <v>37.056219199554128</v>
      </c>
    </row>
    <row r="358" spans="13:15" ht="13.5">
      <c r="M358" s="212"/>
      <c r="N358" s="35">
        <v>-3.2</v>
      </c>
      <c r="O358" s="208">
        <v>38.730667652202627</v>
      </c>
    </row>
    <row r="359" spans="13:15" ht="13.5">
      <c r="M359" s="212"/>
      <c r="N359" s="35">
        <v>-1.7</v>
      </c>
      <c r="O359" s="208">
        <v>35.742427775707263</v>
      </c>
    </row>
    <row r="360" spans="13:15" ht="13.5">
      <c r="M360" s="212"/>
      <c r="N360" s="35">
        <v>0.2</v>
      </c>
      <c r="O360" s="208">
        <v>34.753270613279426</v>
      </c>
    </row>
    <row r="361" spans="13:15" ht="13.5">
      <c r="M361" s="212"/>
      <c r="N361" s="35">
        <v>3.5</v>
      </c>
      <c r="O361" s="208">
        <v>29.045439904673032</v>
      </c>
    </row>
    <row r="362" spans="13:15" ht="13.5">
      <c r="M362" s="212"/>
      <c r="N362" s="35">
        <v>5.3</v>
      </c>
      <c r="O362" s="208">
        <v>24.853612728079366</v>
      </c>
    </row>
    <row r="363" spans="13:15" ht="13.5">
      <c r="M363" s="212"/>
      <c r="N363" s="35">
        <v>6.3</v>
      </c>
      <c r="O363" s="208">
        <v>21.421551224656891</v>
      </c>
    </row>
    <row r="364" spans="13:15" ht="13.5">
      <c r="M364" s="212"/>
      <c r="N364" s="35">
        <v>4.9000000000000004</v>
      </c>
      <c r="O364" s="208">
        <v>21.237496051256333</v>
      </c>
    </row>
    <row r="365" spans="13:15" ht="13.5">
      <c r="M365" s="212"/>
      <c r="N365" s="35">
        <v>7</v>
      </c>
      <c r="O365" s="208">
        <v>21.378252636228147</v>
      </c>
    </row>
    <row r="366" spans="13:15" ht="13.5">
      <c r="M366" s="212"/>
      <c r="N366" s="35">
        <v>2</v>
      </c>
      <c r="O366" s="208">
        <v>24.622680221163705</v>
      </c>
    </row>
    <row r="367" spans="13:15" ht="13.5">
      <c r="M367" s="212"/>
      <c r="N367" s="35">
        <v>2.4</v>
      </c>
      <c r="O367" s="208">
        <v>25.503616951995514</v>
      </c>
    </row>
    <row r="368" spans="13:15" ht="13.5">
      <c r="M368" s="212"/>
      <c r="N368" s="35">
        <v>4.8</v>
      </c>
      <c r="O368" s="208">
        <v>23.923832326821611</v>
      </c>
    </row>
    <row r="369" spans="13:15" ht="13.5">
      <c r="M369" s="212"/>
      <c r="N369" s="35">
        <v>4.4000000000000004</v>
      </c>
      <c r="O369" s="208">
        <v>23.001879175590638</v>
      </c>
    </row>
    <row r="370" spans="13:15" ht="13.5">
      <c r="M370" s="212"/>
      <c r="N370" s="35">
        <v>9.5</v>
      </c>
      <c r="O370" s="208">
        <v>19.274311173230068</v>
      </c>
    </row>
    <row r="371" spans="13:15" ht="13.5">
      <c r="M371" s="212"/>
      <c r="N371" s="35">
        <v>9.4671232876712423</v>
      </c>
      <c r="O371" s="208">
        <v>7543.781732737898</v>
      </c>
    </row>
  </sheetData>
  <mergeCells count="15">
    <mergeCell ref="K4:K5"/>
    <mergeCell ref="L4:L5"/>
    <mergeCell ref="A1:L1"/>
    <mergeCell ref="H3:I5"/>
    <mergeCell ref="B3:D3"/>
    <mergeCell ref="E3:G3"/>
    <mergeCell ref="J3:L3"/>
    <mergeCell ref="A3:A5"/>
    <mergeCell ref="B4:B5"/>
    <mergeCell ref="C4:C5"/>
    <mergeCell ref="D4:D5"/>
    <mergeCell ref="E4:E5"/>
    <mergeCell ref="F4:F5"/>
    <mergeCell ref="G4:G5"/>
    <mergeCell ref="J4:J5"/>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4"/>
  <dimension ref="A1:X55"/>
  <sheetViews>
    <sheetView showGridLines="0" topLeftCell="A12" zoomScaleNormal="100" zoomScaleSheetLayoutView="100" workbookViewId="0">
      <selection activeCell="H1" sqref="H1"/>
    </sheetView>
  </sheetViews>
  <sheetFormatPr defaultRowHeight="11.25"/>
  <cols>
    <col min="1" max="1" width="8.140625" style="215" customWidth="1"/>
    <col min="2" max="12" width="7.7109375" style="215" customWidth="1"/>
    <col min="13" max="15" width="9.7109375" style="215" customWidth="1"/>
    <col min="16" max="16" width="13.5703125" style="215" customWidth="1"/>
    <col min="17" max="17" width="1.7109375" style="215" customWidth="1"/>
    <col min="18" max="254" width="9.140625" style="215"/>
    <col min="255" max="255" width="3" style="215" customWidth="1"/>
    <col min="256" max="256" width="4.5703125" style="215" customWidth="1"/>
    <col min="257" max="266" width="11.7109375" style="215" customWidth="1"/>
    <col min="267" max="510" width="9.140625" style="215"/>
    <col min="511" max="511" width="3" style="215" customWidth="1"/>
    <col min="512" max="512" width="4.5703125" style="215" customWidth="1"/>
    <col min="513" max="522" width="11.7109375" style="215" customWidth="1"/>
    <col min="523" max="766" width="9.140625" style="215"/>
    <col min="767" max="767" width="3" style="215" customWidth="1"/>
    <col min="768" max="768" width="4.5703125" style="215" customWidth="1"/>
    <col min="769" max="778" width="11.7109375" style="215" customWidth="1"/>
    <col min="779" max="1022" width="9.140625" style="215"/>
    <col min="1023" max="1023" width="3" style="215" customWidth="1"/>
    <col min="1024" max="1024" width="4.5703125" style="215" customWidth="1"/>
    <col min="1025" max="1034" width="11.7109375" style="215" customWidth="1"/>
    <col min="1035" max="1278" width="9.140625" style="215"/>
    <col min="1279" max="1279" width="3" style="215" customWidth="1"/>
    <col min="1280" max="1280" width="4.5703125" style="215" customWidth="1"/>
    <col min="1281" max="1290" width="11.7109375" style="215" customWidth="1"/>
    <col min="1291" max="1534" width="9.140625" style="215"/>
    <col min="1535" max="1535" width="3" style="215" customWidth="1"/>
    <col min="1536" max="1536" width="4.5703125" style="215" customWidth="1"/>
    <col min="1537" max="1546" width="11.7109375" style="215" customWidth="1"/>
    <col min="1547" max="1790" width="9.140625" style="215"/>
    <col min="1791" max="1791" width="3" style="215" customWidth="1"/>
    <col min="1792" max="1792" width="4.5703125" style="215" customWidth="1"/>
    <col min="1793" max="1802" width="11.7109375" style="215" customWidth="1"/>
    <col min="1803" max="2046" width="9.140625" style="215"/>
    <col min="2047" max="2047" width="3" style="215" customWidth="1"/>
    <col min="2048" max="2048" width="4.5703125" style="215" customWidth="1"/>
    <col min="2049" max="2058" width="11.7109375" style="215" customWidth="1"/>
    <col min="2059" max="2302" width="9.140625" style="215"/>
    <col min="2303" max="2303" width="3" style="215" customWidth="1"/>
    <col min="2304" max="2304" width="4.5703125" style="215" customWidth="1"/>
    <col min="2305" max="2314" width="11.7109375" style="215" customWidth="1"/>
    <col min="2315" max="2558" width="9.140625" style="215"/>
    <col min="2559" max="2559" width="3" style="215" customWidth="1"/>
    <col min="2560" max="2560" width="4.5703125" style="215" customWidth="1"/>
    <col min="2561" max="2570" width="11.7109375" style="215" customWidth="1"/>
    <col min="2571" max="2814" width="9.140625" style="215"/>
    <col min="2815" max="2815" width="3" style="215" customWidth="1"/>
    <col min="2816" max="2816" width="4.5703125" style="215" customWidth="1"/>
    <col min="2817" max="2826" width="11.7109375" style="215" customWidth="1"/>
    <col min="2827" max="3070" width="9.140625" style="215"/>
    <col min="3071" max="3071" width="3" style="215" customWidth="1"/>
    <col min="3072" max="3072" width="4.5703125" style="215" customWidth="1"/>
    <col min="3073" max="3082" width="11.7109375" style="215" customWidth="1"/>
    <col min="3083" max="3326" width="9.140625" style="215"/>
    <col min="3327" max="3327" width="3" style="215" customWidth="1"/>
    <col min="3328" max="3328" width="4.5703125" style="215" customWidth="1"/>
    <col min="3329" max="3338" width="11.7109375" style="215" customWidth="1"/>
    <col min="3339" max="3582" width="9.140625" style="215"/>
    <col min="3583" max="3583" width="3" style="215" customWidth="1"/>
    <col min="3584" max="3584" width="4.5703125" style="215" customWidth="1"/>
    <col min="3585" max="3594" width="11.7109375" style="215" customWidth="1"/>
    <col min="3595" max="3838" width="9.140625" style="215"/>
    <col min="3839" max="3839" width="3" style="215" customWidth="1"/>
    <col min="3840" max="3840" width="4.5703125" style="215" customWidth="1"/>
    <col min="3841" max="3850" width="11.7109375" style="215" customWidth="1"/>
    <col min="3851" max="4094" width="9.140625" style="215"/>
    <col min="4095" max="4095" width="3" style="215" customWidth="1"/>
    <col min="4096" max="4096" width="4.5703125" style="215" customWidth="1"/>
    <col min="4097" max="4106" width="11.7109375" style="215" customWidth="1"/>
    <col min="4107" max="4350" width="9.140625" style="215"/>
    <col min="4351" max="4351" width="3" style="215" customWidth="1"/>
    <col min="4352" max="4352" width="4.5703125" style="215" customWidth="1"/>
    <col min="4353" max="4362" width="11.7109375" style="215" customWidth="1"/>
    <col min="4363" max="4606" width="9.140625" style="215"/>
    <col min="4607" max="4607" width="3" style="215" customWidth="1"/>
    <col min="4608" max="4608" width="4.5703125" style="215" customWidth="1"/>
    <col min="4609" max="4618" width="11.7109375" style="215" customWidth="1"/>
    <col min="4619" max="4862" width="9.140625" style="215"/>
    <col min="4863" max="4863" width="3" style="215" customWidth="1"/>
    <col min="4864" max="4864" width="4.5703125" style="215" customWidth="1"/>
    <col min="4865" max="4874" width="11.7109375" style="215" customWidth="1"/>
    <col min="4875" max="5118" width="9.140625" style="215"/>
    <col min="5119" max="5119" width="3" style="215" customWidth="1"/>
    <col min="5120" max="5120" width="4.5703125" style="215" customWidth="1"/>
    <col min="5121" max="5130" width="11.7109375" style="215" customWidth="1"/>
    <col min="5131" max="5374" width="9.140625" style="215"/>
    <col min="5375" max="5375" width="3" style="215" customWidth="1"/>
    <col min="5376" max="5376" width="4.5703125" style="215" customWidth="1"/>
    <col min="5377" max="5386" width="11.7109375" style="215" customWidth="1"/>
    <col min="5387" max="5630" width="9.140625" style="215"/>
    <col min="5631" max="5631" width="3" style="215" customWidth="1"/>
    <col min="5632" max="5632" width="4.5703125" style="215" customWidth="1"/>
    <col min="5633" max="5642" width="11.7109375" style="215" customWidth="1"/>
    <col min="5643" max="5886" width="9.140625" style="215"/>
    <col min="5887" max="5887" width="3" style="215" customWidth="1"/>
    <col min="5888" max="5888" width="4.5703125" style="215" customWidth="1"/>
    <col min="5889" max="5898" width="11.7109375" style="215" customWidth="1"/>
    <col min="5899" max="6142" width="9.140625" style="215"/>
    <col min="6143" max="6143" width="3" style="215" customWidth="1"/>
    <col min="6144" max="6144" width="4.5703125" style="215" customWidth="1"/>
    <col min="6145" max="6154" width="11.7109375" style="215" customWidth="1"/>
    <col min="6155" max="6398" width="9.140625" style="215"/>
    <col min="6399" max="6399" width="3" style="215" customWidth="1"/>
    <col min="6400" max="6400" width="4.5703125" style="215" customWidth="1"/>
    <col min="6401" max="6410" width="11.7109375" style="215" customWidth="1"/>
    <col min="6411" max="6654" width="9.140625" style="215"/>
    <col min="6655" max="6655" width="3" style="215" customWidth="1"/>
    <col min="6656" max="6656" width="4.5703125" style="215" customWidth="1"/>
    <col min="6657" max="6666" width="11.7109375" style="215" customWidth="1"/>
    <col min="6667" max="6910" width="9.140625" style="215"/>
    <col min="6911" max="6911" width="3" style="215" customWidth="1"/>
    <col min="6912" max="6912" width="4.5703125" style="215" customWidth="1"/>
    <col min="6913" max="6922" width="11.7109375" style="215" customWidth="1"/>
    <col min="6923" max="7166" width="9.140625" style="215"/>
    <col min="7167" max="7167" width="3" style="215" customWidth="1"/>
    <col min="7168" max="7168" width="4.5703125" style="215" customWidth="1"/>
    <col min="7169" max="7178" width="11.7109375" style="215" customWidth="1"/>
    <col min="7179" max="7422" width="9.140625" style="215"/>
    <col min="7423" max="7423" width="3" style="215" customWidth="1"/>
    <col min="7424" max="7424" width="4.5703125" style="215" customWidth="1"/>
    <col min="7425" max="7434" width="11.7109375" style="215" customWidth="1"/>
    <col min="7435" max="7678" width="9.140625" style="215"/>
    <col min="7679" max="7679" width="3" style="215" customWidth="1"/>
    <col min="7680" max="7680" width="4.5703125" style="215" customWidth="1"/>
    <col min="7681" max="7690" width="11.7109375" style="215" customWidth="1"/>
    <col min="7691" max="7934" width="9.140625" style="215"/>
    <col min="7935" max="7935" width="3" style="215" customWidth="1"/>
    <col min="7936" max="7936" width="4.5703125" style="215" customWidth="1"/>
    <col min="7937" max="7946" width="11.7109375" style="215" customWidth="1"/>
    <col min="7947" max="8190" width="9.140625" style="215"/>
    <col min="8191" max="8191" width="3" style="215" customWidth="1"/>
    <col min="8192" max="8192" width="4.5703125" style="215" customWidth="1"/>
    <col min="8193" max="8202" width="11.7109375" style="215" customWidth="1"/>
    <col min="8203" max="8446" width="9.140625" style="215"/>
    <col min="8447" max="8447" width="3" style="215" customWidth="1"/>
    <col min="8448" max="8448" width="4.5703125" style="215" customWidth="1"/>
    <col min="8449" max="8458" width="11.7109375" style="215" customWidth="1"/>
    <col min="8459" max="8702" width="9.140625" style="215"/>
    <col min="8703" max="8703" width="3" style="215" customWidth="1"/>
    <col min="8704" max="8704" width="4.5703125" style="215" customWidth="1"/>
    <col min="8705" max="8714" width="11.7109375" style="215" customWidth="1"/>
    <col min="8715" max="8958" width="9.140625" style="215"/>
    <col min="8959" max="8959" width="3" style="215" customWidth="1"/>
    <col min="8960" max="8960" width="4.5703125" style="215" customWidth="1"/>
    <col min="8961" max="8970" width="11.7109375" style="215" customWidth="1"/>
    <col min="8971" max="9214" width="9.140625" style="215"/>
    <col min="9215" max="9215" width="3" style="215" customWidth="1"/>
    <col min="9216" max="9216" width="4.5703125" style="215" customWidth="1"/>
    <col min="9217" max="9226" width="11.7109375" style="215" customWidth="1"/>
    <col min="9227" max="9470" width="9.140625" style="215"/>
    <col min="9471" max="9471" width="3" style="215" customWidth="1"/>
    <col min="9472" max="9472" width="4.5703125" style="215" customWidth="1"/>
    <col min="9473" max="9482" width="11.7109375" style="215" customWidth="1"/>
    <col min="9483" max="9726" width="9.140625" style="215"/>
    <col min="9727" max="9727" width="3" style="215" customWidth="1"/>
    <col min="9728" max="9728" width="4.5703125" style="215" customWidth="1"/>
    <col min="9729" max="9738" width="11.7109375" style="215" customWidth="1"/>
    <col min="9739" max="9982" width="9.140625" style="215"/>
    <col min="9983" max="9983" width="3" style="215" customWidth="1"/>
    <col min="9984" max="9984" width="4.5703125" style="215" customWidth="1"/>
    <col min="9985" max="9994" width="11.7109375" style="215" customWidth="1"/>
    <col min="9995" max="10238" width="9.140625" style="215"/>
    <col min="10239" max="10239" width="3" style="215" customWidth="1"/>
    <col min="10240" max="10240" width="4.5703125" style="215" customWidth="1"/>
    <col min="10241" max="10250" width="11.7109375" style="215" customWidth="1"/>
    <col min="10251" max="10494" width="9.140625" style="215"/>
    <col min="10495" max="10495" width="3" style="215" customWidth="1"/>
    <col min="10496" max="10496" width="4.5703125" style="215" customWidth="1"/>
    <col min="10497" max="10506" width="11.7109375" style="215" customWidth="1"/>
    <col min="10507" max="10750" width="9.140625" style="215"/>
    <col min="10751" max="10751" width="3" style="215" customWidth="1"/>
    <col min="10752" max="10752" width="4.5703125" style="215" customWidth="1"/>
    <col min="10753" max="10762" width="11.7109375" style="215" customWidth="1"/>
    <col min="10763" max="11006" width="9.140625" style="215"/>
    <col min="11007" max="11007" width="3" style="215" customWidth="1"/>
    <col min="11008" max="11008" width="4.5703125" style="215" customWidth="1"/>
    <col min="11009" max="11018" width="11.7109375" style="215" customWidth="1"/>
    <col min="11019" max="11262" width="9.140625" style="215"/>
    <col min="11263" max="11263" width="3" style="215" customWidth="1"/>
    <col min="11264" max="11264" width="4.5703125" style="215" customWidth="1"/>
    <col min="11265" max="11274" width="11.7109375" style="215" customWidth="1"/>
    <col min="11275" max="11518" width="9.140625" style="215"/>
    <col min="11519" max="11519" width="3" style="215" customWidth="1"/>
    <col min="11520" max="11520" width="4.5703125" style="215" customWidth="1"/>
    <col min="11521" max="11530" width="11.7109375" style="215" customWidth="1"/>
    <col min="11531" max="11774" width="9.140625" style="215"/>
    <col min="11775" max="11775" width="3" style="215" customWidth="1"/>
    <col min="11776" max="11776" width="4.5703125" style="215" customWidth="1"/>
    <col min="11777" max="11786" width="11.7109375" style="215" customWidth="1"/>
    <col min="11787" max="12030" width="9.140625" style="215"/>
    <col min="12031" max="12031" width="3" style="215" customWidth="1"/>
    <col min="12032" max="12032" width="4.5703125" style="215" customWidth="1"/>
    <col min="12033" max="12042" width="11.7109375" style="215" customWidth="1"/>
    <col min="12043" max="12286" width="9.140625" style="215"/>
    <col min="12287" max="12287" width="3" style="215" customWidth="1"/>
    <col min="12288" max="12288" width="4.5703125" style="215" customWidth="1"/>
    <col min="12289" max="12298" width="11.7109375" style="215" customWidth="1"/>
    <col min="12299" max="12542" width="9.140625" style="215"/>
    <col min="12543" max="12543" width="3" style="215" customWidth="1"/>
    <col min="12544" max="12544" width="4.5703125" style="215" customWidth="1"/>
    <col min="12545" max="12554" width="11.7109375" style="215" customWidth="1"/>
    <col min="12555" max="12798" width="9.140625" style="215"/>
    <col min="12799" max="12799" width="3" style="215" customWidth="1"/>
    <col min="12800" max="12800" width="4.5703125" style="215" customWidth="1"/>
    <col min="12801" max="12810" width="11.7109375" style="215" customWidth="1"/>
    <col min="12811" max="13054" width="9.140625" style="215"/>
    <col min="13055" max="13055" width="3" style="215" customWidth="1"/>
    <col min="13056" max="13056" width="4.5703125" style="215" customWidth="1"/>
    <col min="13057" max="13066" width="11.7109375" style="215" customWidth="1"/>
    <col min="13067" max="13310" width="9.140625" style="215"/>
    <col min="13311" max="13311" width="3" style="215" customWidth="1"/>
    <col min="13312" max="13312" width="4.5703125" style="215" customWidth="1"/>
    <col min="13313" max="13322" width="11.7109375" style="215" customWidth="1"/>
    <col min="13323" max="13566" width="9.140625" style="215"/>
    <col min="13567" max="13567" width="3" style="215" customWidth="1"/>
    <col min="13568" max="13568" width="4.5703125" style="215" customWidth="1"/>
    <col min="13569" max="13578" width="11.7109375" style="215" customWidth="1"/>
    <col min="13579" max="13822" width="9.140625" style="215"/>
    <col min="13823" max="13823" width="3" style="215" customWidth="1"/>
    <col min="13824" max="13824" width="4.5703125" style="215" customWidth="1"/>
    <col min="13825" max="13834" width="11.7109375" style="215" customWidth="1"/>
    <col min="13835" max="14078" width="9.140625" style="215"/>
    <col min="14079" max="14079" width="3" style="215" customWidth="1"/>
    <col min="14080" max="14080" width="4.5703125" style="215" customWidth="1"/>
    <col min="14081" max="14090" width="11.7109375" style="215" customWidth="1"/>
    <col min="14091" max="14334" width="9.140625" style="215"/>
    <col min="14335" max="14335" width="3" style="215" customWidth="1"/>
    <col min="14336" max="14336" width="4.5703125" style="215" customWidth="1"/>
    <col min="14337" max="14346" width="11.7109375" style="215" customWidth="1"/>
    <col min="14347" max="14590" width="9.140625" style="215"/>
    <col min="14591" max="14591" width="3" style="215" customWidth="1"/>
    <col min="14592" max="14592" width="4.5703125" style="215" customWidth="1"/>
    <col min="14593" max="14602" width="11.7109375" style="215" customWidth="1"/>
    <col min="14603" max="14846" width="9.140625" style="215"/>
    <col min="14847" max="14847" width="3" style="215" customWidth="1"/>
    <col min="14848" max="14848" width="4.5703125" style="215" customWidth="1"/>
    <col min="14849" max="14858" width="11.7109375" style="215" customWidth="1"/>
    <col min="14859" max="15102" width="9.140625" style="215"/>
    <col min="15103" max="15103" width="3" style="215" customWidth="1"/>
    <col min="15104" max="15104" width="4.5703125" style="215" customWidth="1"/>
    <col min="15105" max="15114" width="11.7109375" style="215" customWidth="1"/>
    <col min="15115" max="15358" width="9.140625" style="215"/>
    <col min="15359" max="15359" width="3" style="215" customWidth="1"/>
    <col min="15360" max="15360" width="4.5703125" style="215" customWidth="1"/>
    <col min="15361" max="15370" width="11.7109375" style="215" customWidth="1"/>
    <col min="15371" max="15614" width="9.140625" style="215"/>
    <col min="15615" max="15615" width="3" style="215" customWidth="1"/>
    <col min="15616" max="15616" width="4.5703125" style="215" customWidth="1"/>
    <col min="15617" max="15626" width="11.7109375" style="215" customWidth="1"/>
    <col min="15627" max="15870" width="9.140625" style="215"/>
    <col min="15871" max="15871" width="3" style="215" customWidth="1"/>
    <col min="15872" max="15872" width="4.5703125" style="215" customWidth="1"/>
    <col min="15873" max="15882" width="11.7109375" style="215" customWidth="1"/>
    <col min="15883" max="16126" width="9.140625" style="215"/>
    <col min="16127" max="16127" width="3" style="215" customWidth="1"/>
    <col min="16128" max="16128" width="4.5703125" style="215" customWidth="1"/>
    <col min="16129" max="16138" width="11.7109375" style="215" customWidth="1"/>
    <col min="16139" max="16383" width="9.140625" style="215"/>
    <col min="16384" max="16384" width="9.140625" style="215" customWidth="1"/>
  </cols>
  <sheetData>
    <row r="1" spans="1:24" ht="20.25">
      <c r="A1" s="576" t="s">
        <v>302</v>
      </c>
      <c r="B1" s="224"/>
      <c r="C1" s="224"/>
      <c r="D1" s="224"/>
      <c r="E1" s="224"/>
      <c r="F1" s="224"/>
      <c r="G1" s="224"/>
      <c r="H1" s="224"/>
      <c r="I1" s="224"/>
      <c r="J1" s="225"/>
      <c r="K1" s="226"/>
      <c r="L1" s="227"/>
    </row>
    <row r="2" spans="1:24" ht="5.0999999999999996" customHeight="1">
      <c r="A2" s="228"/>
      <c r="B2" s="228"/>
      <c r="C2" s="228"/>
      <c r="D2" s="228"/>
      <c r="E2" s="228"/>
      <c r="F2" s="228"/>
      <c r="G2" s="228"/>
      <c r="H2" s="228"/>
      <c r="I2" s="228"/>
      <c r="J2" s="229"/>
      <c r="L2" s="230"/>
    </row>
    <row r="3" spans="1:24" ht="18">
      <c r="A3" s="582" t="s">
        <v>303</v>
      </c>
      <c r="B3" s="582"/>
      <c r="C3" s="582"/>
      <c r="D3" s="582"/>
      <c r="E3" s="582"/>
      <c r="F3" s="582"/>
      <c r="G3" s="582"/>
      <c r="H3" s="582"/>
      <c r="I3" s="582"/>
      <c r="J3" s="582"/>
      <c r="K3" s="8"/>
      <c r="L3" s="231"/>
      <c r="M3" s="232"/>
      <c r="N3" s="232"/>
      <c r="P3" s="233"/>
      <c r="Q3" s="233"/>
    </row>
    <row r="4" spans="1:24" ht="5.0999999999999996" customHeight="1">
      <c r="A4" s="223"/>
      <c r="C4" s="223"/>
      <c r="D4" s="223"/>
      <c r="E4" s="223"/>
      <c r="F4" s="223"/>
      <c r="G4" s="223"/>
      <c r="H4" s="223"/>
      <c r="I4" s="223"/>
      <c r="J4" s="223"/>
      <c r="K4" s="223"/>
      <c r="L4" s="223"/>
      <c r="M4" s="223"/>
      <c r="N4" s="223"/>
      <c r="O4" s="223"/>
      <c r="P4" s="223"/>
      <c r="Q4" s="223"/>
    </row>
    <row r="5" spans="1:24" ht="15" customHeight="1">
      <c r="A5" s="532"/>
      <c r="B5" s="1634" t="s">
        <v>304</v>
      </c>
      <c r="C5" s="1634"/>
      <c r="D5" s="1634"/>
      <c r="E5" s="1634"/>
      <c r="F5" s="1634"/>
      <c r="G5" s="1634"/>
      <c r="H5" s="1634"/>
      <c r="I5" s="1634"/>
      <c r="J5" s="1634"/>
      <c r="K5" s="1634"/>
      <c r="L5" s="1634"/>
      <c r="M5" s="223"/>
      <c r="N5" s="223"/>
      <c r="O5" s="223"/>
      <c r="P5" s="223"/>
      <c r="Q5" s="223"/>
    </row>
    <row r="6" spans="1:24" ht="15" customHeight="1">
      <c r="A6" s="1639" t="s">
        <v>305</v>
      </c>
      <c r="B6" s="1635" t="s">
        <v>306</v>
      </c>
      <c r="C6" s="1636"/>
      <c r="D6" s="1636"/>
      <c r="E6" s="1636"/>
      <c r="F6" s="1637"/>
      <c r="G6" s="1636" t="s">
        <v>307</v>
      </c>
      <c r="H6" s="1636"/>
      <c r="I6" s="1636"/>
      <c r="J6" s="1636"/>
      <c r="K6" s="1636"/>
      <c r="L6" s="1229" t="s">
        <v>45</v>
      </c>
      <c r="M6" s="9"/>
      <c r="N6" s="9"/>
      <c r="O6" s="9"/>
      <c r="P6" s="9"/>
    </row>
    <row r="7" spans="1:24" ht="63.75" customHeight="1">
      <c r="A7" s="1640"/>
      <c r="B7" s="1027" t="s">
        <v>50</v>
      </c>
      <c r="C7" s="513" t="s">
        <v>51</v>
      </c>
      <c r="D7" s="513" t="s">
        <v>58</v>
      </c>
      <c r="E7" s="513" t="s">
        <v>99</v>
      </c>
      <c r="F7" s="1028" t="s">
        <v>154</v>
      </c>
      <c r="G7" s="1027" t="s">
        <v>50</v>
      </c>
      <c r="H7" s="513" t="s">
        <v>51</v>
      </c>
      <c r="I7" s="513" t="s">
        <v>58</v>
      </c>
      <c r="J7" s="513" t="s">
        <v>99</v>
      </c>
      <c r="K7" s="1028" t="s">
        <v>154</v>
      </c>
      <c r="L7" s="1400" t="s">
        <v>308</v>
      </c>
      <c r="S7" s="1633"/>
      <c r="T7" s="1633"/>
      <c r="U7" s="1633"/>
      <c r="V7" s="1633"/>
    </row>
    <row r="8" spans="1:24" ht="12.95" customHeight="1">
      <c r="A8" s="933">
        <v>0.29166666666666669</v>
      </c>
      <c r="B8" s="958">
        <v>220.72163052960886</v>
      </c>
      <c r="C8" s="624">
        <v>1522.4395102742499</v>
      </c>
      <c r="D8" s="625">
        <v>80.826850439568886</v>
      </c>
      <c r="E8" s="625">
        <v>160.24835891129081</v>
      </c>
      <c r="F8" s="962">
        <f>SUM(B8:E8)</f>
        <v>1984.2363501547184</v>
      </c>
      <c r="G8" s="624">
        <v>2357.4793596666664</v>
      </c>
      <c r="H8" s="624">
        <v>16263.650731125006</v>
      </c>
      <c r="I8" s="625">
        <v>863.04097441666647</v>
      </c>
      <c r="J8" s="625">
        <v>1711.8018235443537</v>
      </c>
      <c r="K8" s="625">
        <f>SUM(G8:J8)</f>
        <v>21195.972888752694</v>
      </c>
      <c r="L8" s="1035">
        <v>-5.8</v>
      </c>
      <c r="M8" s="222"/>
      <c r="N8" s="221"/>
      <c r="O8" s="221"/>
      <c r="P8" s="219"/>
      <c r="Q8" s="219"/>
      <c r="R8" s="219"/>
      <c r="S8" s="219"/>
      <c r="T8" s="219"/>
      <c r="U8" s="219"/>
      <c r="V8" s="219"/>
      <c r="W8" s="219"/>
      <c r="X8" s="219"/>
    </row>
    <row r="9" spans="1:24" ht="12.95" customHeight="1">
      <c r="A9" s="718">
        <v>0.33333333333333298</v>
      </c>
      <c r="B9" s="959">
        <v>224.58363052960888</v>
      </c>
      <c r="C9" s="627">
        <v>1608.8005102742497</v>
      </c>
      <c r="D9" s="628">
        <v>85.512850439568879</v>
      </c>
      <c r="E9" s="628">
        <v>172.9203589112908</v>
      </c>
      <c r="F9" s="963">
        <f t="shared" ref="F9:F31" si="0">SUM(B9:E9)</f>
        <v>2091.817350154718</v>
      </c>
      <c r="G9" s="627">
        <v>2398.5227296666667</v>
      </c>
      <c r="H9" s="627">
        <v>17185.621702125005</v>
      </c>
      <c r="I9" s="628">
        <v>913.12665541666649</v>
      </c>
      <c r="J9" s="628">
        <v>1847.2359185443536</v>
      </c>
      <c r="K9" s="628">
        <f t="shared" ref="K9:K31" si="1">SUM(G9:J9)</f>
        <v>22344.50700575269</v>
      </c>
      <c r="L9" s="1036">
        <v>-5.3</v>
      </c>
      <c r="M9" s="221"/>
      <c r="N9" s="221"/>
      <c r="O9" s="221"/>
      <c r="P9" s="219"/>
      <c r="Q9" s="219"/>
      <c r="R9" s="219"/>
      <c r="S9" s="219"/>
      <c r="T9" s="219"/>
      <c r="U9" s="219"/>
      <c r="V9" s="219"/>
      <c r="W9" s="219"/>
    </row>
    <row r="10" spans="1:24" ht="12.95" customHeight="1">
      <c r="A10" s="718">
        <v>0.375</v>
      </c>
      <c r="B10" s="959">
        <v>223.98763052960888</v>
      </c>
      <c r="C10" s="627">
        <v>1634.66551027425</v>
      </c>
      <c r="D10" s="628">
        <v>85.787850439568885</v>
      </c>
      <c r="E10" s="628">
        <v>162.57735891129079</v>
      </c>
      <c r="F10" s="963">
        <f t="shared" si="0"/>
        <v>2107.0183501547185</v>
      </c>
      <c r="G10" s="627">
        <v>2391.751389666666</v>
      </c>
      <c r="H10" s="627">
        <v>17460.839802125</v>
      </c>
      <c r="I10" s="628">
        <v>915.98698141666648</v>
      </c>
      <c r="J10" s="628">
        <v>1736.6784095443536</v>
      </c>
      <c r="K10" s="628">
        <f>SUM(G10:J10)</f>
        <v>22505.256582752689</v>
      </c>
      <c r="L10" s="1036">
        <v>-4.8</v>
      </c>
      <c r="M10" s="221"/>
      <c r="N10" s="221"/>
      <c r="O10" s="221"/>
      <c r="P10" s="219"/>
      <c r="Q10" s="219"/>
      <c r="R10" s="219"/>
      <c r="S10" s="219"/>
      <c r="T10" s="219"/>
      <c r="U10" s="219"/>
      <c r="V10" s="219"/>
      <c r="W10" s="219"/>
    </row>
    <row r="11" spans="1:24" ht="12.95" customHeight="1">
      <c r="A11" s="718">
        <v>0.41666666666666702</v>
      </c>
      <c r="B11" s="959">
        <v>224.85363052960886</v>
      </c>
      <c r="C11" s="627">
        <v>1611.2565102742499</v>
      </c>
      <c r="D11" s="628">
        <v>84.279850439568875</v>
      </c>
      <c r="E11" s="628">
        <v>162.25735891129079</v>
      </c>
      <c r="F11" s="963">
        <f t="shared" si="0"/>
        <v>2082.6473501547184</v>
      </c>
      <c r="G11" s="627">
        <v>2400.7678596666665</v>
      </c>
      <c r="H11" s="627">
        <v>17210.703568125002</v>
      </c>
      <c r="I11" s="628">
        <v>899.94590441666662</v>
      </c>
      <c r="J11" s="628">
        <v>1733.2633665443536</v>
      </c>
      <c r="K11" s="628">
        <f t="shared" si="1"/>
        <v>22244.680698752687</v>
      </c>
      <c r="L11" s="1036">
        <v>-3.6</v>
      </c>
      <c r="M11" s="221"/>
      <c r="N11" s="221"/>
      <c r="O11" s="221"/>
      <c r="P11" s="219"/>
      <c r="Q11" s="219"/>
      <c r="R11" s="219"/>
      <c r="S11" s="219"/>
      <c r="T11" s="219"/>
      <c r="U11" s="219"/>
      <c r="V11" s="219"/>
      <c r="W11" s="219"/>
    </row>
    <row r="12" spans="1:24" ht="12.95" customHeight="1">
      <c r="A12" s="718">
        <v>0.45833333333333298</v>
      </c>
      <c r="B12" s="959">
        <v>219.98563052960887</v>
      </c>
      <c r="C12" s="627">
        <v>1575.83751027425</v>
      </c>
      <c r="D12" s="628">
        <v>82.581850439568882</v>
      </c>
      <c r="E12" s="628">
        <v>162.6343589112908</v>
      </c>
      <c r="F12" s="963">
        <f t="shared" si="0"/>
        <v>2041.0393501547185</v>
      </c>
      <c r="G12" s="627">
        <v>2348.6593396666663</v>
      </c>
      <c r="H12" s="627">
        <v>16831.974572125</v>
      </c>
      <c r="I12" s="628">
        <v>881.80679741666654</v>
      </c>
      <c r="J12" s="628">
        <v>1737.2961825443533</v>
      </c>
      <c r="K12" s="628">
        <f t="shared" si="1"/>
        <v>21799.736891752684</v>
      </c>
      <c r="L12" s="1036">
        <v>-2.4</v>
      </c>
      <c r="M12" s="219"/>
      <c r="N12" s="219"/>
      <c r="O12" s="219"/>
      <c r="P12" s="219"/>
      <c r="Q12" s="219"/>
      <c r="R12" s="219"/>
      <c r="S12" s="219"/>
      <c r="T12" s="219"/>
      <c r="U12" s="219"/>
      <c r="V12" s="219"/>
      <c r="W12" s="219"/>
    </row>
    <row r="13" spans="1:24" ht="12.95" customHeight="1">
      <c r="A13" s="718">
        <v>0.5</v>
      </c>
      <c r="B13" s="959">
        <v>215.50263052960887</v>
      </c>
      <c r="C13" s="627">
        <v>1537.0395102742498</v>
      </c>
      <c r="D13" s="628">
        <v>80.022850439568884</v>
      </c>
      <c r="E13" s="628">
        <v>162.76135891129081</v>
      </c>
      <c r="F13" s="963">
        <f t="shared" si="0"/>
        <v>1995.3263501547185</v>
      </c>
      <c r="G13" s="627">
        <v>2301.0198596666664</v>
      </c>
      <c r="H13" s="627">
        <v>16417.312235125002</v>
      </c>
      <c r="I13" s="628">
        <v>854.4665774166665</v>
      </c>
      <c r="J13" s="628">
        <v>1738.6483045443536</v>
      </c>
      <c r="K13" s="628">
        <f t="shared" si="1"/>
        <v>21311.44697675269</v>
      </c>
      <c r="L13" s="1036">
        <v>-1.8</v>
      </c>
      <c r="M13" s="219"/>
      <c r="N13" s="219"/>
      <c r="O13" s="219"/>
      <c r="P13" s="219"/>
      <c r="Q13" s="219"/>
      <c r="R13" s="219"/>
      <c r="S13" s="219"/>
      <c r="T13" s="219"/>
      <c r="U13" s="219"/>
      <c r="V13" s="219"/>
      <c r="W13" s="219"/>
    </row>
    <row r="14" spans="1:24" ht="12.95" customHeight="1">
      <c r="A14" s="718">
        <v>0.54166666666666696</v>
      </c>
      <c r="B14" s="959">
        <v>214.47963052960887</v>
      </c>
      <c r="C14" s="627">
        <v>1485.8885102742499</v>
      </c>
      <c r="D14" s="628">
        <v>78.014850439568875</v>
      </c>
      <c r="E14" s="628">
        <v>159.3063589112908</v>
      </c>
      <c r="F14" s="963">
        <f t="shared" si="0"/>
        <v>1937.6893501547183</v>
      </c>
      <c r="G14" s="627">
        <v>2290.5443796666664</v>
      </c>
      <c r="H14" s="627">
        <v>15870.449726125005</v>
      </c>
      <c r="I14" s="628">
        <v>833.00316141666656</v>
      </c>
      <c r="J14" s="628">
        <v>1701.8829855443535</v>
      </c>
      <c r="K14" s="628">
        <f t="shared" si="1"/>
        <v>20695.880252752693</v>
      </c>
      <c r="L14" s="1036">
        <v>-1.4</v>
      </c>
      <c r="M14" s="219"/>
      <c r="N14" s="219"/>
      <c r="O14" s="219"/>
      <c r="P14" s="219"/>
      <c r="Q14" s="219"/>
      <c r="R14" s="219"/>
      <c r="S14" s="219"/>
      <c r="T14" s="219"/>
      <c r="U14" s="219"/>
      <c r="V14" s="219"/>
      <c r="W14" s="219"/>
    </row>
    <row r="15" spans="1:24" ht="12.95" customHeight="1">
      <c r="A15" s="718">
        <v>0.58333333333333304</v>
      </c>
      <c r="B15" s="959">
        <v>209.68463052960888</v>
      </c>
      <c r="C15" s="627">
        <v>1458.6395102742499</v>
      </c>
      <c r="D15" s="628">
        <v>76.384850439568879</v>
      </c>
      <c r="E15" s="628">
        <v>162.3543589112908</v>
      </c>
      <c r="F15" s="963">
        <f t="shared" si="0"/>
        <v>1907.0633501547186</v>
      </c>
      <c r="G15" s="627">
        <v>2239.3819476666663</v>
      </c>
      <c r="H15" s="627">
        <v>15579.679825125004</v>
      </c>
      <c r="I15" s="628">
        <v>815.58867441666644</v>
      </c>
      <c r="J15" s="628">
        <v>1734.2772035443536</v>
      </c>
      <c r="K15" s="628">
        <f t="shared" si="1"/>
        <v>20368.927650752688</v>
      </c>
      <c r="L15" s="1036">
        <v>-1.1000000000000001</v>
      </c>
      <c r="M15" s="219"/>
      <c r="N15" s="219"/>
      <c r="O15" s="219"/>
      <c r="P15" s="219"/>
      <c r="Q15" s="219"/>
      <c r="R15" s="219"/>
      <c r="S15" s="219"/>
      <c r="T15" s="219"/>
      <c r="U15" s="219"/>
      <c r="V15" s="219"/>
      <c r="W15" s="219"/>
    </row>
    <row r="16" spans="1:24" ht="12.95" customHeight="1">
      <c r="A16" s="933">
        <v>0.625</v>
      </c>
      <c r="B16" s="958">
        <v>207.49263052960887</v>
      </c>
      <c r="C16" s="624">
        <v>1435.8255102742498</v>
      </c>
      <c r="D16" s="625">
        <v>76.300850439568876</v>
      </c>
      <c r="E16" s="625">
        <v>161.70135891129081</v>
      </c>
      <c r="F16" s="962">
        <f t="shared" si="0"/>
        <v>1881.3203501547184</v>
      </c>
      <c r="G16" s="624">
        <v>2218.7767826666663</v>
      </c>
      <c r="H16" s="624">
        <v>15336.376173125007</v>
      </c>
      <c r="I16" s="625">
        <v>814.76295841666661</v>
      </c>
      <c r="J16" s="625">
        <v>1727.293026544354</v>
      </c>
      <c r="K16" s="625">
        <f t="shared" si="1"/>
        <v>20097.208940752695</v>
      </c>
      <c r="L16" s="1035">
        <v>-1.3</v>
      </c>
      <c r="M16" s="219"/>
      <c r="N16" s="219"/>
      <c r="O16" s="219"/>
      <c r="P16" s="219"/>
      <c r="Q16" s="219"/>
      <c r="R16" s="219"/>
      <c r="S16" s="219"/>
      <c r="T16" s="219"/>
      <c r="U16" s="219"/>
      <c r="V16" s="219"/>
      <c r="W16" s="219"/>
    </row>
    <row r="17" spans="1:23" ht="12.95" customHeight="1">
      <c r="A17" s="718">
        <v>0.66666666666666696</v>
      </c>
      <c r="B17" s="959">
        <v>216.76363052960886</v>
      </c>
      <c r="C17" s="627">
        <v>1446.6385102742497</v>
      </c>
      <c r="D17" s="628">
        <v>75.145850439568875</v>
      </c>
      <c r="E17" s="628">
        <v>162.6573589112908</v>
      </c>
      <c r="F17" s="963">
        <f t="shared" si="0"/>
        <v>1901.2053501547184</v>
      </c>
      <c r="G17" s="627">
        <v>2318.4889836666662</v>
      </c>
      <c r="H17" s="627">
        <v>15451.524327125004</v>
      </c>
      <c r="I17" s="628">
        <v>802.31898341666647</v>
      </c>
      <c r="J17" s="628">
        <v>1737.6512885443533</v>
      </c>
      <c r="K17" s="628">
        <f t="shared" si="1"/>
        <v>20309.983582752688</v>
      </c>
      <c r="L17" s="1036">
        <v>-1.8</v>
      </c>
      <c r="M17" s="219"/>
      <c r="N17" s="219"/>
      <c r="O17" s="219"/>
      <c r="P17" s="219"/>
      <c r="Q17" s="219"/>
      <c r="R17" s="219"/>
      <c r="S17" s="219"/>
      <c r="T17" s="219"/>
      <c r="U17" s="219"/>
      <c r="V17" s="219"/>
      <c r="W17" s="219"/>
    </row>
    <row r="18" spans="1:23" ht="12.95" customHeight="1">
      <c r="A18" s="718">
        <v>0.70833333333333304</v>
      </c>
      <c r="B18" s="959">
        <v>227.06763052960886</v>
      </c>
      <c r="C18" s="627">
        <v>1480.8415102742499</v>
      </c>
      <c r="D18" s="628">
        <v>75.702850439568877</v>
      </c>
      <c r="E18" s="628">
        <v>163.49535891129079</v>
      </c>
      <c r="F18" s="963">
        <f t="shared" si="0"/>
        <v>1947.1073501547185</v>
      </c>
      <c r="G18" s="627">
        <v>2430.3788626666665</v>
      </c>
      <c r="H18" s="627">
        <v>15818.841738125007</v>
      </c>
      <c r="I18" s="628">
        <v>808.30380441666648</v>
      </c>
      <c r="J18" s="628">
        <v>1746.6395685443536</v>
      </c>
      <c r="K18" s="628">
        <f t="shared" si="1"/>
        <v>20804.163973752697</v>
      </c>
      <c r="L18" s="1036">
        <v>-2.1</v>
      </c>
      <c r="M18" s="219"/>
      <c r="N18" s="219"/>
      <c r="O18" s="219"/>
      <c r="P18" s="219"/>
      <c r="Q18" s="219"/>
      <c r="R18" s="219"/>
      <c r="S18" s="219"/>
      <c r="T18" s="219"/>
      <c r="U18" s="219"/>
      <c r="V18" s="219"/>
      <c r="W18" s="219"/>
    </row>
    <row r="19" spans="1:23" ht="12.95" customHeight="1">
      <c r="A19" s="718">
        <v>0.75</v>
      </c>
      <c r="B19" s="959">
        <v>230.30863052960888</v>
      </c>
      <c r="C19" s="627">
        <v>1498.3925102742498</v>
      </c>
      <c r="D19" s="628">
        <v>78.568850439568877</v>
      </c>
      <c r="E19" s="628">
        <v>162.93235891129081</v>
      </c>
      <c r="F19" s="963">
        <f t="shared" si="0"/>
        <v>1970.2023501547185</v>
      </c>
      <c r="G19" s="627">
        <v>2465.4224986666663</v>
      </c>
      <c r="H19" s="627">
        <v>16006.563985125005</v>
      </c>
      <c r="I19" s="628">
        <v>838.92503741666644</v>
      </c>
      <c r="J19" s="628">
        <v>1740.6538355443536</v>
      </c>
      <c r="K19" s="628">
        <f t="shared" si="1"/>
        <v>21051.56535675269</v>
      </c>
      <c r="L19" s="1036">
        <v>-2.9</v>
      </c>
      <c r="M19" s="219"/>
      <c r="N19" s="219"/>
      <c r="O19" s="219"/>
      <c r="P19" s="219"/>
      <c r="Q19" s="219"/>
      <c r="R19" s="219"/>
      <c r="S19" s="219"/>
      <c r="T19" s="219"/>
      <c r="U19" s="219"/>
      <c r="V19" s="219"/>
      <c r="W19" s="219"/>
    </row>
    <row r="20" spans="1:23" ht="12.95" customHeight="1">
      <c r="A20" s="718">
        <v>0.79166666666666696</v>
      </c>
      <c r="B20" s="959">
        <v>233.65463052960888</v>
      </c>
      <c r="C20" s="627">
        <v>1504.00951027425</v>
      </c>
      <c r="D20" s="628">
        <v>76.361850439568883</v>
      </c>
      <c r="E20" s="628">
        <v>163.52435891129079</v>
      </c>
      <c r="F20" s="963">
        <f t="shared" si="0"/>
        <v>1977.5503501547187</v>
      </c>
      <c r="G20" s="627">
        <v>2501.1280466666663</v>
      </c>
      <c r="H20" s="627">
        <v>16066.771948125004</v>
      </c>
      <c r="I20" s="628">
        <v>815.39244341666654</v>
      </c>
      <c r="J20" s="628">
        <v>1746.9807725443532</v>
      </c>
      <c r="K20" s="628">
        <f t="shared" si="1"/>
        <v>21130.27321075269</v>
      </c>
      <c r="L20" s="1036">
        <v>-3.1</v>
      </c>
      <c r="M20" s="219"/>
      <c r="N20" s="219"/>
      <c r="O20" s="219"/>
      <c r="P20" s="219"/>
      <c r="Q20" s="219"/>
      <c r="R20" s="219"/>
      <c r="S20" s="219"/>
      <c r="T20" s="219"/>
      <c r="U20" s="219"/>
      <c r="V20" s="219"/>
      <c r="W20" s="219"/>
    </row>
    <row r="21" spans="1:23" ht="12.95" customHeight="1">
      <c r="A21" s="718">
        <v>0.83333333333333304</v>
      </c>
      <c r="B21" s="959">
        <v>233.95163052960888</v>
      </c>
      <c r="C21" s="627">
        <v>1510.5755102742498</v>
      </c>
      <c r="D21" s="628">
        <v>76.613850439568878</v>
      </c>
      <c r="E21" s="628">
        <v>163.4783589112908</v>
      </c>
      <c r="F21" s="963">
        <f t="shared" si="0"/>
        <v>1984.6193501547184</v>
      </c>
      <c r="G21" s="627">
        <v>2504.5168166666663</v>
      </c>
      <c r="H21" s="627">
        <v>16136.556682125005</v>
      </c>
      <c r="I21" s="628">
        <v>818.02043141666661</v>
      </c>
      <c r="J21" s="628">
        <v>1746.4825555443535</v>
      </c>
      <c r="K21" s="628">
        <f t="shared" si="1"/>
        <v>21205.576485752692</v>
      </c>
      <c r="L21" s="1036">
        <v>-3.6</v>
      </c>
      <c r="M21" s="219"/>
      <c r="N21" s="219"/>
      <c r="O21" s="219"/>
      <c r="P21" s="219"/>
      <c r="Q21" s="219"/>
      <c r="R21" s="219"/>
      <c r="S21" s="219"/>
      <c r="T21" s="219"/>
      <c r="U21" s="219"/>
      <c r="V21" s="219"/>
      <c r="W21" s="219"/>
    </row>
    <row r="22" spans="1:23" ht="12.95" customHeight="1">
      <c r="A22" s="718">
        <v>0.875</v>
      </c>
      <c r="B22" s="959">
        <v>228.15863052960887</v>
      </c>
      <c r="C22" s="627">
        <v>1494.4855102742501</v>
      </c>
      <c r="D22" s="628">
        <v>74.440850439568877</v>
      </c>
      <c r="E22" s="628">
        <v>163.7173589112908</v>
      </c>
      <c r="F22" s="963">
        <f t="shared" si="0"/>
        <v>1960.8023501547189</v>
      </c>
      <c r="G22" s="627">
        <v>2442.5056576666666</v>
      </c>
      <c r="H22" s="627">
        <v>15964.718293125006</v>
      </c>
      <c r="I22" s="628">
        <v>794.80445341666655</v>
      </c>
      <c r="J22" s="628">
        <v>1749.0421905443534</v>
      </c>
      <c r="K22" s="628">
        <f t="shared" si="1"/>
        <v>20951.070594752695</v>
      </c>
      <c r="L22" s="1036">
        <v>-3.8</v>
      </c>
      <c r="Q22" s="219"/>
      <c r="R22" s="219"/>
      <c r="S22" s="219"/>
      <c r="T22" s="219"/>
      <c r="U22" s="219"/>
      <c r="V22" s="219"/>
      <c r="W22" s="219"/>
    </row>
    <row r="23" spans="1:23" ht="12.95" customHeight="1">
      <c r="A23" s="718">
        <v>0.91666666666666696</v>
      </c>
      <c r="B23" s="959">
        <v>214.19063052960888</v>
      </c>
      <c r="C23" s="627">
        <v>1428.5865102742498</v>
      </c>
      <c r="D23" s="628">
        <v>69.574850439568877</v>
      </c>
      <c r="E23" s="628">
        <v>162.38135891129079</v>
      </c>
      <c r="F23" s="963">
        <f t="shared" si="0"/>
        <v>1874.7333501547184</v>
      </c>
      <c r="G23" s="627">
        <v>2292.8407996666665</v>
      </c>
      <c r="H23" s="627">
        <v>15260.685581125004</v>
      </c>
      <c r="I23" s="628">
        <v>742.79892841666651</v>
      </c>
      <c r="J23" s="628">
        <v>1734.9219745443536</v>
      </c>
      <c r="K23" s="628">
        <f t="shared" si="1"/>
        <v>20031.247283752691</v>
      </c>
      <c r="L23" s="1036">
        <v>-4.0999999999999996</v>
      </c>
      <c r="Q23" s="219"/>
      <c r="R23" s="219"/>
      <c r="S23" s="219"/>
      <c r="T23" s="219"/>
      <c r="U23" s="219"/>
      <c r="V23" s="219"/>
      <c r="W23" s="219"/>
    </row>
    <row r="24" spans="1:23" ht="12.95" customHeight="1">
      <c r="A24" s="933">
        <v>0.95833333333333304</v>
      </c>
      <c r="B24" s="958">
        <v>193.72463052960887</v>
      </c>
      <c r="C24" s="624">
        <v>1297.3125102742499</v>
      </c>
      <c r="D24" s="625">
        <v>58.698850439568886</v>
      </c>
      <c r="E24" s="625">
        <v>160.9133589112908</v>
      </c>
      <c r="F24" s="962">
        <f t="shared" si="0"/>
        <v>1710.6493501547184</v>
      </c>
      <c r="G24" s="624">
        <v>2073.4837216666665</v>
      </c>
      <c r="H24" s="624">
        <v>13857.601555125004</v>
      </c>
      <c r="I24" s="625">
        <v>626.58019441666647</v>
      </c>
      <c r="J24" s="625">
        <v>1719.0670295443538</v>
      </c>
      <c r="K24" s="625">
        <f t="shared" si="1"/>
        <v>18276.732500752689</v>
      </c>
      <c r="L24" s="1035">
        <v>-4.3</v>
      </c>
      <c r="M24" s="219"/>
      <c r="N24" s="219"/>
      <c r="O24" s="219"/>
      <c r="P24" s="219"/>
      <c r="Q24" s="219"/>
      <c r="R24" s="219"/>
      <c r="W24" s="219"/>
    </row>
    <row r="25" spans="1:23" ht="12.95" customHeight="1">
      <c r="A25" s="718">
        <v>1</v>
      </c>
      <c r="B25" s="959">
        <v>174.74763052960887</v>
      </c>
      <c r="C25" s="627">
        <v>1162.9575102742499</v>
      </c>
      <c r="D25" s="628">
        <v>51.304850439568888</v>
      </c>
      <c r="E25" s="628">
        <v>160.54135891129081</v>
      </c>
      <c r="F25" s="963">
        <f t="shared" si="0"/>
        <v>1549.5513501547184</v>
      </c>
      <c r="G25" s="627">
        <v>1870.3579466666663</v>
      </c>
      <c r="H25" s="627">
        <v>12422.372382125004</v>
      </c>
      <c r="I25" s="628">
        <v>547.56605641666658</v>
      </c>
      <c r="J25" s="628">
        <v>1715.1103765443538</v>
      </c>
      <c r="K25" s="628">
        <f t="shared" si="1"/>
        <v>16555.406761752693</v>
      </c>
      <c r="L25" s="1036">
        <v>-4.5</v>
      </c>
      <c r="M25" s="219"/>
      <c r="N25" s="219"/>
      <c r="O25" s="219"/>
      <c r="P25" s="219"/>
      <c r="Q25" s="219"/>
      <c r="R25" s="219"/>
      <c r="S25" s="219"/>
      <c r="T25" s="219"/>
      <c r="U25" s="219"/>
      <c r="V25" s="219"/>
      <c r="W25" s="219"/>
    </row>
    <row r="26" spans="1:23" ht="12.95" customHeight="1">
      <c r="A26" s="718">
        <v>1.0416666666666701</v>
      </c>
      <c r="B26" s="959">
        <v>165.52163052960887</v>
      </c>
      <c r="C26" s="627">
        <v>1116.0445102742501</v>
      </c>
      <c r="D26" s="628">
        <v>47.592850439568885</v>
      </c>
      <c r="E26" s="628">
        <v>106.23935891129079</v>
      </c>
      <c r="F26" s="963">
        <f t="shared" si="0"/>
        <v>1435.3983501547186</v>
      </c>
      <c r="G26" s="627">
        <v>1771.5568916666664</v>
      </c>
      <c r="H26" s="627">
        <v>11921.033954125005</v>
      </c>
      <c r="I26" s="628">
        <v>507.89510441666647</v>
      </c>
      <c r="J26" s="628">
        <v>1135.1081855443538</v>
      </c>
      <c r="K26" s="628">
        <f t="shared" si="1"/>
        <v>15335.594135752692</v>
      </c>
      <c r="L26" s="1036">
        <v>-5.0999999999999996</v>
      </c>
      <c r="M26" s="219"/>
      <c r="N26" s="220"/>
      <c r="O26" s="220"/>
      <c r="P26" s="220"/>
      <c r="Q26" s="219"/>
      <c r="R26" s="219"/>
      <c r="S26" s="219"/>
      <c r="T26" s="219"/>
      <c r="U26" s="219"/>
      <c r="V26" s="219"/>
      <c r="W26" s="219"/>
    </row>
    <row r="27" spans="1:23" ht="12.95" customHeight="1">
      <c r="A27" s="718">
        <v>1.0833333333333299</v>
      </c>
      <c r="B27" s="959">
        <v>160.79663052960888</v>
      </c>
      <c r="C27" s="627">
        <v>1107.6335102742501</v>
      </c>
      <c r="D27" s="628">
        <v>47.504850439568884</v>
      </c>
      <c r="E27" s="628">
        <v>79.255358911290784</v>
      </c>
      <c r="F27" s="963">
        <f t="shared" si="0"/>
        <v>1395.1903501547185</v>
      </c>
      <c r="G27" s="627">
        <v>1720.9389556666663</v>
      </c>
      <c r="H27" s="627">
        <v>11831.097123125006</v>
      </c>
      <c r="I27" s="628">
        <v>506.92944641666645</v>
      </c>
      <c r="J27" s="628">
        <v>846.81203954435364</v>
      </c>
      <c r="K27" s="628">
        <f t="shared" si="1"/>
        <v>14905.777564752692</v>
      </c>
      <c r="L27" s="1036">
        <v>-5.9</v>
      </c>
      <c r="M27" s="219"/>
      <c r="N27" s="219"/>
      <c r="O27" s="219"/>
      <c r="P27" s="219"/>
      <c r="Q27" s="219"/>
      <c r="R27" s="219"/>
      <c r="S27" s="219"/>
      <c r="T27" s="219"/>
      <c r="U27" s="219"/>
      <c r="V27" s="219"/>
      <c r="W27" s="219"/>
    </row>
    <row r="28" spans="1:23" ht="12.95" customHeight="1">
      <c r="A28" s="718">
        <v>1.125</v>
      </c>
      <c r="B28" s="959">
        <v>161.34463052960888</v>
      </c>
      <c r="C28" s="627">
        <v>1118.6665102742497</v>
      </c>
      <c r="D28" s="628">
        <v>50.28285043956889</v>
      </c>
      <c r="E28" s="628">
        <v>79.828358911290792</v>
      </c>
      <c r="F28" s="963">
        <f t="shared" si="0"/>
        <v>1410.1223501547181</v>
      </c>
      <c r="G28" s="627">
        <v>1726.6388386666663</v>
      </c>
      <c r="H28" s="627">
        <v>11948.875702125006</v>
      </c>
      <c r="I28" s="628">
        <v>536.64506641666651</v>
      </c>
      <c r="J28" s="628">
        <v>852.84617254435352</v>
      </c>
      <c r="K28" s="628">
        <f t="shared" si="1"/>
        <v>15065.005779752692</v>
      </c>
      <c r="L28" s="1036">
        <v>-6.4</v>
      </c>
      <c r="M28" s="219"/>
      <c r="N28" s="219"/>
      <c r="O28" s="219"/>
      <c r="P28" s="219"/>
      <c r="Q28" s="219"/>
      <c r="R28" s="219"/>
      <c r="S28" s="219"/>
      <c r="T28" s="219"/>
      <c r="U28" s="219"/>
      <c r="V28" s="219"/>
      <c r="W28" s="219"/>
    </row>
    <row r="29" spans="1:23" ht="12.95" customHeight="1">
      <c r="A29" s="718">
        <v>1.1666666666666701</v>
      </c>
      <c r="B29" s="959">
        <v>165.43163052960887</v>
      </c>
      <c r="C29" s="627">
        <v>1173.1805102742496</v>
      </c>
      <c r="D29" s="628">
        <v>54.748850439568891</v>
      </c>
      <c r="E29" s="628">
        <v>79.817358911290782</v>
      </c>
      <c r="F29" s="963">
        <f t="shared" si="0"/>
        <v>1473.1783501547181</v>
      </c>
      <c r="G29" s="627">
        <v>1770.3206806666665</v>
      </c>
      <c r="H29" s="627">
        <v>12531.341814125004</v>
      </c>
      <c r="I29" s="628">
        <v>584.36463541666649</v>
      </c>
      <c r="J29" s="628">
        <v>852.73932254435374</v>
      </c>
      <c r="K29" s="628">
        <f t="shared" si="1"/>
        <v>15738.76645275269</v>
      </c>
      <c r="L29" s="1036">
        <v>-6.1</v>
      </c>
      <c r="M29" s="219"/>
      <c r="N29" s="219"/>
      <c r="O29" s="219"/>
      <c r="P29" s="219"/>
      <c r="Q29" s="219"/>
      <c r="R29" s="219"/>
      <c r="S29" s="219"/>
      <c r="T29" s="219"/>
      <c r="U29" s="219"/>
      <c r="V29" s="219"/>
      <c r="W29" s="219"/>
    </row>
    <row r="30" spans="1:23" ht="12.95" customHeight="1">
      <c r="A30" s="718">
        <v>1.2083333333333299</v>
      </c>
      <c r="B30" s="959">
        <v>177.83563052960886</v>
      </c>
      <c r="C30" s="627">
        <v>1269.8225102742499</v>
      </c>
      <c r="D30" s="628">
        <v>62.29485043956889</v>
      </c>
      <c r="E30" s="628">
        <v>79.816358911290791</v>
      </c>
      <c r="F30" s="963">
        <f t="shared" si="0"/>
        <v>1589.7693501547183</v>
      </c>
      <c r="G30" s="627">
        <v>1903.2062296666663</v>
      </c>
      <c r="H30" s="627">
        <v>13564.165266125005</v>
      </c>
      <c r="I30" s="628">
        <v>665.01003541666648</v>
      </c>
      <c r="J30" s="628">
        <v>852.76499154435351</v>
      </c>
      <c r="K30" s="628">
        <f t="shared" si="1"/>
        <v>16985.14652275269</v>
      </c>
      <c r="L30" s="1036">
        <v>-5.5</v>
      </c>
      <c r="M30" s="219"/>
      <c r="N30" s="219"/>
      <c r="O30" s="219"/>
      <c r="P30" s="219"/>
      <c r="Q30" s="219"/>
      <c r="R30" s="219"/>
      <c r="S30" s="219"/>
      <c r="T30" s="219"/>
      <c r="U30" s="219"/>
      <c r="V30" s="219"/>
      <c r="W30" s="219"/>
    </row>
    <row r="31" spans="1:23" ht="12.95" customHeight="1">
      <c r="A31" s="934">
        <v>1.25</v>
      </c>
      <c r="B31" s="960">
        <v>208.51563052960887</v>
      </c>
      <c r="C31" s="630">
        <v>1447.1505102742499</v>
      </c>
      <c r="D31" s="631">
        <v>76.112850439568874</v>
      </c>
      <c r="E31" s="631">
        <v>105.31735891129078</v>
      </c>
      <c r="F31" s="964">
        <f t="shared" si="0"/>
        <v>1837.0963501547183</v>
      </c>
      <c r="G31" s="630">
        <v>2231.2754216666663</v>
      </c>
      <c r="H31" s="630">
        <v>15458.878313125004</v>
      </c>
      <c r="I31" s="631">
        <v>812.67269441666645</v>
      </c>
      <c r="J31" s="631">
        <v>1125.1324995443538</v>
      </c>
      <c r="K31" s="631">
        <f t="shared" si="1"/>
        <v>19627.958928752691</v>
      </c>
      <c r="L31" s="1037">
        <v>-4.7</v>
      </c>
      <c r="M31" s="219"/>
      <c r="N31" s="1241"/>
      <c r="O31" s="1241"/>
      <c r="P31" s="1241"/>
      <c r="Q31" s="219"/>
      <c r="R31" s="219"/>
      <c r="S31" s="219"/>
      <c r="T31" s="219"/>
      <c r="U31" s="219"/>
      <c r="V31" s="219"/>
      <c r="W31" s="219"/>
    </row>
    <row r="32" spans="1:23" ht="12.95" customHeight="1">
      <c r="A32" s="914" t="s">
        <v>154</v>
      </c>
      <c r="B32" s="1029">
        <f>SUM(B8:B31)</f>
        <v>4953.3051327106132</v>
      </c>
      <c r="C32" s="915">
        <f t="shared" ref="C32:K32" si="2">SUM(C8:C31)</f>
        <v>33926.690246581995</v>
      </c>
      <c r="D32" s="915">
        <f t="shared" si="2"/>
        <v>1704.662410549653</v>
      </c>
      <c r="E32" s="915">
        <f t="shared" si="2"/>
        <v>3460.6766138709791</v>
      </c>
      <c r="F32" s="1030">
        <f>SUM(F8:F31)</f>
        <v>44045.334403713241</v>
      </c>
      <c r="G32" s="915">
        <f t="shared" si="2"/>
        <v>52969.963999999978</v>
      </c>
      <c r="H32" s="915">
        <f t="shared" si="2"/>
        <v>362397.6370000001</v>
      </c>
      <c r="I32" s="915">
        <f t="shared" si="2"/>
        <v>18199.955999999991</v>
      </c>
      <c r="J32" s="915">
        <f t="shared" si="2"/>
        <v>36970.330024064489</v>
      </c>
      <c r="K32" s="915">
        <f t="shared" si="2"/>
        <v>470537.88702406455</v>
      </c>
      <c r="L32" s="1029">
        <f>AVERAGE(L8:L31)</f>
        <v>-3.8083333333333336</v>
      </c>
      <c r="M32" s="219"/>
      <c r="N32" s="219"/>
      <c r="O32" s="219"/>
      <c r="P32" s="219"/>
      <c r="Q32" s="219"/>
      <c r="R32" s="219"/>
      <c r="S32" s="219"/>
      <c r="T32" s="219"/>
      <c r="U32" s="219"/>
      <c r="V32" s="219"/>
      <c r="W32" s="219"/>
    </row>
    <row r="33" spans="1:23" ht="12.95" customHeight="1">
      <c r="A33" s="1365" t="s">
        <v>309</v>
      </c>
      <c r="B33" s="1031">
        <f>MAX(B8:B31)</f>
        <v>233.95163052960888</v>
      </c>
      <c r="C33" s="720">
        <f t="shared" ref="C33:K33" si="3">MAX(C8:C31)</f>
        <v>1634.66551027425</v>
      </c>
      <c r="D33" s="720">
        <f t="shared" si="3"/>
        <v>85.787850439568885</v>
      </c>
      <c r="E33" s="720">
        <f t="shared" si="3"/>
        <v>172.9203589112908</v>
      </c>
      <c r="F33" s="1032">
        <f t="shared" si="3"/>
        <v>2107.0183501547185</v>
      </c>
      <c r="G33" s="720">
        <f t="shared" si="3"/>
        <v>2504.5168166666663</v>
      </c>
      <c r="H33" s="720">
        <f t="shared" si="3"/>
        <v>17460.839802125</v>
      </c>
      <c r="I33" s="720">
        <f t="shared" si="3"/>
        <v>915.98698141666648</v>
      </c>
      <c r="J33" s="720">
        <f t="shared" si="3"/>
        <v>1847.2359185443536</v>
      </c>
      <c r="K33" s="720">
        <f t="shared" si="3"/>
        <v>22505.256582752689</v>
      </c>
      <c r="L33" s="1031">
        <f>MAX(L8:L31)</f>
        <v>-1.1000000000000001</v>
      </c>
    </row>
    <row r="34" spans="1:23" ht="12.95" customHeight="1">
      <c r="A34" s="1366" t="s">
        <v>310</v>
      </c>
      <c r="B34" s="1033">
        <f>MIN(B8:B31)</f>
        <v>160.79663052960888</v>
      </c>
      <c r="C34" s="716">
        <f t="shared" ref="C34:K34" si="4">MIN(C8:C31)</f>
        <v>1107.6335102742501</v>
      </c>
      <c r="D34" s="716">
        <f t="shared" si="4"/>
        <v>47.504850439568884</v>
      </c>
      <c r="E34" s="716">
        <f t="shared" si="4"/>
        <v>79.255358911290784</v>
      </c>
      <c r="F34" s="1034">
        <f>MIN(F8:F31)</f>
        <v>1395.1903501547185</v>
      </c>
      <c r="G34" s="716">
        <f t="shared" si="4"/>
        <v>1720.9389556666663</v>
      </c>
      <c r="H34" s="716">
        <f t="shared" si="4"/>
        <v>11831.097123125006</v>
      </c>
      <c r="I34" s="716">
        <f t="shared" si="4"/>
        <v>506.92944641666645</v>
      </c>
      <c r="J34" s="716">
        <f t="shared" si="4"/>
        <v>846.81203954435364</v>
      </c>
      <c r="K34" s="716">
        <f t="shared" si="4"/>
        <v>14905.777564752692</v>
      </c>
      <c r="L34" s="1033">
        <f>MIN(L8:L31)</f>
        <v>-6.4</v>
      </c>
    </row>
    <row r="35" spans="1:23" ht="4.5" customHeight="1">
      <c r="A35" s="213"/>
      <c r="B35" s="214"/>
      <c r="C35" s="214"/>
      <c r="D35" s="214"/>
      <c r="E35" s="214"/>
      <c r="F35" s="214"/>
      <c r="G35" s="214"/>
      <c r="H35" s="214"/>
      <c r="I35" s="214"/>
      <c r="J35" s="214"/>
      <c r="K35" s="214"/>
      <c r="L35" s="214"/>
    </row>
    <row r="36" spans="1:23" ht="7.5" customHeight="1">
      <c r="A36" s="216"/>
      <c r="B36" s="25"/>
      <c r="C36" s="25"/>
      <c r="D36" s="26"/>
      <c r="E36" s="26"/>
      <c r="F36" s="26"/>
      <c r="G36" s="25"/>
      <c r="H36" s="25"/>
      <c r="I36" s="26"/>
      <c r="J36" s="26"/>
      <c r="K36" s="26"/>
      <c r="L36" s="217"/>
      <c r="M36" s="218"/>
      <c r="N36" s="218"/>
      <c r="O36" s="218"/>
      <c r="P36" s="218"/>
      <c r="Q36" s="218"/>
      <c r="R36" s="218"/>
      <c r="S36" s="218"/>
      <c r="T36" s="218"/>
      <c r="U36" s="218"/>
      <c r="V36" s="218"/>
      <c r="W36" s="218"/>
    </row>
    <row r="37" spans="1:23" ht="15.75" customHeight="1">
      <c r="A37" s="1638" t="s">
        <v>311</v>
      </c>
      <c r="B37" s="1638"/>
      <c r="C37" s="1638"/>
      <c r="D37" s="1638"/>
      <c r="E37" s="1638"/>
      <c r="F37" s="1638"/>
      <c r="G37" s="1638"/>
      <c r="H37" s="1638"/>
      <c r="I37" s="1638"/>
      <c r="J37" s="1638"/>
      <c r="K37" s="455"/>
      <c r="L37" s="455"/>
    </row>
    <row r="38" spans="1:23" ht="12.95" customHeight="1"/>
    <row r="39" spans="1:23" ht="12.95" customHeight="1">
      <c r="A39" s="1632"/>
      <c r="B39" s="1632"/>
      <c r="C39" s="1632"/>
      <c r="D39" s="1632"/>
      <c r="E39" s="1632"/>
      <c r="F39" s="1632"/>
      <c r="G39" s="1632"/>
      <c r="H39" s="1632"/>
      <c r="I39" s="1632"/>
      <c r="J39" s="1632"/>
      <c r="K39" s="1632"/>
      <c r="L39" s="1632"/>
      <c r="M39" s="1632"/>
      <c r="N39" s="1632"/>
      <c r="O39" s="1632"/>
      <c r="P39" s="1632"/>
      <c r="Q39" s="1632"/>
    </row>
    <row r="40" spans="1:23" ht="12.95" customHeight="1">
      <c r="B40" s="219"/>
      <c r="C40" s="219"/>
      <c r="D40" s="219"/>
      <c r="E40" s="219"/>
      <c r="F40" s="219"/>
      <c r="G40" s="219"/>
      <c r="H40" s="219"/>
      <c r="I40" s="219"/>
      <c r="J40" s="219"/>
      <c r="K40" s="219"/>
    </row>
    <row r="41" spans="1:23" ht="12.95" customHeight="1">
      <c r="B41" s="608"/>
      <c r="C41" s="608"/>
      <c r="D41" s="608"/>
      <c r="E41" s="608"/>
      <c r="F41" s="608"/>
      <c r="G41" s="608"/>
      <c r="H41" s="608"/>
      <c r="I41" s="608"/>
      <c r="J41" s="609"/>
      <c r="K41" s="609"/>
    </row>
    <row r="42" spans="1:23" ht="12.95" customHeight="1">
      <c r="B42" s="219"/>
      <c r="C42" s="219"/>
      <c r="D42" s="219"/>
      <c r="E42" s="219"/>
      <c r="F42" s="219"/>
      <c r="G42" s="219"/>
      <c r="H42" s="219"/>
      <c r="I42" s="219"/>
      <c r="J42" s="610"/>
      <c r="K42" s="610"/>
      <c r="M42" s="610"/>
      <c r="N42" s="610"/>
    </row>
    <row r="43" spans="1:23" ht="12.95" customHeight="1">
      <c r="B43" s="219"/>
      <c r="C43" s="219"/>
      <c r="D43" s="219"/>
      <c r="E43" s="219"/>
      <c r="F43" s="219"/>
      <c r="G43" s="219"/>
      <c r="J43" s="610"/>
      <c r="K43" s="610"/>
    </row>
    <row r="44" spans="1:23" ht="12.95" customHeight="1"/>
    <row r="45" spans="1:23" ht="12.95" customHeight="1"/>
    <row r="46" spans="1:23" ht="12.95" customHeight="1"/>
    <row r="47" spans="1:23" ht="12.95" customHeight="1"/>
    <row r="48" spans="1:23" ht="12.95" customHeight="1"/>
    <row r="49" ht="12.95" customHeight="1"/>
    <row r="50" ht="12.95" customHeight="1"/>
    <row r="51" ht="12.95" customHeight="1"/>
    <row r="52" ht="12.95" customHeight="1"/>
    <row r="53" ht="12.95" customHeight="1"/>
    <row r="54" ht="12.95" customHeight="1"/>
    <row r="55" ht="12.95" customHeight="1"/>
  </sheetData>
  <mergeCells count="7">
    <mergeCell ref="A39:Q39"/>
    <mergeCell ref="S7:V7"/>
    <mergeCell ref="B5:L5"/>
    <mergeCell ref="B6:F6"/>
    <mergeCell ref="G6:K6"/>
    <mergeCell ref="A37:J37"/>
    <mergeCell ref="A6:A7"/>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5"/>
  <dimension ref="A1:X55"/>
  <sheetViews>
    <sheetView showGridLines="0" zoomScaleNormal="100" zoomScaleSheetLayoutView="100" workbookViewId="0">
      <selection activeCell="H1" sqref="H1"/>
    </sheetView>
  </sheetViews>
  <sheetFormatPr defaultColWidth="9.140625" defaultRowHeight="12.75"/>
  <cols>
    <col min="1" max="1" width="11.85546875" style="234" customWidth="1"/>
    <col min="2" max="2" width="12" style="234" customWidth="1"/>
    <col min="3" max="3" width="16.28515625" style="234" customWidth="1"/>
    <col min="4" max="4" width="8.85546875" style="234" customWidth="1"/>
    <col min="5" max="5" width="9.7109375" style="234" customWidth="1"/>
    <col min="6" max="9" width="8.7109375" style="234" customWidth="1"/>
    <col min="10" max="10" width="3.42578125" style="234" customWidth="1"/>
    <col min="11" max="11" width="2" style="234" customWidth="1"/>
    <col min="12" max="12" width="9.140625" style="234"/>
    <col min="13" max="21" width="9.140625" style="427"/>
    <col min="22" max="16384" width="9.140625" style="234"/>
  </cols>
  <sheetData>
    <row r="1" spans="1:24" s="16" customFormat="1" ht="18" customHeight="1">
      <c r="A1" s="1465" t="s">
        <v>312</v>
      </c>
      <c r="B1" s="1465"/>
      <c r="C1" s="1465"/>
      <c r="D1" s="1465"/>
      <c r="E1" s="1465"/>
      <c r="F1" s="1465"/>
      <c r="G1" s="1465"/>
      <c r="H1" s="1465"/>
      <c r="I1" s="1465"/>
      <c r="J1" s="1641"/>
      <c r="K1" s="1641"/>
      <c r="M1" s="426"/>
      <c r="N1" s="426"/>
      <c r="O1" s="426"/>
      <c r="P1" s="426"/>
      <c r="Q1" s="426"/>
      <c r="R1" s="426"/>
      <c r="S1" s="426"/>
      <c r="T1" s="426"/>
      <c r="U1" s="426"/>
    </row>
    <row r="2" spans="1:24" ht="5.0999999999999996" customHeight="1">
      <c r="A2" s="891"/>
      <c r="B2" s="891"/>
      <c r="C2" s="891"/>
      <c r="D2" s="891"/>
      <c r="E2" s="891"/>
      <c r="F2" s="891"/>
      <c r="G2" s="891"/>
      <c r="H2" s="891"/>
      <c r="I2" s="891"/>
      <c r="J2" s="891"/>
      <c r="K2" s="891"/>
    </row>
    <row r="3" spans="1:24" ht="24.95" customHeight="1">
      <c r="A3" s="1642" t="str">
        <f>'7.1'!B5</f>
        <v>KHO - 11 January 2022</v>
      </c>
      <c r="B3" s="1642"/>
      <c r="C3" s="1642"/>
      <c r="D3" s="1642"/>
      <c r="E3" s="1642"/>
      <c r="F3" s="1642"/>
      <c r="G3" s="1642"/>
      <c r="H3" s="1642"/>
      <c r="I3" s="1642"/>
      <c r="J3" s="1642"/>
      <c r="K3" s="1642"/>
    </row>
    <row r="4" spans="1:24" ht="20.100000000000001" customHeight="1">
      <c r="A4" s="460"/>
      <c r="B4" s="460"/>
      <c r="C4" s="460"/>
      <c r="D4" s="509" t="s">
        <v>147</v>
      </c>
      <c r="E4" s="605" t="s">
        <v>148</v>
      </c>
      <c r="F4" s="591" t="s">
        <v>149</v>
      </c>
      <c r="G4" s="547"/>
      <c r="H4" s="461"/>
      <c r="I4" s="461"/>
      <c r="J4" s="461"/>
      <c r="K4" s="461"/>
      <c r="N4" s="427" t="s">
        <v>151</v>
      </c>
      <c r="O4" s="427" t="s">
        <v>155</v>
      </c>
      <c r="P4" s="427" t="s">
        <v>158</v>
      </c>
      <c r="Q4" s="427" t="s">
        <v>159</v>
      </c>
      <c r="R4" s="427" t="s">
        <v>162</v>
      </c>
      <c r="S4" s="427" t="s">
        <v>166</v>
      </c>
      <c r="T4" s="427" t="s">
        <v>308</v>
      </c>
      <c r="U4" s="427" t="s">
        <v>92</v>
      </c>
    </row>
    <row r="5" spans="1:24" ht="15" customHeight="1">
      <c r="A5" s="1467" t="s">
        <v>519</v>
      </c>
      <c r="B5" s="1475" t="s">
        <v>151</v>
      </c>
      <c r="C5" s="1348" t="s">
        <v>152</v>
      </c>
      <c r="D5" s="709">
        <v>101025.84344340117</v>
      </c>
      <c r="E5" s="709">
        <v>1077964.6450000007</v>
      </c>
      <c r="F5" s="14"/>
      <c r="G5" s="14"/>
      <c r="H5" s="14"/>
      <c r="I5" s="14"/>
      <c r="J5" s="14"/>
      <c r="K5" s="14"/>
      <c r="L5" s="514"/>
      <c r="M5" s="515">
        <v>0.29166666666666669</v>
      </c>
      <c r="N5" s="428">
        <v>4209.4101434750501</v>
      </c>
      <c r="O5" s="428">
        <v>-3880.6183405422512</v>
      </c>
      <c r="P5" s="428">
        <v>1378.2081666666666</v>
      </c>
      <c r="Q5" s="428"/>
      <c r="R5" s="428">
        <v>17.494654891269601</v>
      </c>
      <c r="S5" s="428">
        <v>1984.2363501547184</v>
      </c>
      <c r="T5" s="428">
        <v>-5.8</v>
      </c>
      <c r="U5" s="428">
        <v>-259.74172566398329</v>
      </c>
      <c r="X5" s="235"/>
    </row>
    <row r="6" spans="1:24" ht="15" customHeight="1">
      <c r="A6" s="1467"/>
      <c r="B6" s="1476"/>
      <c r="C6" s="1349" t="s">
        <v>153</v>
      </c>
      <c r="D6" s="892">
        <v>8.1438373762227503</v>
      </c>
      <c r="E6" s="892">
        <v>85.507999999999996</v>
      </c>
      <c r="F6" s="14"/>
      <c r="G6" s="14"/>
      <c r="H6" s="14"/>
      <c r="I6" s="14"/>
      <c r="J6" s="14"/>
      <c r="K6" s="14"/>
      <c r="L6" s="514"/>
      <c r="M6" s="515">
        <v>0.33333333333333298</v>
      </c>
      <c r="N6" s="428">
        <v>4209.4101434750501</v>
      </c>
      <c r="O6" s="428">
        <v>-3880.6183405422512</v>
      </c>
      <c r="P6" s="428">
        <v>1378.2081666666666</v>
      </c>
      <c r="Q6" s="428">
        <v>0</v>
      </c>
      <c r="R6" s="428">
        <v>17.461507021482277</v>
      </c>
      <c r="S6" s="428">
        <v>2091.817350154718</v>
      </c>
      <c r="T6" s="428">
        <v>-5.3</v>
      </c>
      <c r="U6" s="428">
        <v>-367.35587353377036</v>
      </c>
      <c r="X6" s="235"/>
    </row>
    <row r="7" spans="1:24" ht="15" customHeight="1">
      <c r="A7" s="1467"/>
      <c r="B7" s="1477"/>
      <c r="C7" s="1350" t="s">
        <v>154</v>
      </c>
      <c r="D7" s="710">
        <v>101033.98728077739</v>
      </c>
      <c r="E7" s="710">
        <v>1078050.1530000006</v>
      </c>
      <c r="F7" s="14"/>
      <c r="G7" s="14"/>
      <c r="H7" s="14"/>
      <c r="I7" s="14"/>
      <c r="J7" s="14"/>
      <c r="K7" s="14"/>
      <c r="L7" s="514"/>
      <c r="M7" s="515">
        <v>0.374999999999999</v>
      </c>
      <c r="N7" s="428">
        <v>4209.4101434750501</v>
      </c>
      <c r="O7" s="428">
        <v>-3880.6183405422512</v>
      </c>
      <c r="P7" s="428">
        <v>1378.2081666666666</v>
      </c>
      <c r="Q7" s="428">
        <v>0</v>
      </c>
      <c r="R7" s="428">
        <v>16.934824476846206</v>
      </c>
      <c r="S7" s="428">
        <v>2107.0183501547185</v>
      </c>
      <c r="T7" s="428">
        <v>-4.8</v>
      </c>
      <c r="U7" s="428">
        <v>-383.0835560784069</v>
      </c>
      <c r="X7" s="235"/>
    </row>
    <row r="8" spans="1:24" ht="15" customHeight="1">
      <c r="A8" s="1467"/>
      <c r="B8" s="1475" t="s">
        <v>155</v>
      </c>
      <c r="C8" s="1348" t="s">
        <v>152</v>
      </c>
      <c r="D8" s="709">
        <v>93134.840173014003</v>
      </c>
      <c r="E8" s="709">
        <v>994260.14999999967</v>
      </c>
      <c r="F8" s="14"/>
      <c r="G8" s="14"/>
      <c r="H8" s="14"/>
      <c r="I8" s="14"/>
      <c r="J8" s="14"/>
      <c r="K8" s="14"/>
      <c r="L8" s="514"/>
      <c r="M8" s="515">
        <v>0.41666666666666602</v>
      </c>
      <c r="N8" s="428">
        <v>4209.4101434750501</v>
      </c>
      <c r="O8" s="428">
        <v>-3880.6183405422512</v>
      </c>
      <c r="P8" s="428">
        <v>1378.2081666666666</v>
      </c>
      <c r="Q8" s="428">
        <v>0</v>
      </c>
      <c r="R8" s="428">
        <v>16.477604367269599</v>
      </c>
      <c r="S8" s="428">
        <v>2082.6473501547184</v>
      </c>
      <c r="T8" s="428">
        <v>-3.6</v>
      </c>
      <c r="U8" s="428">
        <v>-359.16977618798342</v>
      </c>
      <c r="X8" s="235"/>
    </row>
    <row r="9" spans="1:24" ht="15" customHeight="1">
      <c r="A9" s="1467"/>
      <c r="B9" s="1476"/>
      <c r="C9" s="1349" t="s">
        <v>153</v>
      </c>
      <c r="D9" s="892">
        <v>2.4084224008767601</v>
      </c>
      <c r="E9" s="892">
        <v>25.727</v>
      </c>
      <c r="F9" s="14"/>
      <c r="G9" s="14"/>
      <c r="H9" s="14"/>
      <c r="I9" s="14"/>
      <c r="J9" s="14"/>
      <c r="K9" s="14"/>
      <c r="L9" s="514"/>
      <c r="M9" s="515">
        <v>0.45833333333333198</v>
      </c>
      <c r="N9" s="428">
        <v>4209.4101434750501</v>
      </c>
      <c r="O9" s="428">
        <v>-3880.6183405422512</v>
      </c>
      <c r="P9" s="428">
        <v>1378.2081666666666</v>
      </c>
      <c r="Q9" s="428">
        <v>0</v>
      </c>
      <c r="R9" s="428">
        <v>16.541669016978773</v>
      </c>
      <c r="S9" s="428">
        <v>2041.0393501547185</v>
      </c>
      <c r="T9" s="428">
        <v>-2.4</v>
      </c>
      <c r="U9" s="428">
        <v>-317.49771153827419</v>
      </c>
      <c r="X9" s="235"/>
    </row>
    <row r="10" spans="1:24" ht="15" customHeight="1">
      <c r="A10" s="1467"/>
      <c r="B10" s="1477"/>
      <c r="C10" s="1350" t="s">
        <v>154</v>
      </c>
      <c r="D10" s="710">
        <v>93137.248595414887</v>
      </c>
      <c r="E10" s="710">
        <v>994285.87699999963</v>
      </c>
      <c r="F10" s="14"/>
      <c r="G10" s="14"/>
      <c r="H10" s="14"/>
      <c r="I10" s="14"/>
      <c r="J10" s="14"/>
      <c r="K10" s="14"/>
      <c r="L10" s="514"/>
      <c r="M10" s="515">
        <v>0.499999999999998</v>
      </c>
      <c r="N10" s="428">
        <v>4209.4101434750501</v>
      </c>
      <c r="O10" s="428">
        <v>-3880.6183405422512</v>
      </c>
      <c r="P10" s="428">
        <v>1378.2081666666666</v>
      </c>
      <c r="Q10" s="428">
        <v>0</v>
      </c>
      <c r="R10" s="428">
        <v>17.32745068770226</v>
      </c>
      <c r="S10" s="428">
        <v>1995.3263501547185</v>
      </c>
      <c r="T10" s="428">
        <v>-1.8</v>
      </c>
      <c r="U10" s="428">
        <v>-270.99892986755071</v>
      </c>
      <c r="X10" s="235"/>
    </row>
    <row r="11" spans="1:24" ht="15" customHeight="1">
      <c r="A11" s="1467"/>
      <c r="B11" s="1472" t="s">
        <v>156</v>
      </c>
      <c r="C11" s="617" t="s">
        <v>152</v>
      </c>
      <c r="D11" s="709">
        <v>7891.0032703871693</v>
      </c>
      <c r="E11" s="709">
        <v>83704.495000001043</v>
      </c>
      <c r="F11" s="14"/>
      <c r="G11" s="14"/>
      <c r="H11" s="14"/>
      <c r="I11" s="14"/>
      <c r="J11" s="14"/>
      <c r="K11" s="14"/>
      <c r="L11" s="514"/>
      <c r="M11" s="515">
        <v>0.54166666666666496</v>
      </c>
      <c r="N11" s="428">
        <v>4209.4101434750501</v>
      </c>
      <c r="O11" s="428">
        <v>-3880.6183405422512</v>
      </c>
      <c r="P11" s="428">
        <v>1378.2081666666666</v>
      </c>
      <c r="Q11" s="428">
        <v>0</v>
      </c>
      <c r="R11" s="428">
        <v>17.421781901787437</v>
      </c>
      <c r="S11" s="428">
        <v>1937.6893501547183</v>
      </c>
      <c r="T11" s="428">
        <v>-1.4</v>
      </c>
      <c r="U11" s="428">
        <v>-213.26759865346548</v>
      </c>
      <c r="X11" s="235"/>
    </row>
    <row r="12" spans="1:24" ht="15" customHeight="1">
      <c r="A12" s="1467"/>
      <c r="B12" s="1478"/>
      <c r="C12" s="1351" t="s">
        <v>153</v>
      </c>
      <c r="D12" s="892">
        <v>5.7354149753459902</v>
      </c>
      <c r="E12" s="892">
        <v>59.780999999999992</v>
      </c>
      <c r="F12" s="14"/>
      <c r="G12" s="14"/>
      <c r="H12" s="14"/>
      <c r="I12" s="14"/>
      <c r="J12" s="14"/>
      <c r="K12" s="14"/>
      <c r="L12" s="514"/>
      <c r="M12" s="515">
        <v>0.58333333333333104</v>
      </c>
      <c r="N12" s="428">
        <v>4209.4101434750501</v>
      </c>
      <c r="O12" s="428">
        <v>-3880.6183405422512</v>
      </c>
      <c r="P12" s="428">
        <v>1378.2081666666666</v>
      </c>
      <c r="Q12" s="428">
        <v>0</v>
      </c>
      <c r="R12" s="428">
        <v>17.105775246104979</v>
      </c>
      <c r="S12" s="428">
        <v>1907.0633501547186</v>
      </c>
      <c r="T12" s="428">
        <v>-1.1000000000000001</v>
      </c>
      <c r="U12" s="428">
        <v>-182.95760530914822</v>
      </c>
      <c r="X12" s="235"/>
    </row>
    <row r="13" spans="1:24" ht="15" customHeight="1">
      <c r="A13" s="1467"/>
      <c r="B13" s="1479"/>
      <c r="C13" s="1352" t="s">
        <v>154</v>
      </c>
      <c r="D13" s="710">
        <v>7896.7386853625067</v>
      </c>
      <c r="E13" s="710">
        <v>83764.276000001002</v>
      </c>
      <c r="F13" s="17"/>
      <c r="G13" s="17"/>
      <c r="H13" s="17"/>
      <c r="I13" s="17"/>
      <c r="J13" s="17"/>
      <c r="K13" s="17"/>
      <c r="L13" s="514"/>
      <c r="M13" s="515">
        <v>0.624999999999997</v>
      </c>
      <c r="N13" s="428">
        <v>4209.4101434750501</v>
      </c>
      <c r="O13" s="428">
        <v>-3880.6183405422512</v>
      </c>
      <c r="P13" s="428">
        <v>1378.2081666666666</v>
      </c>
      <c r="Q13" s="428">
        <v>0</v>
      </c>
      <c r="R13" s="428">
        <v>16.625925837787111</v>
      </c>
      <c r="S13" s="428">
        <v>1881.3203501547184</v>
      </c>
      <c r="T13" s="428">
        <v>-1.3</v>
      </c>
      <c r="U13" s="428">
        <v>-157.69445471746599</v>
      </c>
      <c r="X13" s="235"/>
    </row>
    <row r="14" spans="1:24" ht="15" customHeight="1">
      <c r="A14" s="1466" t="s">
        <v>157</v>
      </c>
      <c r="B14" s="1475" t="s">
        <v>158</v>
      </c>
      <c r="C14" s="1348" t="s">
        <v>8</v>
      </c>
      <c r="D14" s="709">
        <v>29357.404999999999</v>
      </c>
      <c r="E14" s="709">
        <v>313182.655187</v>
      </c>
      <c r="F14" s="14"/>
      <c r="G14" s="14"/>
      <c r="H14" s="14"/>
      <c r="I14" s="14"/>
      <c r="J14" s="14"/>
      <c r="K14" s="14"/>
      <c r="L14" s="514"/>
      <c r="M14" s="515">
        <v>0.66666666666666397</v>
      </c>
      <c r="N14" s="428">
        <v>4209.4101434750501</v>
      </c>
      <c r="O14" s="428">
        <v>-3880.6183405422512</v>
      </c>
      <c r="P14" s="428">
        <v>1378.2081666666666</v>
      </c>
      <c r="Q14" s="428">
        <v>0</v>
      </c>
      <c r="R14" s="428">
        <v>16.593014643056335</v>
      </c>
      <c r="S14" s="428">
        <v>1901.2053501547184</v>
      </c>
      <c r="T14" s="428">
        <v>-1.8</v>
      </c>
      <c r="U14" s="428">
        <v>-177.61236591219676</v>
      </c>
      <c r="X14" s="235"/>
    </row>
    <row r="15" spans="1:24" ht="15" customHeight="1">
      <c r="A15" s="1467"/>
      <c r="B15" s="1476"/>
      <c r="C15" s="1349" t="s">
        <v>13</v>
      </c>
      <c r="D15" s="892">
        <v>2532.4380000000001</v>
      </c>
      <c r="E15" s="892">
        <v>27092.968000000001</v>
      </c>
      <c r="F15" s="14"/>
      <c r="G15" s="14"/>
      <c r="H15" s="14"/>
      <c r="I15" s="14"/>
      <c r="J15" s="14"/>
      <c r="K15" s="14"/>
      <c r="L15" s="514"/>
      <c r="M15" s="515">
        <v>0.70833333333333004</v>
      </c>
      <c r="N15" s="428">
        <v>4209.4101434750501</v>
      </c>
      <c r="O15" s="428">
        <v>-3880.6183405422512</v>
      </c>
      <c r="P15" s="428">
        <v>1378.2081666666666</v>
      </c>
      <c r="Q15" s="428">
        <v>0</v>
      </c>
      <c r="R15" s="428">
        <v>16.848462526803399</v>
      </c>
      <c r="S15" s="428">
        <v>1947.1073501547185</v>
      </c>
      <c r="T15" s="428">
        <v>-2.1</v>
      </c>
      <c r="U15" s="428">
        <v>-223.25891802844967</v>
      </c>
      <c r="X15" s="235"/>
    </row>
    <row r="16" spans="1:24" ht="15" customHeight="1">
      <c r="A16" s="1467"/>
      <c r="B16" s="1476"/>
      <c r="C16" s="1349" t="s">
        <v>14</v>
      </c>
      <c r="D16" s="892">
        <v>1187.154</v>
      </c>
      <c r="E16" s="892">
        <v>12700.173000000001</v>
      </c>
      <c r="F16" s="14"/>
      <c r="G16" s="14"/>
      <c r="H16" s="14"/>
      <c r="I16" s="14"/>
      <c r="J16" s="14"/>
      <c r="K16" s="14"/>
      <c r="L16" s="514"/>
      <c r="M16" s="515">
        <v>0.749999999999996</v>
      </c>
      <c r="N16" s="428">
        <v>4209.4101434750501</v>
      </c>
      <c r="O16" s="428">
        <v>-3880.6183405422512</v>
      </c>
      <c r="P16" s="428">
        <v>1378.2081666666666</v>
      </c>
      <c r="Q16" s="428">
        <v>0</v>
      </c>
      <c r="R16" s="428">
        <v>16.836227599691021</v>
      </c>
      <c r="S16" s="428">
        <v>1970.2023501547185</v>
      </c>
      <c r="T16" s="428">
        <v>-2.9</v>
      </c>
      <c r="U16" s="428">
        <v>-246.36615295556203</v>
      </c>
      <c r="X16" s="235"/>
    </row>
    <row r="17" spans="1:24" ht="15" customHeight="1">
      <c r="A17" s="1467"/>
      <c r="B17" s="1477"/>
      <c r="C17" s="1350" t="s">
        <v>154</v>
      </c>
      <c r="D17" s="710">
        <v>33076.997000000003</v>
      </c>
      <c r="E17" s="710">
        <v>352975.796187</v>
      </c>
      <c r="F17" s="14"/>
      <c r="G17" s="14"/>
      <c r="H17" s="14"/>
      <c r="I17" s="14"/>
      <c r="J17" s="14"/>
      <c r="K17" s="14"/>
      <c r="L17" s="514"/>
      <c r="M17" s="515">
        <v>0.79166666666666297</v>
      </c>
      <c r="N17" s="428">
        <v>4209.4101434750501</v>
      </c>
      <c r="O17" s="428">
        <v>-3880.6183405422512</v>
      </c>
      <c r="P17" s="428">
        <v>1378.2081666666666</v>
      </c>
      <c r="Q17" s="428">
        <v>0</v>
      </c>
      <c r="R17" s="428">
        <v>16.738988748935682</v>
      </c>
      <c r="S17" s="428">
        <v>1977.5503501547187</v>
      </c>
      <c r="T17" s="428">
        <v>-3.1</v>
      </c>
      <c r="U17" s="428">
        <v>-253.81139180631749</v>
      </c>
      <c r="X17" s="235"/>
    </row>
    <row r="18" spans="1:24" ht="15" customHeight="1">
      <c r="A18" s="1467"/>
      <c r="B18" s="1476" t="s">
        <v>159</v>
      </c>
      <c r="C18" s="1349" t="s">
        <v>8</v>
      </c>
      <c r="D18" s="709">
        <v>0</v>
      </c>
      <c r="E18" s="709">
        <v>0</v>
      </c>
      <c r="F18" s="14"/>
      <c r="G18" s="14"/>
      <c r="H18" s="14"/>
      <c r="I18" s="14"/>
      <c r="J18" s="14"/>
      <c r="K18" s="14"/>
      <c r="L18" s="514"/>
      <c r="M18" s="515">
        <v>0.83333333333332904</v>
      </c>
      <c r="N18" s="428">
        <v>4209.4101434750501</v>
      </c>
      <c r="O18" s="428">
        <v>-3880.6183405422512</v>
      </c>
      <c r="P18" s="428">
        <v>1378.2081666666666</v>
      </c>
      <c r="Q18" s="428">
        <v>0</v>
      </c>
      <c r="R18" s="428">
        <v>16.702295755931296</v>
      </c>
      <c r="S18" s="428">
        <v>1984.6193501547184</v>
      </c>
      <c r="T18" s="428">
        <v>-3.6</v>
      </c>
      <c r="U18" s="428">
        <v>-260.91708479932163</v>
      </c>
      <c r="X18" s="235"/>
    </row>
    <row r="19" spans="1:24" ht="15" customHeight="1">
      <c r="A19" s="1467"/>
      <c r="B19" s="1476"/>
      <c r="C19" s="1349" t="s">
        <v>13</v>
      </c>
      <c r="D19" s="892">
        <v>0</v>
      </c>
      <c r="E19" s="892">
        <v>0</v>
      </c>
      <c r="F19" s="14"/>
      <c r="G19" s="14"/>
      <c r="H19" s="14"/>
      <c r="I19" s="14"/>
      <c r="J19" s="14"/>
      <c r="K19" s="14"/>
      <c r="L19" s="514"/>
      <c r="M19" s="515">
        <v>0.874999999999995</v>
      </c>
      <c r="N19" s="428">
        <v>4209.4101434750501</v>
      </c>
      <c r="O19" s="428">
        <v>-3880.6183405422512</v>
      </c>
      <c r="P19" s="428">
        <v>1378.2081666666666</v>
      </c>
      <c r="Q19" s="428">
        <v>0</v>
      </c>
      <c r="R19" s="428">
        <v>16.492109221456474</v>
      </c>
      <c r="S19" s="428">
        <v>1960.8023501547189</v>
      </c>
      <c r="T19" s="428">
        <v>-3.8</v>
      </c>
      <c r="U19" s="428">
        <v>-237.31027133379689</v>
      </c>
      <c r="X19" s="235"/>
    </row>
    <row r="20" spans="1:24" ht="15" customHeight="1">
      <c r="A20" s="1467"/>
      <c r="B20" s="1476"/>
      <c r="C20" s="1349" t="s">
        <v>14</v>
      </c>
      <c r="D20" s="892">
        <v>0</v>
      </c>
      <c r="E20" s="892">
        <v>0</v>
      </c>
      <c r="F20" s="14"/>
      <c r="G20" s="14"/>
      <c r="H20" s="14"/>
      <c r="I20" s="14"/>
      <c r="J20" s="14"/>
      <c r="K20" s="14"/>
      <c r="L20" s="514"/>
      <c r="M20" s="515">
        <v>0.91666666666666097</v>
      </c>
      <c r="N20" s="428">
        <v>4209.4101434750501</v>
      </c>
      <c r="O20" s="428">
        <v>-3880.6183405422512</v>
      </c>
      <c r="P20" s="428">
        <v>1378.2081666666666</v>
      </c>
      <c r="Q20" s="428">
        <v>0</v>
      </c>
      <c r="R20" s="428">
        <v>16.236243994177414</v>
      </c>
      <c r="S20" s="428">
        <v>1874.7333501547184</v>
      </c>
      <c r="T20" s="428">
        <v>-4.0999999999999996</v>
      </c>
      <c r="U20" s="428">
        <v>-151.49713656107565</v>
      </c>
      <c r="X20" s="235"/>
    </row>
    <row r="21" spans="1:24" ht="15" customHeight="1">
      <c r="A21" s="1467"/>
      <c r="B21" s="1476"/>
      <c r="C21" s="1349" t="s">
        <v>154</v>
      </c>
      <c r="D21" s="710">
        <v>0</v>
      </c>
      <c r="E21" s="710">
        <v>0</v>
      </c>
      <c r="F21" s="14"/>
      <c r="G21" s="14"/>
      <c r="H21" s="14"/>
      <c r="I21" s="14"/>
      <c r="J21" s="14"/>
      <c r="K21" s="14"/>
      <c r="L21" s="514"/>
      <c r="M21" s="515">
        <v>0.95833333333332804</v>
      </c>
      <c r="N21" s="428">
        <v>4209.4101434750501</v>
      </c>
      <c r="O21" s="428">
        <v>-3880.6183405422512</v>
      </c>
      <c r="P21" s="428">
        <v>1378.2081666666666</v>
      </c>
      <c r="Q21" s="428">
        <v>0</v>
      </c>
      <c r="R21" s="428">
        <v>15.961539652852561</v>
      </c>
      <c r="S21" s="428">
        <v>1710.6493501547184</v>
      </c>
      <c r="T21" s="428">
        <v>-4.3</v>
      </c>
      <c r="U21" s="428">
        <v>12.312159097599533</v>
      </c>
      <c r="X21" s="235"/>
    </row>
    <row r="22" spans="1:24" ht="15" customHeight="1">
      <c r="A22" s="1467"/>
      <c r="B22" s="1472" t="s">
        <v>160</v>
      </c>
      <c r="C22" s="617" t="s">
        <v>8</v>
      </c>
      <c r="D22" s="709">
        <v>29357.404999999999</v>
      </c>
      <c r="E22" s="709">
        <v>313182.655187</v>
      </c>
      <c r="F22" s="14"/>
      <c r="G22" s="14"/>
      <c r="H22" s="14"/>
      <c r="I22" s="14"/>
      <c r="J22" s="14"/>
      <c r="K22" s="14"/>
      <c r="L22" s="514"/>
      <c r="M22" s="515">
        <v>0.999999999999994</v>
      </c>
      <c r="N22" s="428">
        <v>4209.4101434750501</v>
      </c>
      <c r="O22" s="428">
        <v>-3880.6183405422512</v>
      </c>
      <c r="P22" s="428">
        <v>1378.2081666666666</v>
      </c>
      <c r="Q22" s="428">
        <v>0</v>
      </c>
      <c r="R22" s="428">
        <v>16.022308507633099</v>
      </c>
      <c r="S22" s="428">
        <v>1549.5513501547184</v>
      </c>
      <c r="T22" s="428">
        <v>-4.5</v>
      </c>
      <c r="U22" s="428">
        <v>173.47092795238018</v>
      </c>
      <c r="X22" s="235"/>
    </row>
    <row r="23" spans="1:24" ht="15" customHeight="1">
      <c r="A23" s="1467"/>
      <c r="B23" s="1478"/>
      <c r="C23" s="1351" t="s">
        <v>13</v>
      </c>
      <c r="D23" s="892">
        <v>2532.4380000000001</v>
      </c>
      <c r="E23" s="892">
        <v>27092.968000000001</v>
      </c>
      <c r="F23" s="14"/>
      <c r="G23" s="14"/>
      <c r="H23" s="14"/>
      <c r="I23" s="14"/>
      <c r="J23" s="14"/>
      <c r="K23" s="14"/>
      <c r="L23" s="514"/>
      <c r="M23" s="515">
        <v>1.0416666666666601</v>
      </c>
      <c r="N23" s="428">
        <v>4209.4101434750501</v>
      </c>
      <c r="O23" s="428">
        <v>-3880.6183405422512</v>
      </c>
      <c r="P23" s="428">
        <v>1378.2081666666666</v>
      </c>
      <c r="Q23" s="428">
        <v>0</v>
      </c>
      <c r="R23" s="428">
        <v>16.059401594057213</v>
      </c>
      <c r="S23" s="428">
        <v>1435.3983501547186</v>
      </c>
      <c r="T23" s="428">
        <v>-5.0999999999999996</v>
      </c>
      <c r="U23" s="428">
        <v>287.66102103880394</v>
      </c>
      <c r="X23" s="235"/>
    </row>
    <row r="24" spans="1:24" ht="15" customHeight="1">
      <c r="A24" s="1467"/>
      <c r="B24" s="1478"/>
      <c r="C24" s="1351" t="s">
        <v>14</v>
      </c>
      <c r="D24" s="892">
        <v>1187.154</v>
      </c>
      <c r="E24" s="892">
        <v>12700.173000000001</v>
      </c>
      <c r="F24" s="14"/>
      <c r="G24" s="14"/>
      <c r="H24" s="14"/>
      <c r="I24" s="14"/>
      <c r="J24" s="14"/>
      <c r="K24" s="14"/>
      <c r="L24" s="514"/>
      <c r="M24" s="515">
        <v>1.0833333333333299</v>
      </c>
      <c r="N24" s="428">
        <v>4209.4101434750501</v>
      </c>
      <c r="O24" s="428">
        <v>-3880.6183405422512</v>
      </c>
      <c r="P24" s="428">
        <v>1378.2081666666666</v>
      </c>
      <c r="Q24" s="428">
        <v>0</v>
      </c>
      <c r="R24" s="428">
        <v>16.125099646248021</v>
      </c>
      <c r="S24" s="428">
        <v>1395.1903501547185</v>
      </c>
      <c r="T24" s="428">
        <v>-5.9</v>
      </c>
      <c r="U24" s="428">
        <v>327.9347190909948</v>
      </c>
      <c r="X24" s="235"/>
    </row>
    <row r="25" spans="1:24" ht="15" customHeight="1">
      <c r="A25" s="1467"/>
      <c r="B25" s="1479"/>
      <c r="C25" s="1352" t="s">
        <v>154</v>
      </c>
      <c r="D25" s="710">
        <v>33076.997000000003</v>
      </c>
      <c r="E25" s="710">
        <v>352975.796187</v>
      </c>
      <c r="F25" s="14"/>
      <c r="G25" s="14"/>
      <c r="H25" s="14"/>
      <c r="I25" s="14"/>
      <c r="J25" s="14"/>
      <c r="K25" s="14"/>
      <c r="L25" s="514"/>
      <c r="M25" s="515">
        <v>1.125</v>
      </c>
      <c r="N25" s="428">
        <v>4209.4101434750501</v>
      </c>
      <c r="O25" s="428">
        <v>-3880.6183405422512</v>
      </c>
      <c r="P25" s="428">
        <v>1378.2081666666666</v>
      </c>
      <c r="Q25" s="428">
        <v>0</v>
      </c>
      <c r="R25" s="428">
        <v>16.203169249568198</v>
      </c>
      <c r="S25" s="428">
        <v>1410.1223501547181</v>
      </c>
      <c r="T25" s="428">
        <v>-6.4</v>
      </c>
      <c r="U25" s="428">
        <v>313.08078869431552</v>
      </c>
      <c r="X25" s="235"/>
    </row>
    <row r="26" spans="1:24" ht="15" customHeight="1">
      <c r="A26" s="1468"/>
      <c r="B26" s="1480" t="s">
        <v>161</v>
      </c>
      <c r="C26" s="1480"/>
      <c r="D26" s="711">
        <v>1517796.0277324906</v>
      </c>
      <c r="E26" s="711">
        <v>16326424.964277919</v>
      </c>
      <c r="F26" s="17"/>
      <c r="G26" s="17"/>
      <c r="H26" s="17"/>
      <c r="I26" s="17"/>
      <c r="J26" s="17"/>
      <c r="K26" s="17"/>
      <c r="L26" s="514"/>
      <c r="M26" s="515">
        <v>1.1666666666666601</v>
      </c>
      <c r="N26" s="428">
        <v>4209.4101434750501</v>
      </c>
      <c r="O26" s="428">
        <v>-3880.6183405422512</v>
      </c>
      <c r="P26" s="428">
        <v>1378.2081666666666</v>
      </c>
      <c r="Q26" s="428">
        <v>0</v>
      </c>
      <c r="R26" s="428">
        <v>16.20471111439026</v>
      </c>
      <c r="S26" s="428">
        <v>1473.1783501547181</v>
      </c>
      <c r="T26" s="428">
        <v>-6.1</v>
      </c>
      <c r="U26" s="428">
        <v>250.02633055913748</v>
      </c>
      <c r="X26" s="235"/>
    </row>
    <row r="27" spans="1:24" ht="15" customHeight="1">
      <c r="A27" s="1466" t="s">
        <v>162</v>
      </c>
      <c r="B27" s="1469" t="s">
        <v>163</v>
      </c>
      <c r="C27" s="1348" t="s">
        <v>164</v>
      </c>
      <c r="D27" s="709">
        <v>352.60049096929515</v>
      </c>
      <c r="E27" s="709">
        <v>3833.9885524127344</v>
      </c>
      <c r="F27" s="14"/>
      <c r="G27" s="14"/>
      <c r="H27" s="14"/>
      <c r="I27" s="14"/>
      <c r="J27" s="14"/>
      <c r="K27" s="14"/>
      <c r="L27" s="514"/>
      <c r="M27" s="515">
        <v>1.2083333333333299</v>
      </c>
      <c r="N27" s="428">
        <v>4209.4101434750501</v>
      </c>
      <c r="O27" s="428">
        <v>-3880.6183405422512</v>
      </c>
      <c r="P27" s="428">
        <v>1378.2081666666666</v>
      </c>
      <c r="Q27" s="428">
        <v>0</v>
      </c>
      <c r="R27" s="428">
        <v>16.846947119083087</v>
      </c>
      <c r="S27" s="428">
        <v>1589.7693501547183</v>
      </c>
      <c r="T27" s="428">
        <v>-5.5</v>
      </c>
      <c r="U27" s="428">
        <v>134.07756656383026</v>
      </c>
      <c r="X27" s="235"/>
    </row>
    <row r="28" spans="1:24" ht="15" customHeight="1">
      <c r="A28" s="1467"/>
      <c r="B28" s="1470"/>
      <c r="C28" s="1349" t="s">
        <v>25</v>
      </c>
      <c r="D28" s="892">
        <v>0.28349059139784877</v>
      </c>
      <c r="E28" s="892">
        <v>3.4079772849462278</v>
      </c>
      <c r="F28" s="14"/>
      <c r="G28" s="14"/>
      <c r="H28" s="14"/>
      <c r="I28" s="14"/>
      <c r="J28" s="14"/>
      <c r="K28" s="14"/>
      <c r="L28" s="514"/>
      <c r="M28" s="515">
        <v>1.25</v>
      </c>
      <c r="N28" s="428">
        <v>4209.4101434750501</v>
      </c>
      <c r="O28" s="428">
        <v>-3880.6183405422512</v>
      </c>
      <c r="P28" s="428">
        <v>1378.2081666666666</v>
      </c>
      <c r="Q28" s="428">
        <v>0</v>
      </c>
      <c r="R28" s="428">
        <v>17.255354730079123</v>
      </c>
      <c r="S28" s="428">
        <v>1837.0963501547183</v>
      </c>
      <c r="T28" s="428">
        <v>-4.7</v>
      </c>
      <c r="U28" s="428">
        <v>-112.8410258251738</v>
      </c>
      <c r="X28" s="235"/>
    </row>
    <row r="29" spans="1:24" ht="15" customHeight="1">
      <c r="A29" s="1467"/>
      <c r="B29" s="1471"/>
      <c r="C29" s="1350" t="s">
        <v>154</v>
      </c>
      <c r="D29" s="710">
        <v>352.88398156069297</v>
      </c>
      <c r="E29" s="710">
        <v>3837.3965296976808</v>
      </c>
      <c r="F29" s="14"/>
      <c r="G29" s="14"/>
      <c r="H29" s="14"/>
      <c r="I29" s="14"/>
      <c r="J29" s="14"/>
      <c r="K29" s="14"/>
      <c r="L29" s="514"/>
      <c r="N29" s="428">
        <f>SUM(N5:N28)</f>
        <v>101025.84344340117</v>
      </c>
      <c r="O29" s="428">
        <f t="shared" ref="O29:U29" si="0">SUM(O5:O28)</f>
        <v>-93134.840173014003</v>
      </c>
      <c r="P29" s="428">
        <f t="shared" si="0"/>
        <v>33076.996000000006</v>
      </c>
      <c r="Q29" s="428">
        <f t="shared" si="0"/>
        <v>0</v>
      </c>
      <c r="R29" s="428">
        <f t="shared" si="0"/>
        <v>400.51706755119142</v>
      </c>
      <c r="S29" s="428">
        <f t="shared" si="0"/>
        <v>44045.334403713241</v>
      </c>
      <c r="T29" s="428">
        <f>AVERAGE(T5:T28)</f>
        <v>-3.8083333333333336</v>
      </c>
      <c r="U29" s="428">
        <f t="shared" si="0"/>
        <v>-2676.8180657748799</v>
      </c>
      <c r="X29" s="235"/>
    </row>
    <row r="30" spans="1:24" ht="15" customHeight="1">
      <c r="A30" s="1467"/>
      <c r="B30" s="1469" t="s">
        <v>165</v>
      </c>
      <c r="C30" s="1348" t="s">
        <v>164</v>
      </c>
      <c r="D30" s="892">
        <v>47.633085990498437</v>
      </c>
      <c r="E30" s="892">
        <v>504.95911868941738</v>
      </c>
      <c r="F30" s="14"/>
      <c r="G30" s="14"/>
      <c r="H30" s="14"/>
      <c r="I30" s="14"/>
      <c r="J30" s="14"/>
      <c r="K30" s="14"/>
      <c r="L30" s="514"/>
      <c r="X30" s="235"/>
    </row>
    <row r="31" spans="1:24" ht="15" customHeight="1">
      <c r="A31" s="1467"/>
      <c r="B31" s="1470"/>
      <c r="C31" s="1349" t="s">
        <v>25</v>
      </c>
      <c r="D31" s="892">
        <v>0</v>
      </c>
      <c r="E31" s="892">
        <v>0</v>
      </c>
      <c r="F31" s="14"/>
      <c r="G31" s="14"/>
      <c r="H31" s="14"/>
      <c r="I31" s="14"/>
      <c r="J31" s="14"/>
      <c r="K31" s="14"/>
      <c r="L31" s="514"/>
      <c r="X31" s="235"/>
    </row>
    <row r="32" spans="1:24" ht="15" customHeight="1">
      <c r="A32" s="1467"/>
      <c r="B32" s="1471"/>
      <c r="C32" s="1350" t="s">
        <v>154</v>
      </c>
      <c r="D32" s="892">
        <v>47.633085990498437</v>
      </c>
      <c r="E32" s="892">
        <v>504.95911868941738</v>
      </c>
      <c r="F32" s="14"/>
      <c r="G32" s="14"/>
      <c r="H32" s="14"/>
      <c r="I32" s="14"/>
      <c r="J32" s="14"/>
      <c r="K32" s="14"/>
      <c r="L32" s="514"/>
      <c r="N32" s="428"/>
      <c r="O32" s="428"/>
    </row>
    <row r="33" spans="1:13" ht="15" customHeight="1">
      <c r="A33" s="1467"/>
      <c r="B33" s="1472" t="s">
        <v>154</v>
      </c>
      <c r="C33" s="617" t="s">
        <v>164</v>
      </c>
      <c r="D33" s="709">
        <v>400.2335769597936</v>
      </c>
      <c r="E33" s="709">
        <v>4338.9476711021516</v>
      </c>
      <c r="F33" s="14"/>
      <c r="G33" s="14"/>
      <c r="H33" s="14"/>
      <c r="I33" s="14"/>
      <c r="J33" s="14"/>
      <c r="K33" s="14"/>
      <c r="L33" s="514"/>
    </row>
    <row r="34" spans="1:13" ht="15" customHeight="1">
      <c r="A34" s="1467"/>
      <c r="B34" s="1473"/>
      <c r="C34" s="1351" t="s">
        <v>25</v>
      </c>
      <c r="D34" s="892">
        <v>0.28349059139784877</v>
      </c>
      <c r="E34" s="892">
        <v>3.4079772849462278</v>
      </c>
      <c r="F34" s="14"/>
      <c r="G34" s="14"/>
      <c r="H34" s="14"/>
      <c r="I34" s="14"/>
      <c r="J34" s="14"/>
      <c r="K34" s="14"/>
      <c r="L34" s="514"/>
    </row>
    <row r="35" spans="1:13" ht="15" customHeight="1">
      <c r="A35" s="1468"/>
      <c r="B35" s="1474"/>
      <c r="C35" s="1352" t="s">
        <v>154</v>
      </c>
      <c r="D35" s="710">
        <v>400.51706755119142</v>
      </c>
      <c r="E35" s="710">
        <v>4342.355648387098</v>
      </c>
      <c r="F35" s="17"/>
      <c r="G35" s="17"/>
      <c r="H35" s="17"/>
      <c r="I35" s="17"/>
      <c r="J35" s="17"/>
      <c r="K35" s="17"/>
      <c r="L35" s="514"/>
    </row>
    <row r="36" spans="1:13" ht="15" customHeight="1">
      <c r="A36" s="1466" t="s">
        <v>166</v>
      </c>
      <c r="B36" s="1469" t="s">
        <v>167</v>
      </c>
      <c r="C36" s="1348" t="s">
        <v>91</v>
      </c>
      <c r="D36" s="892">
        <v>39928.701811075654</v>
      </c>
      <c r="E36" s="892">
        <v>426564.59062272921</v>
      </c>
      <c r="F36" s="14"/>
      <c r="G36" s="14"/>
      <c r="H36" s="14"/>
      <c r="I36" s="14"/>
      <c r="J36" s="14"/>
      <c r="K36" s="14"/>
      <c r="L36" s="514"/>
    </row>
    <row r="37" spans="1:13" ht="15" customHeight="1">
      <c r="A37" s="1467"/>
      <c r="B37" s="1470"/>
      <c r="C37" s="1349" t="s">
        <v>527</v>
      </c>
      <c r="D37" s="892">
        <v>660.68001605569873</v>
      </c>
      <c r="E37" s="892">
        <v>7058.0683053609664</v>
      </c>
      <c r="F37" s="14"/>
      <c r="G37" s="14"/>
      <c r="H37" s="14"/>
      <c r="I37" s="14"/>
      <c r="J37" s="14"/>
      <c r="K37" s="14"/>
      <c r="L37" s="514"/>
      <c r="M37" s="516"/>
    </row>
    <row r="38" spans="1:13" ht="15" customHeight="1">
      <c r="A38" s="1467"/>
      <c r="B38" s="1471"/>
      <c r="C38" s="1350" t="s">
        <v>154</v>
      </c>
      <c r="D38" s="892">
        <v>40589.38182713135</v>
      </c>
      <c r="E38" s="892">
        <v>433622.65892809018</v>
      </c>
      <c r="F38" s="14"/>
      <c r="G38" s="14"/>
      <c r="H38" s="14"/>
      <c r="I38" s="14"/>
      <c r="J38" s="14"/>
      <c r="K38" s="14"/>
      <c r="L38" s="514"/>
    </row>
    <row r="39" spans="1:13" ht="15" customHeight="1">
      <c r="A39" s="1467"/>
      <c r="B39" s="1469" t="s">
        <v>168</v>
      </c>
      <c r="C39" s="1348" t="s">
        <v>91</v>
      </c>
      <c r="D39" s="709">
        <v>47.633085990498437</v>
      </c>
      <c r="E39" s="709">
        <v>504.95911868941738</v>
      </c>
      <c r="F39" s="14"/>
      <c r="G39" s="14"/>
      <c r="H39" s="14"/>
      <c r="I39" s="14"/>
      <c r="J39" s="14"/>
      <c r="K39" s="14"/>
      <c r="L39" s="514"/>
    </row>
    <row r="40" spans="1:13" ht="15" customHeight="1">
      <c r="A40" s="1467"/>
      <c r="B40" s="1470"/>
      <c r="C40" s="1349" t="s">
        <v>527</v>
      </c>
      <c r="D40" s="892">
        <v>0</v>
      </c>
      <c r="E40" s="892">
        <v>0</v>
      </c>
      <c r="F40" s="14"/>
      <c r="G40" s="14"/>
      <c r="H40" s="14"/>
      <c r="I40" s="14"/>
      <c r="J40" s="14"/>
      <c r="K40" s="14"/>
      <c r="L40" s="514"/>
    </row>
    <row r="41" spans="1:13" ht="15" customHeight="1">
      <c r="A41" s="1467"/>
      <c r="B41" s="1471"/>
      <c r="C41" s="1350" t="s">
        <v>154</v>
      </c>
      <c r="D41" s="710">
        <v>47.633085990498437</v>
      </c>
      <c r="E41" s="710">
        <v>504.95911868941738</v>
      </c>
      <c r="F41" s="14"/>
      <c r="G41" s="14"/>
      <c r="H41" s="14"/>
      <c r="I41" s="14"/>
      <c r="J41" s="14"/>
      <c r="K41" s="14"/>
      <c r="L41" s="514"/>
    </row>
    <row r="42" spans="1:13" ht="15" customHeight="1">
      <c r="A42" s="1467"/>
      <c r="B42" s="1481" t="s">
        <v>169</v>
      </c>
      <c r="C42" s="1481"/>
      <c r="D42" s="892">
        <v>0.28349059139784877</v>
      </c>
      <c r="E42" s="892">
        <v>3.4079772849462278</v>
      </c>
      <c r="F42" s="14"/>
      <c r="G42" s="14"/>
      <c r="H42" s="14"/>
      <c r="I42" s="14"/>
      <c r="J42" s="14"/>
      <c r="K42" s="14"/>
      <c r="L42" s="514"/>
    </row>
    <row r="43" spans="1:13" ht="15" customHeight="1">
      <c r="A43" s="1467"/>
      <c r="B43" s="1481" t="s">
        <v>521</v>
      </c>
      <c r="C43" s="1481"/>
      <c r="D43" s="711">
        <v>3408.0360000000001</v>
      </c>
      <c r="E43" s="711">
        <v>36406.860999999997</v>
      </c>
      <c r="F43" s="14"/>
      <c r="G43" s="14"/>
      <c r="H43" s="14"/>
      <c r="I43" s="14"/>
      <c r="J43" s="14"/>
      <c r="K43" s="14"/>
      <c r="L43" s="514"/>
    </row>
    <row r="44" spans="1:13" ht="15" customHeight="1">
      <c r="A44" s="1467"/>
      <c r="B44" s="1472" t="s">
        <v>171</v>
      </c>
      <c r="C44" s="617" t="s">
        <v>91</v>
      </c>
      <c r="D44" s="709">
        <v>43384.370897066154</v>
      </c>
      <c r="E44" s="709">
        <v>463476.4107414186</v>
      </c>
      <c r="F44" s="14"/>
      <c r="G44" s="14"/>
      <c r="H44" s="14"/>
      <c r="I44" s="14"/>
      <c r="J44" s="14"/>
      <c r="K44" s="14"/>
      <c r="L44" s="514"/>
    </row>
    <row r="45" spans="1:13" ht="15" customHeight="1">
      <c r="A45" s="1467"/>
      <c r="B45" s="1473"/>
      <c r="C45" s="1351" t="s">
        <v>529</v>
      </c>
      <c r="D45" s="892">
        <v>660.96350664709655</v>
      </c>
      <c r="E45" s="892">
        <v>7061.4762826459128</v>
      </c>
      <c r="F45" s="14"/>
      <c r="G45" s="14"/>
      <c r="H45" s="14"/>
      <c r="I45" s="14"/>
      <c r="J45" s="14"/>
      <c r="K45" s="14"/>
      <c r="L45" s="514"/>
    </row>
    <row r="46" spans="1:13" ht="15" customHeight="1">
      <c r="A46" s="1468"/>
      <c r="B46" s="1474"/>
      <c r="C46" s="1352" t="s">
        <v>154</v>
      </c>
      <c r="D46" s="892">
        <v>44045.334403713248</v>
      </c>
      <c r="E46" s="892">
        <v>470537.88702406449</v>
      </c>
      <c r="F46" s="18"/>
      <c r="G46" s="18"/>
      <c r="H46" s="14"/>
      <c r="I46" s="14"/>
      <c r="J46" s="14"/>
      <c r="K46" s="14"/>
      <c r="L46" s="514"/>
    </row>
    <row r="47" spans="1:13" ht="15" customHeight="1">
      <c r="A47" s="1479" t="s">
        <v>87</v>
      </c>
      <c r="B47" s="1479"/>
      <c r="C47" s="1479"/>
      <c r="D47" s="711">
        <v>2671.0816507995478</v>
      </c>
      <c r="E47" s="711">
        <v>29455.459188676381</v>
      </c>
      <c r="F47" s="462"/>
      <c r="G47" s="17"/>
      <c r="H47" s="462"/>
      <c r="I47" s="463"/>
      <c r="J47" s="462"/>
      <c r="K47" s="17"/>
      <c r="L47" s="514"/>
    </row>
    <row r="48" spans="1:13" ht="5.0999999999999996" customHeight="1">
      <c r="A48" s="16"/>
      <c r="B48" s="16"/>
      <c r="C48" s="18"/>
      <c r="E48" s="18"/>
      <c r="F48" s="16"/>
      <c r="G48" s="16"/>
      <c r="H48" s="16"/>
      <c r="I48" s="16"/>
      <c r="J48" s="16"/>
      <c r="K48" s="16"/>
    </row>
    <row r="49" spans="1:11" ht="12.75" customHeight="1">
      <c r="A49" s="1643" t="s">
        <v>313</v>
      </c>
      <c r="B49" s="1643"/>
      <c r="C49" s="1643"/>
      <c r="D49" s="1643"/>
      <c r="E49" s="1643"/>
      <c r="F49" s="1643"/>
      <c r="G49" s="1643"/>
      <c r="H49" s="1643"/>
      <c r="I49" s="1643"/>
      <c r="J49" s="1643"/>
      <c r="K49" s="1643"/>
    </row>
    <row r="50" spans="1:11">
      <c r="A50" s="1643"/>
      <c r="B50" s="1643"/>
      <c r="C50" s="1643"/>
      <c r="D50" s="1643"/>
      <c r="E50" s="1643"/>
      <c r="F50" s="1643"/>
      <c r="G50" s="1643"/>
      <c r="H50" s="1643"/>
      <c r="I50" s="1643"/>
      <c r="J50" s="1643"/>
      <c r="K50" s="1643"/>
    </row>
    <row r="51" spans="1:11">
      <c r="D51" s="236"/>
      <c r="E51" s="236"/>
    </row>
    <row r="52" spans="1:11">
      <c r="D52" s="236"/>
      <c r="E52" s="236"/>
    </row>
    <row r="53" spans="1:11">
      <c r="D53" s="235"/>
      <c r="E53" s="235"/>
    </row>
    <row r="54" spans="1:11">
      <c r="D54" s="236"/>
      <c r="E54" s="236"/>
    </row>
    <row r="55" spans="1:11">
      <c r="D55" s="236"/>
      <c r="E55" s="236"/>
    </row>
  </sheetData>
  <mergeCells count="24">
    <mergeCell ref="A49:K50"/>
    <mergeCell ref="B33:B35"/>
    <mergeCell ref="A5:A13"/>
    <mergeCell ref="B5:B7"/>
    <mergeCell ref="B8:B10"/>
    <mergeCell ref="B11:B13"/>
    <mergeCell ref="B27:B29"/>
    <mergeCell ref="B30:B32"/>
    <mergeCell ref="B39:B41"/>
    <mergeCell ref="B42:C42"/>
    <mergeCell ref="B43:C43"/>
    <mergeCell ref="B44:B46"/>
    <mergeCell ref="A14:A26"/>
    <mergeCell ref="B14:B17"/>
    <mergeCell ref="B18:B21"/>
    <mergeCell ref="B22:B25"/>
    <mergeCell ref="J1:K1"/>
    <mergeCell ref="A1:I1"/>
    <mergeCell ref="A47:C47"/>
    <mergeCell ref="A36:A46"/>
    <mergeCell ref="B36:B38"/>
    <mergeCell ref="A3:K3"/>
    <mergeCell ref="B26:C26"/>
    <mergeCell ref="A27:A35"/>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6"/>
  <dimension ref="A1:P74"/>
  <sheetViews>
    <sheetView showGridLines="0" topLeftCell="A13" zoomScaleNormal="100" zoomScaleSheetLayoutView="100" workbookViewId="0">
      <selection activeCell="H1" sqref="H1"/>
    </sheetView>
  </sheetViews>
  <sheetFormatPr defaultRowHeight="12.75"/>
  <cols>
    <col min="1" max="1" width="7.28515625" style="10" customWidth="1"/>
    <col min="2" max="2" width="15.7109375" style="10" customWidth="1"/>
    <col min="3" max="6" width="15.7109375" style="9" customWidth="1"/>
    <col min="7" max="7" width="8.7109375" style="9" customWidth="1"/>
    <col min="8" max="8" width="5.85546875" style="9" customWidth="1"/>
    <col min="9" max="9" width="11.5703125" style="9" bestFit="1" customWidth="1"/>
    <col min="10" max="10" width="13.42578125" style="9" customWidth="1"/>
    <col min="11" max="11" width="14.5703125" style="9" customWidth="1"/>
    <col min="12" max="256" width="9.140625" style="9"/>
    <col min="257" max="257" width="2.7109375" style="9" customWidth="1"/>
    <col min="258" max="262" width="15.7109375" style="9" customWidth="1"/>
    <col min="263" max="263" width="2.7109375" style="9" customWidth="1"/>
    <col min="264" max="264" width="5.85546875" style="9" customWidth="1"/>
    <col min="265" max="265" width="11.5703125" style="9" bestFit="1" customWidth="1"/>
    <col min="266" max="266" width="13.42578125" style="9" customWidth="1"/>
    <col min="267" max="267" width="14.5703125" style="9" customWidth="1"/>
    <col min="268" max="512" width="9.140625" style="9"/>
    <col min="513" max="513" width="2.7109375" style="9" customWidth="1"/>
    <col min="514" max="518" width="15.7109375" style="9" customWidth="1"/>
    <col min="519" max="519" width="2.7109375" style="9" customWidth="1"/>
    <col min="520" max="520" width="5.85546875" style="9" customWidth="1"/>
    <col min="521" max="521" width="11.5703125" style="9" bestFit="1" customWidth="1"/>
    <col min="522" max="522" width="13.42578125" style="9" customWidth="1"/>
    <col min="523" max="523" width="14.5703125" style="9" customWidth="1"/>
    <col min="524" max="768" width="9.140625" style="9"/>
    <col min="769" max="769" width="2.7109375" style="9" customWidth="1"/>
    <col min="770" max="774" width="15.7109375" style="9" customWidth="1"/>
    <col min="775" max="775" width="2.7109375" style="9" customWidth="1"/>
    <col min="776" max="776" width="5.85546875" style="9" customWidth="1"/>
    <col min="777" max="777" width="11.5703125" style="9" bestFit="1" customWidth="1"/>
    <col min="778" max="778" width="13.42578125" style="9" customWidth="1"/>
    <col min="779" max="779" width="14.5703125" style="9" customWidth="1"/>
    <col min="780" max="1024" width="9.140625" style="9"/>
    <col min="1025" max="1025" width="2.7109375" style="9" customWidth="1"/>
    <col min="1026" max="1030" width="15.7109375" style="9" customWidth="1"/>
    <col min="1031" max="1031" width="2.7109375" style="9" customWidth="1"/>
    <col min="1032" max="1032" width="5.85546875" style="9" customWidth="1"/>
    <col min="1033" max="1033" width="11.5703125" style="9" bestFit="1" customWidth="1"/>
    <col min="1034" max="1034" width="13.42578125" style="9" customWidth="1"/>
    <col min="1035" max="1035" width="14.5703125" style="9" customWidth="1"/>
    <col min="1036" max="1280" width="9.140625" style="9"/>
    <col min="1281" max="1281" width="2.7109375" style="9" customWidth="1"/>
    <col min="1282" max="1286" width="15.7109375" style="9" customWidth="1"/>
    <col min="1287" max="1287" width="2.7109375" style="9" customWidth="1"/>
    <col min="1288" max="1288" width="5.85546875" style="9" customWidth="1"/>
    <col min="1289" max="1289" width="11.5703125" style="9" bestFit="1" customWidth="1"/>
    <col min="1290" max="1290" width="13.42578125" style="9" customWidth="1"/>
    <col min="1291" max="1291" width="14.5703125" style="9" customWidth="1"/>
    <col min="1292" max="1536" width="9.140625" style="9"/>
    <col min="1537" max="1537" width="2.7109375" style="9" customWidth="1"/>
    <col min="1538" max="1542" width="15.7109375" style="9" customWidth="1"/>
    <col min="1543" max="1543" width="2.7109375" style="9" customWidth="1"/>
    <col min="1544" max="1544" width="5.85546875" style="9" customWidth="1"/>
    <col min="1545" max="1545" width="11.5703125" style="9" bestFit="1" customWidth="1"/>
    <col min="1546" max="1546" width="13.42578125" style="9" customWidth="1"/>
    <col min="1547" max="1547" width="14.5703125" style="9" customWidth="1"/>
    <col min="1548" max="1792" width="9.140625" style="9"/>
    <col min="1793" max="1793" width="2.7109375" style="9" customWidth="1"/>
    <col min="1794" max="1798" width="15.7109375" style="9" customWidth="1"/>
    <col min="1799" max="1799" width="2.7109375" style="9" customWidth="1"/>
    <col min="1800" max="1800" width="5.85546875" style="9" customWidth="1"/>
    <col min="1801" max="1801" width="11.5703125" style="9" bestFit="1" customWidth="1"/>
    <col min="1802" max="1802" width="13.42578125" style="9" customWidth="1"/>
    <col min="1803" max="1803" width="14.5703125" style="9" customWidth="1"/>
    <col min="1804" max="2048" width="9.140625" style="9"/>
    <col min="2049" max="2049" width="2.7109375" style="9" customWidth="1"/>
    <col min="2050" max="2054" width="15.7109375" style="9" customWidth="1"/>
    <col min="2055" max="2055" width="2.7109375" style="9" customWidth="1"/>
    <col min="2056" max="2056" width="5.85546875" style="9" customWidth="1"/>
    <col min="2057" max="2057" width="11.5703125" style="9" bestFit="1" customWidth="1"/>
    <col min="2058" max="2058" width="13.42578125" style="9" customWidth="1"/>
    <col min="2059" max="2059" width="14.5703125" style="9" customWidth="1"/>
    <col min="2060" max="2304" width="9.140625" style="9"/>
    <col min="2305" max="2305" width="2.7109375" style="9" customWidth="1"/>
    <col min="2306" max="2310" width="15.7109375" style="9" customWidth="1"/>
    <col min="2311" max="2311" width="2.7109375" style="9" customWidth="1"/>
    <col min="2312" max="2312" width="5.85546875" style="9" customWidth="1"/>
    <col min="2313" max="2313" width="11.5703125" style="9" bestFit="1" customWidth="1"/>
    <col min="2314" max="2314" width="13.42578125" style="9" customWidth="1"/>
    <col min="2315" max="2315" width="14.5703125" style="9" customWidth="1"/>
    <col min="2316" max="2560" width="9.140625" style="9"/>
    <col min="2561" max="2561" width="2.7109375" style="9" customWidth="1"/>
    <col min="2562" max="2566" width="15.7109375" style="9" customWidth="1"/>
    <col min="2567" max="2567" width="2.7109375" style="9" customWidth="1"/>
    <col min="2568" max="2568" width="5.85546875" style="9" customWidth="1"/>
    <col min="2569" max="2569" width="11.5703125" style="9" bestFit="1" customWidth="1"/>
    <col min="2570" max="2570" width="13.42578125" style="9" customWidth="1"/>
    <col min="2571" max="2571" width="14.5703125" style="9" customWidth="1"/>
    <col min="2572" max="2816" width="9.140625" style="9"/>
    <col min="2817" max="2817" width="2.7109375" style="9" customWidth="1"/>
    <col min="2818" max="2822" width="15.7109375" style="9" customWidth="1"/>
    <col min="2823" max="2823" width="2.7109375" style="9" customWidth="1"/>
    <col min="2824" max="2824" width="5.85546875" style="9" customWidth="1"/>
    <col min="2825" max="2825" width="11.5703125" style="9" bestFit="1" customWidth="1"/>
    <col min="2826" max="2826" width="13.42578125" style="9" customWidth="1"/>
    <col min="2827" max="2827" width="14.5703125" style="9" customWidth="1"/>
    <col min="2828" max="3072" width="9.140625" style="9"/>
    <col min="3073" max="3073" width="2.7109375" style="9" customWidth="1"/>
    <col min="3074" max="3078" width="15.7109375" style="9" customWidth="1"/>
    <col min="3079" max="3079" width="2.7109375" style="9" customWidth="1"/>
    <col min="3080" max="3080" width="5.85546875" style="9" customWidth="1"/>
    <col min="3081" max="3081" width="11.5703125" style="9" bestFit="1" customWidth="1"/>
    <col min="3082" max="3082" width="13.42578125" style="9" customWidth="1"/>
    <col min="3083" max="3083" width="14.5703125" style="9" customWidth="1"/>
    <col min="3084" max="3328" width="9.140625" style="9"/>
    <col min="3329" max="3329" width="2.7109375" style="9" customWidth="1"/>
    <col min="3330" max="3334" width="15.7109375" style="9" customWidth="1"/>
    <col min="3335" max="3335" width="2.7109375" style="9" customWidth="1"/>
    <col min="3336" max="3336" width="5.85546875" style="9" customWidth="1"/>
    <col min="3337" max="3337" width="11.5703125" style="9" bestFit="1" customWidth="1"/>
    <col min="3338" max="3338" width="13.42578125" style="9" customWidth="1"/>
    <col min="3339" max="3339" width="14.5703125" style="9" customWidth="1"/>
    <col min="3340" max="3584" width="9.140625" style="9"/>
    <col min="3585" max="3585" width="2.7109375" style="9" customWidth="1"/>
    <col min="3586" max="3590" width="15.7109375" style="9" customWidth="1"/>
    <col min="3591" max="3591" width="2.7109375" style="9" customWidth="1"/>
    <col min="3592" max="3592" width="5.85546875" style="9" customWidth="1"/>
    <col min="3593" max="3593" width="11.5703125" style="9" bestFit="1" customWidth="1"/>
    <col min="3594" max="3594" width="13.42578125" style="9" customWidth="1"/>
    <col min="3595" max="3595" width="14.5703125" style="9" customWidth="1"/>
    <col min="3596" max="3840" width="9.140625" style="9"/>
    <col min="3841" max="3841" width="2.7109375" style="9" customWidth="1"/>
    <col min="3842" max="3846" width="15.7109375" style="9" customWidth="1"/>
    <col min="3847" max="3847" width="2.7109375" style="9" customWidth="1"/>
    <col min="3848" max="3848" width="5.85546875" style="9" customWidth="1"/>
    <col min="3849" max="3849" width="11.5703125" style="9" bestFit="1" customWidth="1"/>
    <col min="3850" max="3850" width="13.42578125" style="9" customWidth="1"/>
    <col min="3851" max="3851" width="14.5703125" style="9" customWidth="1"/>
    <col min="3852" max="4096" width="9.140625" style="9"/>
    <col min="4097" max="4097" width="2.7109375" style="9" customWidth="1"/>
    <col min="4098" max="4102" width="15.7109375" style="9" customWidth="1"/>
    <col min="4103" max="4103" width="2.7109375" style="9" customWidth="1"/>
    <col min="4104" max="4104" width="5.85546875" style="9" customWidth="1"/>
    <col min="4105" max="4105" width="11.5703125" style="9" bestFit="1" customWidth="1"/>
    <col min="4106" max="4106" width="13.42578125" style="9" customWidth="1"/>
    <col min="4107" max="4107" width="14.5703125" style="9" customWidth="1"/>
    <col min="4108" max="4352" width="9.140625" style="9"/>
    <col min="4353" max="4353" width="2.7109375" style="9" customWidth="1"/>
    <col min="4354" max="4358" width="15.7109375" style="9" customWidth="1"/>
    <col min="4359" max="4359" width="2.7109375" style="9" customWidth="1"/>
    <col min="4360" max="4360" width="5.85546875" style="9" customWidth="1"/>
    <col min="4361" max="4361" width="11.5703125" style="9" bestFit="1" customWidth="1"/>
    <col min="4362" max="4362" width="13.42578125" style="9" customWidth="1"/>
    <col min="4363" max="4363" width="14.5703125" style="9" customWidth="1"/>
    <col min="4364" max="4608" width="9.140625" style="9"/>
    <col min="4609" max="4609" width="2.7109375" style="9" customWidth="1"/>
    <col min="4610" max="4614" width="15.7109375" style="9" customWidth="1"/>
    <col min="4615" max="4615" width="2.7109375" style="9" customWidth="1"/>
    <col min="4616" max="4616" width="5.85546875" style="9" customWidth="1"/>
    <col min="4617" max="4617" width="11.5703125" style="9" bestFit="1" customWidth="1"/>
    <col min="4618" max="4618" width="13.42578125" style="9" customWidth="1"/>
    <col min="4619" max="4619" width="14.5703125" style="9" customWidth="1"/>
    <col min="4620" max="4864" width="9.140625" style="9"/>
    <col min="4865" max="4865" width="2.7109375" style="9" customWidth="1"/>
    <col min="4866" max="4870" width="15.7109375" style="9" customWidth="1"/>
    <col min="4871" max="4871" width="2.7109375" style="9" customWidth="1"/>
    <col min="4872" max="4872" width="5.85546875" style="9" customWidth="1"/>
    <col min="4873" max="4873" width="11.5703125" style="9" bestFit="1" customWidth="1"/>
    <col min="4874" max="4874" width="13.42578125" style="9" customWidth="1"/>
    <col min="4875" max="4875" width="14.5703125" style="9" customWidth="1"/>
    <col min="4876" max="5120" width="9.140625" style="9"/>
    <col min="5121" max="5121" width="2.7109375" style="9" customWidth="1"/>
    <col min="5122" max="5126" width="15.7109375" style="9" customWidth="1"/>
    <col min="5127" max="5127" width="2.7109375" style="9" customWidth="1"/>
    <col min="5128" max="5128" width="5.85546875" style="9" customWidth="1"/>
    <col min="5129" max="5129" width="11.5703125" style="9" bestFit="1" customWidth="1"/>
    <col min="5130" max="5130" width="13.42578125" style="9" customWidth="1"/>
    <col min="5131" max="5131" width="14.5703125" style="9" customWidth="1"/>
    <col min="5132" max="5376" width="9.140625" style="9"/>
    <col min="5377" max="5377" width="2.7109375" style="9" customWidth="1"/>
    <col min="5378" max="5382" width="15.7109375" style="9" customWidth="1"/>
    <col min="5383" max="5383" width="2.7109375" style="9" customWidth="1"/>
    <col min="5384" max="5384" width="5.85546875" style="9" customWidth="1"/>
    <col min="5385" max="5385" width="11.5703125" style="9" bestFit="1" customWidth="1"/>
    <col min="5386" max="5386" width="13.42578125" style="9" customWidth="1"/>
    <col min="5387" max="5387" width="14.5703125" style="9" customWidth="1"/>
    <col min="5388" max="5632" width="9.140625" style="9"/>
    <col min="5633" max="5633" width="2.7109375" style="9" customWidth="1"/>
    <col min="5634" max="5638" width="15.7109375" style="9" customWidth="1"/>
    <col min="5639" max="5639" width="2.7109375" style="9" customWidth="1"/>
    <col min="5640" max="5640" width="5.85546875" style="9" customWidth="1"/>
    <col min="5641" max="5641" width="11.5703125" style="9" bestFit="1" customWidth="1"/>
    <col min="5642" max="5642" width="13.42578125" style="9" customWidth="1"/>
    <col min="5643" max="5643" width="14.5703125" style="9" customWidth="1"/>
    <col min="5644" max="5888" width="9.140625" style="9"/>
    <col min="5889" max="5889" width="2.7109375" style="9" customWidth="1"/>
    <col min="5890" max="5894" width="15.7109375" style="9" customWidth="1"/>
    <col min="5895" max="5895" width="2.7109375" style="9" customWidth="1"/>
    <col min="5896" max="5896" width="5.85546875" style="9" customWidth="1"/>
    <col min="5897" max="5897" width="11.5703125" style="9" bestFit="1" customWidth="1"/>
    <col min="5898" max="5898" width="13.42578125" style="9" customWidth="1"/>
    <col min="5899" max="5899" width="14.5703125" style="9" customWidth="1"/>
    <col min="5900" max="6144" width="9.140625" style="9"/>
    <col min="6145" max="6145" width="2.7109375" style="9" customWidth="1"/>
    <col min="6146" max="6150" width="15.7109375" style="9" customWidth="1"/>
    <col min="6151" max="6151" width="2.7109375" style="9" customWidth="1"/>
    <col min="6152" max="6152" width="5.85546875" style="9" customWidth="1"/>
    <col min="6153" max="6153" width="11.5703125" style="9" bestFit="1" customWidth="1"/>
    <col min="6154" max="6154" width="13.42578125" style="9" customWidth="1"/>
    <col min="6155" max="6155" width="14.5703125" style="9" customWidth="1"/>
    <col min="6156" max="6400" width="9.140625" style="9"/>
    <col min="6401" max="6401" width="2.7109375" style="9" customWidth="1"/>
    <col min="6402" max="6406" width="15.7109375" style="9" customWidth="1"/>
    <col min="6407" max="6407" width="2.7109375" style="9" customWidth="1"/>
    <col min="6408" max="6408" width="5.85546875" style="9" customWidth="1"/>
    <col min="6409" max="6409" width="11.5703125" style="9" bestFit="1" customWidth="1"/>
    <col min="6410" max="6410" width="13.42578125" style="9" customWidth="1"/>
    <col min="6411" max="6411" width="14.5703125" style="9" customWidth="1"/>
    <col min="6412" max="6656" width="9.140625" style="9"/>
    <col min="6657" max="6657" width="2.7109375" style="9" customWidth="1"/>
    <col min="6658" max="6662" width="15.7109375" style="9" customWidth="1"/>
    <col min="6663" max="6663" width="2.7109375" style="9" customWidth="1"/>
    <col min="6664" max="6664" width="5.85546875" style="9" customWidth="1"/>
    <col min="6665" max="6665" width="11.5703125" style="9" bestFit="1" customWidth="1"/>
    <col min="6666" max="6666" width="13.42578125" style="9" customWidth="1"/>
    <col min="6667" max="6667" width="14.5703125" style="9" customWidth="1"/>
    <col min="6668" max="6912" width="9.140625" style="9"/>
    <col min="6913" max="6913" width="2.7109375" style="9" customWidth="1"/>
    <col min="6914" max="6918" width="15.7109375" style="9" customWidth="1"/>
    <col min="6919" max="6919" width="2.7109375" style="9" customWidth="1"/>
    <col min="6920" max="6920" width="5.85546875" style="9" customWidth="1"/>
    <col min="6921" max="6921" width="11.5703125" style="9" bestFit="1" customWidth="1"/>
    <col min="6922" max="6922" width="13.42578125" style="9" customWidth="1"/>
    <col min="6923" max="6923" width="14.5703125" style="9" customWidth="1"/>
    <col min="6924" max="7168" width="9.140625" style="9"/>
    <col min="7169" max="7169" width="2.7109375" style="9" customWidth="1"/>
    <col min="7170" max="7174" width="15.7109375" style="9" customWidth="1"/>
    <col min="7175" max="7175" width="2.7109375" style="9" customWidth="1"/>
    <col min="7176" max="7176" width="5.85546875" style="9" customWidth="1"/>
    <col min="7177" max="7177" width="11.5703125" style="9" bestFit="1" customWidth="1"/>
    <col min="7178" max="7178" width="13.42578125" style="9" customWidth="1"/>
    <col min="7179" max="7179" width="14.5703125" style="9" customWidth="1"/>
    <col min="7180" max="7424" width="9.140625" style="9"/>
    <col min="7425" max="7425" width="2.7109375" style="9" customWidth="1"/>
    <col min="7426" max="7430" width="15.7109375" style="9" customWidth="1"/>
    <col min="7431" max="7431" width="2.7109375" style="9" customWidth="1"/>
    <col min="7432" max="7432" width="5.85546875" style="9" customWidth="1"/>
    <col min="7433" max="7433" width="11.5703125" style="9" bestFit="1" customWidth="1"/>
    <col min="7434" max="7434" width="13.42578125" style="9" customWidth="1"/>
    <col min="7435" max="7435" width="14.5703125" style="9" customWidth="1"/>
    <col min="7436" max="7680" width="9.140625" style="9"/>
    <col min="7681" max="7681" width="2.7109375" style="9" customWidth="1"/>
    <col min="7682" max="7686" width="15.7109375" style="9" customWidth="1"/>
    <col min="7687" max="7687" width="2.7109375" style="9" customWidth="1"/>
    <col min="7688" max="7688" width="5.85546875" style="9" customWidth="1"/>
    <col min="7689" max="7689" width="11.5703125" style="9" bestFit="1" customWidth="1"/>
    <col min="7690" max="7690" width="13.42578125" style="9" customWidth="1"/>
    <col min="7691" max="7691" width="14.5703125" style="9" customWidth="1"/>
    <col min="7692" max="7936" width="9.140625" style="9"/>
    <col min="7937" max="7937" width="2.7109375" style="9" customWidth="1"/>
    <col min="7938" max="7942" width="15.7109375" style="9" customWidth="1"/>
    <col min="7943" max="7943" width="2.7109375" style="9" customWidth="1"/>
    <col min="7944" max="7944" width="5.85546875" style="9" customWidth="1"/>
    <col min="7945" max="7945" width="11.5703125" style="9" bestFit="1" customWidth="1"/>
    <col min="7946" max="7946" width="13.42578125" style="9" customWidth="1"/>
    <col min="7947" max="7947" width="14.5703125" style="9" customWidth="1"/>
    <col min="7948" max="8192" width="9.140625" style="9"/>
    <col min="8193" max="8193" width="2.7109375" style="9" customWidth="1"/>
    <col min="8194" max="8198" width="15.7109375" style="9" customWidth="1"/>
    <col min="8199" max="8199" width="2.7109375" style="9" customWidth="1"/>
    <col min="8200" max="8200" width="5.85546875" style="9" customWidth="1"/>
    <col min="8201" max="8201" width="11.5703125" style="9" bestFit="1" customWidth="1"/>
    <col min="8202" max="8202" width="13.42578125" style="9" customWidth="1"/>
    <col min="8203" max="8203" width="14.5703125" style="9" customWidth="1"/>
    <col min="8204" max="8448" width="9.140625" style="9"/>
    <col min="8449" max="8449" width="2.7109375" style="9" customWidth="1"/>
    <col min="8450" max="8454" width="15.7109375" style="9" customWidth="1"/>
    <col min="8455" max="8455" width="2.7109375" style="9" customWidth="1"/>
    <col min="8456" max="8456" width="5.85546875" style="9" customWidth="1"/>
    <col min="8457" max="8457" width="11.5703125" style="9" bestFit="1" customWidth="1"/>
    <col min="8458" max="8458" width="13.42578125" style="9" customWidth="1"/>
    <col min="8459" max="8459" width="14.5703125" style="9" customWidth="1"/>
    <col min="8460" max="8704" width="9.140625" style="9"/>
    <col min="8705" max="8705" width="2.7109375" style="9" customWidth="1"/>
    <col min="8706" max="8710" width="15.7109375" style="9" customWidth="1"/>
    <col min="8711" max="8711" width="2.7109375" style="9" customWidth="1"/>
    <col min="8712" max="8712" width="5.85546875" style="9" customWidth="1"/>
    <col min="8713" max="8713" width="11.5703125" style="9" bestFit="1" customWidth="1"/>
    <col min="8714" max="8714" width="13.42578125" style="9" customWidth="1"/>
    <col min="8715" max="8715" width="14.5703125" style="9" customWidth="1"/>
    <col min="8716" max="8960" width="9.140625" style="9"/>
    <col min="8961" max="8961" width="2.7109375" style="9" customWidth="1"/>
    <col min="8962" max="8966" width="15.7109375" style="9" customWidth="1"/>
    <col min="8967" max="8967" width="2.7109375" style="9" customWidth="1"/>
    <col min="8968" max="8968" width="5.85546875" style="9" customWidth="1"/>
    <col min="8969" max="8969" width="11.5703125" style="9" bestFit="1" customWidth="1"/>
    <col min="8970" max="8970" width="13.42578125" style="9" customWidth="1"/>
    <col min="8971" max="8971" width="14.5703125" style="9" customWidth="1"/>
    <col min="8972" max="9216" width="9.140625" style="9"/>
    <col min="9217" max="9217" width="2.7109375" style="9" customWidth="1"/>
    <col min="9218" max="9222" width="15.7109375" style="9" customWidth="1"/>
    <col min="9223" max="9223" width="2.7109375" style="9" customWidth="1"/>
    <col min="9224" max="9224" width="5.85546875" style="9" customWidth="1"/>
    <col min="9225" max="9225" width="11.5703125" style="9" bestFit="1" customWidth="1"/>
    <col min="9226" max="9226" width="13.42578125" style="9" customWidth="1"/>
    <col min="9227" max="9227" width="14.5703125" style="9" customWidth="1"/>
    <col min="9228" max="9472" width="9.140625" style="9"/>
    <col min="9473" max="9473" width="2.7109375" style="9" customWidth="1"/>
    <col min="9474" max="9478" width="15.7109375" style="9" customWidth="1"/>
    <col min="9479" max="9479" width="2.7109375" style="9" customWidth="1"/>
    <col min="9480" max="9480" width="5.85546875" style="9" customWidth="1"/>
    <col min="9481" max="9481" width="11.5703125" style="9" bestFit="1" customWidth="1"/>
    <col min="9482" max="9482" width="13.42578125" style="9" customWidth="1"/>
    <col min="9483" max="9483" width="14.5703125" style="9" customWidth="1"/>
    <col min="9484" max="9728" width="9.140625" style="9"/>
    <col min="9729" max="9729" width="2.7109375" style="9" customWidth="1"/>
    <col min="9730" max="9734" width="15.7109375" style="9" customWidth="1"/>
    <col min="9735" max="9735" width="2.7109375" style="9" customWidth="1"/>
    <col min="9736" max="9736" width="5.85546875" style="9" customWidth="1"/>
    <col min="9737" max="9737" width="11.5703125" style="9" bestFit="1" customWidth="1"/>
    <col min="9738" max="9738" width="13.42578125" style="9" customWidth="1"/>
    <col min="9739" max="9739" width="14.5703125" style="9" customWidth="1"/>
    <col min="9740" max="9984" width="9.140625" style="9"/>
    <col min="9985" max="9985" width="2.7109375" style="9" customWidth="1"/>
    <col min="9986" max="9990" width="15.7109375" style="9" customWidth="1"/>
    <col min="9991" max="9991" width="2.7109375" style="9" customWidth="1"/>
    <col min="9992" max="9992" width="5.85546875" style="9" customWidth="1"/>
    <col min="9993" max="9993" width="11.5703125" style="9" bestFit="1" customWidth="1"/>
    <col min="9994" max="9994" width="13.42578125" style="9" customWidth="1"/>
    <col min="9995" max="9995" width="14.5703125" style="9" customWidth="1"/>
    <col min="9996" max="10240" width="9.140625" style="9"/>
    <col min="10241" max="10241" width="2.7109375" style="9" customWidth="1"/>
    <col min="10242" max="10246" width="15.7109375" style="9" customWidth="1"/>
    <col min="10247" max="10247" width="2.7109375" style="9" customWidth="1"/>
    <col min="10248" max="10248" width="5.85546875" style="9" customWidth="1"/>
    <col min="10249" max="10249" width="11.5703125" style="9" bestFit="1" customWidth="1"/>
    <col min="10250" max="10250" width="13.42578125" style="9" customWidth="1"/>
    <col min="10251" max="10251" width="14.5703125" style="9" customWidth="1"/>
    <col min="10252" max="10496" width="9.140625" style="9"/>
    <col min="10497" max="10497" width="2.7109375" style="9" customWidth="1"/>
    <col min="10498" max="10502" width="15.7109375" style="9" customWidth="1"/>
    <col min="10503" max="10503" width="2.7109375" style="9" customWidth="1"/>
    <col min="10504" max="10504" width="5.85546875" style="9" customWidth="1"/>
    <col min="10505" max="10505" width="11.5703125" style="9" bestFit="1" customWidth="1"/>
    <col min="10506" max="10506" width="13.42578125" style="9" customWidth="1"/>
    <col min="10507" max="10507" width="14.5703125" style="9" customWidth="1"/>
    <col min="10508" max="10752" width="9.140625" style="9"/>
    <col min="10753" max="10753" width="2.7109375" style="9" customWidth="1"/>
    <col min="10754" max="10758" width="15.7109375" style="9" customWidth="1"/>
    <col min="10759" max="10759" width="2.7109375" style="9" customWidth="1"/>
    <col min="10760" max="10760" width="5.85546875" style="9" customWidth="1"/>
    <col min="10761" max="10761" width="11.5703125" style="9" bestFit="1" customWidth="1"/>
    <col min="10762" max="10762" width="13.42578125" style="9" customWidth="1"/>
    <col min="10763" max="10763" width="14.5703125" style="9" customWidth="1"/>
    <col min="10764" max="11008" width="9.140625" style="9"/>
    <col min="11009" max="11009" width="2.7109375" style="9" customWidth="1"/>
    <col min="11010" max="11014" width="15.7109375" style="9" customWidth="1"/>
    <col min="11015" max="11015" width="2.7109375" style="9" customWidth="1"/>
    <col min="11016" max="11016" width="5.85546875" style="9" customWidth="1"/>
    <col min="11017" max="11017" width="11.5703125" style="9" bestFit="1" customWidth="1"/>
    <col min="11018" max="11018" width="13.42578125" style="9" customWidth="1"/>
    <col min="11019" max="11019" width="14.5703125" style="9" customWidth="1"/>
    <col min="11020" max="11264" width="9.140625" style="9"/>
    <col min="11265" max="11265" width="2.7109375" style="9" customWidth="1"/>
    <col min="11266" max="11270" width="15.7109375" style="9" customWidth="1"/>
    <col min="11271" max="11271" width="2.7109375" style="9" customWidth="1"/>
    <col min="11272" max="11272" width="5.85546875" style="9" customWidth="1"/>
    <col min="11273" max="11273" width="11.5703125" style="9" bestFit="1" customWidth="1"/>
    <col min="11274" max="11274" width="13.42578125" style="9" customWidth="1"/>
    <col min="11275" max="11275" width="14.5703125" style="9" customWidth="1"/>
    <col min="11276" max="11520" width="9.140625" style="9"/>
    <col min="11521" max="11521" width="2.7109375" style="9" customWidth="1"/>
    <col min="11522" max="11526" width="15.7109375" style="9" customWidth="1"/>
    <col min="11527" max="11527" width="2.7109375" style="9" customWidth="1"/>
    <col min="11528" max="11528" width="5.85546875" style="9" customWidth="1"/>
    <col min="11529" max="11529" width="11.5703125" style="9" bestFit="1" customWidth="1"/>
    <col min="11530" max="11530" width="13.42578125" style="9" customWidth="1"/>
    <col min="11531" max="11531" width="14.5703125" style="9" customWidth="1"/>
    <col min="11532" max="11776" width="9.140625" style="9"/>
    <col min="11777" max="11777" width="2.7109375" style="9" customWidth="1"/>
    <col min="11778" max="11782" width="15.7109375" style="9" customWidth="1"/>
    <col min="11783" max="11783" width="2.7109375" style="9" customWidth="1"/>
    <col min="11784" max="11784" width="5.85546875" style="9" customWidth="1"/>
    <col min="11785" max="11785" width="11.5703125" style="9" bestFit="1" customWidth="1"/>
    <col min="11786" max="11786" width="13.42578125" style="9" customWidth="1"/>
    <col min="11787" max="11787" width="14.5703125" style="9" customWidth="1"/>
    <col min="11788" max="12032" width="9.140625" style="9"/>
    <col min="12033" max="12033" width="2.7109375" style="9" customWidth="1"/>
    <col min="12034" max="12038" width="15.7109375" style="9" customWidth="1"/>
    <col min="12039" max="12039" width="2.7109375" style="9" customWidth="1"/>
    <col min="12040" max="12040" width="5.85546875" style="9" customWidth="1"/>
    <col min="12041" max="12041" width="11.5703125" style="9" bestFit="1" customWidth="1"/>
    <col min="12042" max="12042" width="13.42578125" style="9" customWidth="1"/>
    <col min="12043" max="12043" width="14.5703125" style="9" customWidth="1"/>
    <col min="12044" max="12288" width="9.140625" style="9"/>
    <col min="12289" max="12289" width="2.7109375" style="9" customWidth="1"/>
    <col min="12290" max="12294" width="15.7109375" style="9" customWidth="1"/>
    <col min="12295" max="12295" width="2.7109375" style="9" customWidth="1"/>
    <col min="12296" max="12296" width="5.85546875" style="9" customWidth="1"/>
    <col min="12297" max="12297" width="11.5703125" style="9" bestFit="1" customWidth="1"/>
    <col min="12298" max="12298" width="13.42578125" style="9" customWidth="1"/>
    <col min="12299" max="12299" width="14.5703125" style="9" customWidth="1"/>
    <col min="12300" max="12544" width="9.140625" style="9"/>
    <col min="12545" max="12545" width="2.7109375" style="9" customWidth="1"/>
    <col min="12546" max="12550" width="15.7109375" style="9" customWidth="1"/>
    <col min="12551" max="12551" width="2.7109375" style="9" customWidth="1"/>
    <col min="12552" max="12552" width="5.85546875" style="9" customWidth="1"/>
    <col min="12553" max="12553" width="11.5703125" style="9" bestFit="1" customWidth="1"/>
    <col min="12554" max="12554" width="13.42578125" style="9" customWidth="1"/>
    <col min="12555" max="12555" width="14.5703125" style="9" customWidth="1"/>
    <col min="12556" max="12800" width="9.140625" style="9"/>
    <col min="12801" max="12801" width="2.7109375" style="9" customWidth="1"/>
    <col min="12802" max="12806" width="15.7109375" style="9" customWidth="1"/>
    <col min="12807" max="12807" width="2.7109375" style="9" customWidth="1"/>
    <col min="12808" max="12808" width="5.85546875" style="9" customWidth="1"/>
    <col min="12809" max="12809" width="11.5703125" style="9" bestFit="1" customWidth="1"/>
    <col min="12810" max="12810" width="13.42578125" style="9" customWidth="1"/>
    <col min="12811" max="12811" width="14.5703125" style="9" customWidth="1"/>
    <col min="12812" max="13056" width="9.140625" style="9"/>
    <col min="13057" max="13057" width="2.7109375" style="9" customWidth="1"/>
    <col min="13058" max="13062" width="15.7109375" style="9" customWidth="1"/>
    <col min="13063" max="13063" width="2.7109375" style="9" customWidth="1"/>
    <col min="13064" max="13064" width="5.85546875" style="9" customWidth="1"/>
    <col min="13065" max="13065" width="11.5703125" style="9" bestFit="1" customWidth="1"/>
    <col min="13066" max="13066" width="13.42578125" style="9" customWidth="1"/>
    <col min="13067" max="13067" width="14.5703125" style="9" customWidth="1"/>
    <col min="13068" max="13312" width="9.140625" style="9"/>
    <col min="13313" max="13313" width="2.7109375" style="9" customWidth="1"/>
    <col min="13314" max="13318" width="15.7109375" style="9" customWidth="1"/>
    <col min="13319" max="13319" width="2.7109375" style="9" customWidth="1"/>
    <col min="13320" max="13320" width="5.85546875" style="9" customWidth="1"/>
    <col min="13321" max="13321" width="11.5703125" style="9" bestFit="1" customWidth="1"/>
    <col min="13322" max="13322" width="13.42578125" style="9" customWidth="1"/>
    <col min="13323" max="13323" width="14.5703125" style="9" customWidth="1"/>
    <col min="13324" max="13568" width="9.140625" style="9"/>
    <col min="13569" max="13569" width="2.7109375" style="9" customWidth="1"/>
    <col min="13570" max="13574" width="15.7109375" style="9" customWidth="1"/>
    <col min="13575" max="13575" width="2.7109375" style="9" customWidth="1"/>
    <col min="13576" max="13576" width="5.85546875" style="9" customWidth="1"/>
    <col min="13577" max="13577" width="11.5703125" style="9" bestFit="1" customWidth="1"/>
    <col min="13578" max="13578" width="13.42578125" style="9" customWidth="1"/>
    <col min="13579" max="13579" width="14.5703125" style="9" customWidth="1"/>
    <col min="13580" max="13824" width="9.140625" style="9"/>
    <col min="13825" max="13825" width="2.7109375" style="9" customWidth="1"/>
    <col min="13826" max="13830" width="15.7109375" style="9" customWidth="1"/>
    <col min="13831" max="13831" width="2.7109375" style="9" customWidth="1"/>
    <col min="13832" max="13832" width="5.85546875" style="9" customWidth="1"/>
    <col min="13833" max="13833" width="11.5703125" style="9" bestFit="1" customWidth="1"/>
    <col min="13834" max="13834" width="13.42578125" style="9" customWidth="1"/>
    <col min="13835" max="13835" width="14.5703125" style="9" customWidth="1"/>
    <col min="13836" max="14080" width="9.140625" style="9"/>
    <col min="14081" max="14081" width="2.7109375" style="9" customWidth="1"/>
    <col min="14082" max="14086" width="15.7109375" style="9" customWidth="1"/>
    <col min="14087" max="14087" width="2.7109375" style="9" customWidth="1"/>
    <col min="14088" max="14088" width="5.85546875" style="9" customWidth="1"/>
    <col min="14089" max="14089" width="11.5703125" style="9" bestFit="1" customWidth="1"/>
    <col min="14090" max="14090" width="13.42578125" style="9" customWidth="1"/>
    <col min="14091" max="14091" width="14.5703125" style="9" customWidth="1"/>
    <col min="14092" max="14336" width="9.140625" style="9"/>
    <col min="14337" max="14337" width="2.7109375" style="9" customWidth="1"/>
    <col min="14338" max="14342" width="15.7109375" style="9" customWidth="1"/>
    <col min="14343" max="14343" width="2.7109375" style="9" customWidth="1"/>
    <col min="14344" max="14344" width="5.85546875" style="9" customWidth="1"/>
    <col min="14345" max="14345" width="11.5703125" style="9" bestFit="1" customWidth="1"/>
    <col min="14346" max="14346" width="13.42578125" style="9" customWidth="1"/>
    <col min="14347" max="14347" width="14.5703125" style="9" customWidth="1"/>
    <col min="14348" max="14592" width="9.140625" style="9"/>
    <col min="14593" max="14593" width="2.7109375" style="9" customWidth="1"/>
    <col min="14594" max="14598" width="15.7109375" style="9" customWidth="1"/>
    <col min="14599" max="14599" width="2.7109375" style="9" customWidth="1"/>
    <col min="14600" max="14600" width="5.85546875" style="9" customWidth="1"/>
    <col min="14601" max="14601" width="11.5703125" style="9" bestFit="1" customWidth="1"/>
    <col min="14602" max="14602" width="13.42578125" style="9" customWidth="1"/>
    <col min="14603" max="14603" width="14.5703125" style="9" customWidth="1"/>
    <col min="14604" max="14848" width="9.140625" style="9"/>
    <col min="14849" max="14849" width="2.7109375" style="9" customWidth="1"/>
    <col min="14850" max="14854" width="15.7109375" style="9" customWidth="1"/>
    <col min="14855" max="14855" width="2.7109375" style="9" customWidth="1"/>
    <col min="14856" max="14856" width="5.85546875" style="9" customWidth="1"/>
    <col min="14857" max="14857" width="11.5703125" style="9" bestFit="1" customWidth="1"/>
    <col min="14858" max="14858" width="13.42578125" style="9" customWidth="1"/>
    <col min="14859" max="14859" width="14.5703125" style="9" customWidth="1"/>
    <col min="14860" max="15104" width="9.140625" style="9"/>
    <col min="15105" max="15105" width="2.7109375" style="9" customWidth="1"/>
    <col min="15106" max="15110" width="15.7109375" style="9" customWidth="1"/>
    <col min="15111" max="15111" width="2.7109375" style="9" customWidth="1"/>
    <col min="15112" max="15112" width="5.85546875" style="9" customWidth="1"/>
    <col min="15113" max="15113" width="11.5703125" style="9" bestFit="1" customWidth="1"/>
    <col min="15114" max="15114" width="13.42578125" style="9" customWidth="1"/>
    <col min="15115" max="15115" width="14.5703125" style="9" customWidth="1"/>
    <col min="15116" max="15360" width="9.140625" style="9"/>
    <col min="15361" max="15361" width="2.7109375" style="9" customWidth="1"/>
    <col min="15362" max="15366" width="15.7109375" style="9" customWidth="1"/>
    <col min="15367" max="15367" width="2.7109375" style="9" customWidth="1"/>
    <col min="15368" max="15368" width="5.85546875" style="9" customWidth="1"/>
    <col min="15369" max="15369" width="11.5703125" style="9" bestFit="1" customWidth="1"/>
    <col min="15370" max="15370" width="13.42578125" style="9" customWidth="1"/>
    <col min="15371" max="15371" width="14.5703125" style="9" customWidth="1"/>
    <col min="15372" max="15616" width="9.140625" style="9"/>
    <col min="15617" max="15617" width="2.7109375" style="9" customWidth="1"/>
    <col min="15618" max="15622" width="15.7109375" style="9" customWidth="1"/>
    <col min="15623" max="15623" width="2.7109375" style="9" customWidth="1"/>
    <col min="15624" max="15624" width="5.85546875" style="9" customWidth="1"/>
    <col min="15625" max="15625" width="11.5703125" style="9" bestFit="1" customWidth="1"/>
    <col min="15626" max="15626" width="13.42578125" style="9" customWidth="1"/>
    <col min="15627" max="15627" width="14.5703125" style="9" customWidth="1"/>
    <col min="15628" max="15872" width="9.140625" style="9"/>
    <col min="15873" max="15873" width="2.7109375" style="9" customWidth="1"/>
    <col min="15874" max="15878" width="15.7109375" style="9" customWidth="1"/>
    <col min="15879" max="15879" width="2.7109375" style="9" customWidth="1"/>
    <col min="15880" max="15880" width="5.85546875" style="9" customWidth="1"/>
    <col min="15881" max="15881" width="11.5703125" style="9" bestFit="1" customWidth="1"/>
    <col min="15882" max="15882" width="13.42578125" style="9" customWidth="1"/>
    <col min="15883" max="15883" width="14.5703125" style="9" customWidth="1"/>
    <col min="15884" max="16128" width="9.140625" style="9"/>
    <col min="16129" max="16129" width="2.7109375" style="9" customWidth="1"/>
    <col min="16130" max="16134" width="15.7109375" style="9" customWidth="1"/>
    <col min="16135" max="16135" width="2.7109375" style="9" customWidth="1"/>
    <col min="16136" max="16136" width="5.85546875" style="9" customWidth="1"/>
    <col min="16137" max="16137" width="11.5703125" style="9" bestFit="1" customWidth="1"/>
    <col min="16138" max="16138" width="13.42578125" style="9" customWidth="1"/>
    <col min="16139" max="16139" width="14.5703125" style="9" customWidth="1"/>
    <col min="16140" max="16384" width="9.140625" style="9"/>
  </cols>
  <sheetData>
    <row r="1" spans="1:16" ht="18">
      <c r="A1" s="1648" t="s">
        <v>507</v>
      </c>
      <c r="B1" s="1648"/>
      <c r="C1" s="1648"/>
      <c r="D1" s="1648"/>
      <c r="E1" s="1648"/>
      <c r="F1" s="1648"/>
      <c r="G1" s="1648"/>
      <c r="H1" s="237"/>
      <c r="I1" s="237"/>
      <c r="K1" s="16"/>
      <c r="L1" s="16"/>
    </row>
    <row r="2" spans="1:16" ht="11.25" customHeight="1"/>
    <row r="3" spans="1:16" ht="16.5" customHeight="1">
      <c r="A3" s="1644" t="s">
        <v>314</v>
      </c>
      <c r="B3" s="1644"/>
      <c r="C3" s="1644"/>
      <c r="D3" s="1644"/>
      <c r="E3" s="1644"/>
      <c r="F3" s="1644"/>
      <c r="G3" s="1644"/>
    </row>
    <row r="4" spans="1:16" ht="20.100000000000001" customHeight="1">
      <c r="A4" s="533"/>
      <c r="B4" s="1645"/>
      <c r="C4" s="1645"/>
      <c r="D4" s="1401" t="str">
        <f>'7.2'!A3</f>
        <v>KHO - 11 January 2022</v>
      </c>
      <c r="E4" s="534"/>
      <c r="F4" s="535"/>
    </row>
    <row r="5" spans="1:16" ht="13.5" customHeight="1">
      <c r="A5" s="238"/>
      <c r="B5" s="27" t="s">
        <v>155</v>
      </c>
      <c r="C5" s="19" t="s">
        <v>557</v>
      </c>
      <c r="D5" s="238"/>
      <c r="E5" s="99" t="str">
        <f>'7.2'!B5</f>
        <v>Into CR</v>
      </c>
      <c r="F5" s="19" t="s">
        <v>557</v>
      </c>
      <c r="G5" s="239"/>
    </row>
    <row r="6" spans="1:16" ht="20.100000000000001" customHeight="1">
      <c r="A6" s="240"/>
      <c r="B6" s="1650">
        <f>'7.2'!D8</f>
        <v>93134.840173014003</v>
      </c>
      <c r="C6" s="1650"/>
      <c r="D6" s="241"/>
      <c r="E6" s="1650">
        <f>'7.2'!D5</f>
        <v>101025.84344340117</v>
      </c>
      <c r="F6" s="1650"/>
      <c r="G6" s="242"/>
    </row>
    <row r="7" spans="1:16" ht="20.100000000000001" customHeight="1">
      <c r="A7" s="240"/>
      <c r="B7" s="240"/>
      <c r="C7" s="240"/>
      <c r="D7" s="240"/>
      <c r="E7" s="240"/>
      <c r="F7" s="240"/>
      <c r="G7" s="242"/>
    </row>
    <row r="8" spans="1:16" ht="20.100000000000001" customHeight="1">
      <c r="A8" s="240"/>
      <c r="B8" s="239"/>
      <c r="C8" s="239"/>
      <c r="D8" s="239"/>
      <c r="E8" s="239"/>
      <c r="F8" s="239"/>
      <c r="G8" s="242"/>
    </row>
    <row r="9" spans="1:16" ht="20.100000000000001" customHeight="1">
      <c r="A9" s="240"/>
      <c r="B9" s="240"/>
      <c r="C9" s="240"/>
      <c r="D9" s="240"/>
      <c r="E9" s="240"/>
      <c r="F9" s="240"/>
      <c r="G9" s="242"/>
      <c r="I9" s="167"/>
      <c r="J9" s="243"/>
    </row>
    <row r="10" spans="1:16" ht="20.100000000000001" customHeight="1">
      <c r="A10" s="240"/>
      <c r="B10" s="244"/>
      <c r="C10" s="244"/>
      <c r="D10" s="240"/>
      <c r="E10" s="467">
        <f>'7.2'!D8</f>
        <v>93134.840173014003</v>
      </c>
      <c r="F10" s="468">
        <f>'7.2'!D11</f>
        <v>7891.0032703871693</v>
      </c>
      <c r="G10" s="242"/>
      <c r="J10" s="243"/>
    </row>
    <row r="11" spans="1:16" ht="20.100000000000001" customHeight="1">
      <c r="A11" s="240"/>
      <c r="B11" s="240"/>
      <c r="C11" s="240"/>
      <c r="D11" s="240"/>
      <c r="E11" s="240"/>
      <c r="F11" s="240"/>
      <c r="G11" s="242"/>
      <c r="J11" s="243"/>
    </row>
    <row r="12" spans="1:16" ht="20.100000000000001" customHeight="1">
      <c r="A12" s="240"/>
      <c r="B12" s="240"/>
      <c r="C12" s="240"/>
      <c r="D12" s="1652" t="s">
        <v>533</v>
      </c>
      <c r="E12" s="240"/>
      <c r="F12" s="240"/>
      <c r="G12" s="242"/>
      <c r="I12" s="245"/>
      <c r="J12" s="243"/>
    </row>
    <row r="13" spans="1:16" ht="20.100000000000001" customHeight="1">
      <c r="A13" s="240"/>
      <c r="D13" s="1652"/>
      <c r="G13" s="242"/>
      <c r="I13" s="245"/>
      <c r="J13" s="243"/>
      <c r="K13" s="167"/>
    </row>
    <row r="14" spans="1:16" ht="20.100000000000001" customHeight="1">
      <c r="A14" s="240"/>
      <c r="C14" s="240"/>
      <c r="D14" s="1652"/>
      <c r="E14" s="240"/>
      <c r="F14" s="240"/>
      <c r="G14" s="242"/>
      <c r="I14" s="167"/>
      <c r="J14" s="243"/>
      <c r="K14" s="167"/>
    </row>
    <row r="15" spans="1:16" ht="20.100000000000001" customHeight="1">
      <c r="A15" s="240"/>
      <c r="B15" s="1651" t="str">
        <f>'7.2'!A14</f>
        <v>Gas flow from/into UGS that form part of the Czech gas system</v>
      </c>
      <c r="C15" s="240"/>
      <c r="D15" s="1">
        <f>E10</f>
        <v>93134.840173014003</v>
      </c>
      <c r="E15" s="240"/>
      <c r="I15" s="245"/>
      <c r="J15" s="245"/>
      <c r="K15" s="245"/>
      <c r="L15" s="243"/>
      <c r="N15" s="243"/>
      <c r="O15" s="243"/>
      <c r="P15" s="243"/>
    </row>
    <row r="16" spans="1:16" ht="20.100000000000001" customHeight="1">
      <c r="A16" s="240"/>
      <c r="B16" s="1651"/>
      <c r="C16" s="240"/>
      <c r="D16" s="468">
        <f>F10+B21</f>
        <v>40968.000270387172</v>
      </c>
      <c r="E16" s="246"/>
      <c r="I16" s="1268"/>
      <c r="J16" s="243"/>
      <c r="K16" s="243"/>
      <c r="L16" s="243"/>
      <c r="N16" s="243"/>
      <c r="O16" s="243"/>
      <c r="P16" s="243"/>
    </row>
    <row r="17" spans="1:16" ht="20.100000000000001" customHeight="1">
      <c r="A17" s="240"/>
      <c r="B17" s="1651"/>
      <c r="G17" s="242"/>
      <c r="I17" s="1268"/>
      <c r="J17" s="1269"/>
      <c r="K17" s="243"/>
      <c r="L17" s="243"/>
      <c r="M17" s="167"/>
      <c r="N17" s="243"/>
      <c r="O17" s="243"/>
      <c r="P17" s="243"/>
    </row>
    <row r="18" spans="1:16" ht="20.100000000000001" customHeight="1">
      <c r="B18" s="1651"/>
      <c r="F18" s="1649" t="str">
        <f>'7.2'!A47</f>
        <v>Balancing difference in the TS</v>
      </c>
      <c r="G18" s="247"/>
      <c r="J18" s="243"/>
      <c r="K18" s="243"/>
      <c r="L18" s="243"/>
      <c r="N18" s="243"/>
      <c r="O18" s="243"/>
      <c r="P18" s="243"/>
    </row>
    <row r="19" spans="1:16" ht="20.100000000000001" customHeight="1">
      <c r="A19" s="248" t="str">
        <f>'7.2'!B18</f>
        <v>Into UGS</v>
      </c>
      <c r="B19" s="470">
        <f>'7.2'!D21</f>
        <v>0</v>
      </c>
      <c r="F19" s="1649"/>
      <c r="G19" s="247"/>
      <c r="J19" s="243"/>
      <c r="K19" s="243"/>
      <c r="L19" s="243"/>
      <c r="M19" s="167"/>
      <c r="N19" s="243"/>
      <c r="O19" s="243"/>
      <c r="P19" s="243"/>
    </row>
    <row r="20" spans="1:16" ht="20.100000000000001" customHeight="1">
      <c r="A20" s="240"/>
      <c r="F20" s="472">
        <f>'7.2'!D47</f>
        <v>2671.0816507995478</v>
      </c>
      <c r="G20" s="242"/>
      <c r="J20" s="243"/>
      <c r="K20" s="243"/>
      <c r="L20" s="243"/>
      <c r="N20" s="243"/>
      <c r="O20" s="243"/>
      <c r="P20" s="243"/>
    </row>
    <row r="21" spans="1:16" ht="20.100000000000001" customHeight="1">
      <c r="A21" s="248" t="str">
        <f>'7.2'!B14</f>
        <v>From UGS</v>
      </c>
      <c r="B21" s="469">
        <f>'7.2'!D17</f>
        <v>33076.997000000003</v>
      </c>
      <c r="C21" s="240"/>
      <c r="G21" s="249"/>
      <c r="J21" s="243"/>
      <c r="K21" s="243"/>
      <c r="L21" s="243"/>
      <c r="M21" s="167"/>
      <c r="N21" s="243"/>
      <c r="O21" s="243"/>
      <c r="P21" s="243"/>
    </row>
    <row r="22" spans="1:16" ht="20.100000000000001" customHeight="1">
      <c r="A22" s="240"/>
      <c r="C22" s="240"/>
      <c r="F22" s="1647" t="str">
        <f>UPPER(MID('7.2'!B43,1,1))&amp;MID('7.2'!B43,2,LEN('7.2'!B43)-1)</f>
        <v>Customers connected directly to the TS</v>
      </c>
      <c r="G22" s="249"/>
      <c r="J22" s="243"/>
      <c r="K22" s="243"/>
      <c r="L22" s="243"/>
      <c r="M22" s="167"/>
      <c r="N22" s="243"/>
      <c r="O22" s="243"/>
      <c r="P22" s="243"/>
    </row>
    <row r="23" spans="1:16" ht="20.100000000000001" customHeight="1">
      <c r="A23" s="240"/>
      <c r="C23" s="240"/>
      <c r="F23" s="1647"/>
      <c r="G23" s="249"/>
      <c r="J23" s="243"/>
      <c r="K23" s="243"/>
      <c r="L23" s="243"/>
      <c r="M23" s="167"/>
      <c r="N23" s="243"/>
      <c r="O23" s="243"/>
      <c r="P23" s="243"/>
    </row>
    <row r="24" spans="1:16" ht="23.1" customHeight="1">
      <c r="A24" s="240"/>
      <c r="F24" s="471">
        <f>'7.2'!D43+('7.2'!D45-'7.2'!D37-'7.2'!D42)</f>
        <v>3408.0360000000001</v>
      </c>
      <c r="G24" s="242"/>
      <c r="H24" s="245"/>
      <c r="J24" s="243"/>
      <c r="K24" s="243"/>
      <c r="L24" s="243"/>
      <c r="N24" s="243"/>
      <c r="O24" s="243"/>
      <c r="P24" s="243"/>
    </row>
    <row r="25" spans="1:16" ht="23.1" customHeight="1">
      <c r="A25" s="240"/>
      <c r="B25" s="1646" t="s">
        <v>558</v>
      </c>
      <c r="F25" s="250"/>
      <c r="G25" s="242"/>
      <c r="H25" s="245"/>
      <c r="J25" s="243"/>
      <c r="K25" s="243"/>
      <c r="L25" s="243"/>
      <c r="N25" s="243"/>
      <c r="O25" s="243"/>
      <c r="P25" s="243"/>
    </row>
    <row r="26" spans="1:16" ht="23.1" customHeight="1">
      <c r="A26" s="240"/>
      <c r="B26" s="1646"/>
      <c r="C26" s="240"/>
      <c r="E26" s="240"/>
      <c r="G26" s="242"/>
      <c r="H26" s="245"/>
      <c r="I26" s="167"/>
      <c r="J26" s="167"/>
      <c r="K26" s="167"/>
      <c r="L26" s="243"/>
      <c r="N26" s="243"/>
      <c r="O26" s="243"/>
      <c r="P26" s="243"/>
    </row>
    <row r="27" spans="1:16" ht="23.1" customHeight="1">
      <c r="A27" s="477" t="str">
        <f>'7.2'!B5</f>
        <v>Into CR</v>
      </c>
      <c r="B27" s="466">
        <f>'7.2'!D6</f>
        <v>8.1438373762227503</v>
      </c>
      <c r="C27" s="240"/>
      <c r="D27" s="1270" t="str">
        <f>UPPER(MID('7.2'!B36,1,1))&amp;MID('7.2'!B36,2,LEN('7.2'!B36)-1)</f>
        <v>Consumption in RDS</v>
      </c>
      <c r="E27" s="240"/>
      <c r="F27" s="478" t="str">
        <f>'7.2'!A36</f>
        <v>Gas consumption in the CR</v>
      </c>
      <c r="G27" s="242"/>
      <c r="J27" s="243"/>
      <c r="K27" s="243"/>
      <c r="L27" s="243"/>
      <c r="N27" s="243"/>
      <c r="O27" s="243"/>
      <c r="P27" s="243"/>
    </row>
    <row r="28" spans="1:16" ht="23.1" customHeight="1">
      <c r="A28" s="252"/>
      <c r="B28" s="251"/>
      <c r="C28" s="240"/>
      <c r="D28" s="466">
        <f>D16+F20-F24+B27-B29+D33</f>
        <v>40589.381827131358</v>
      </c>
      <c r="E28" s="240"/>
      <c r="F28" s="476">
        <f>D28+F24+E33+F33</f>
        <v>44045.334403713256</v>
      </c>
      <c r="G28" s="253"/>
      <c r="J28" s="243"/>
      <c r="K28" s="167"/>
      <c r="P28" s="243"/>
    </row>
    <row r="29" spans="1:16" ht="23.1" customHeight="1">
      <c r="A29" s="477" t="str">
        <f>'7.2'!B8</f>
        <v>From CR</v>
      </c>
      <c r="B29" s="466">
        <f>'7.2'!D9</f>
        <v>2.4084224008767601</v>
      </c>
      <c r="C29" s="240"/>
      <c r="G29" s="253"/>
      <c r="I29" s="167"/>
      <c r="J29" s="243"/>
      <c r="P29" s="243"/>
    </row>
    <row r="30" spans="1:16" ht="24.95" customHeight="1">
      <c r="A30" s="253"/>
      <c r="B30" s="240"/>
      <c r="C30" s="240"/>
      <c r="G30" s="253"/>
      <c r="J30" s="243"/>
      <c r="K30" s="167"/>
    </row>
    <row r="31" spans="1:16" ht="24.95" customHeight="1">
      <c r="A31" s="249"/>
      <c r="B31" s="249"/>
      <c r="C31" s="249"/>
      <c r="G31" s="254"/>
    </row>
    <row r="32" spans="1:16" ht="24.95" customHeight="1">
      <c r="A32" s="249"/>
      <c r="B32" s="9"/>
      <c r="C32" s="249"/>
      <c r="D32" s="255" t="str">
        <f>'7.2'!B27</f>
        <v>Connected to RDS</v>
      </c>
      <c r="E32" s="256" t="str">
        <f>'7.2'!B30</f>
        <v>Connected to LDS</v>
      </c>
      <c r="F32" s="257" t="str">
        <f>'7.2'!C34</f>
        <v>VS</v>
      </c>
      <c r="G32" s="254"/>
      <c r="H32" s="245"/>
    </row>
    <row r="33" spans="1:9" ht="24.95" customHeight="1">
      <c r="A33" s="249"/>
      <c r="B33" s="9"/>
      <c r="D33" s="473">
        <f>'7.2'!D27</f>
        <v>352.60049096929515</v>
      </c>
      <c r="E33" s="474">
        <f>'7.2'!D32</f>
        <v>47.633085990498437</v>
      </c>
      <c r="F33" s="475">
        <f>'7.2'!D34</f>
        <v>0.28349059139784877</v>
      </c>
      <c r="G33" s="254"/>
    </row>
    <row r="34" spans="1:9" ht="24.95" customHeight="1">
      <c r="A34" s="249"/>
      <c r="B34" s="249"/>
      <c r="C34" s="249"/>
      <c r="D34" s="240"/>
      <c r="E34" s="240"/>
      <c r="F34" s="240"/>
      <c r="G34" s="254"/>
      <c r="I34" s="167"/>
    </row>
    <row r="35" spans="1:9" ht="24.95" customHeight="1">
      <c r="A35" s="249"/>
      <c r="B35" s="249"/>
      <c r="C35" s="257" t="str">
        <f>'7.2'!A27</f>
        <v>Gas production in the CR</v>
      </c>
      <c r="D35" s="240"/>
      <c r="F35" s="240"/>
      <c r="G35" s="254"/>
    </row>
    <row r="36" spans="1:9" ht="24.95" customHeight="1">
      <c r="A36" s="249"/>
      <c r="B36" s="249"/>
      <c r="C36" s="475">
        <f>'7.2'!D35</f>
        <v>400.51706755119142</v>
      </c>
      <c r="F36" s="240"/>
      <c r="G36" s="254"/>
    </row>
    <row r="37" spans="1:9" ht="24.95" customHeight="1"/>
    <row r="38" spans="1:9" ht="12.95" customHeight="1">
      <c r="A38" s="1560"/>
      <c r="B38" s="1560"/>
      <c r="C38" s="1560"/>
      <c r="D38" s="1560"/>
      <c r="E38" s="1560"/>
      <c r="F38" s="1560"/>
      <c r="G38" s="1560"/>
    </row>
    <row r="39" spans="1:9" ht="12.95" customHeight="1">
      <c r="A39" s="1560"/>
      <c r="B39" s="1560"/>
      <c r="C39" s="1560"/>
      <c r="D39" s="1560"/>
      <c r="E39" s="1560"/>
      <c r="F39" s="1560"/>
      <c r="G39" s="1560"/>
    </row>
    <row r="40" spans="1:9" ht="12.95" customHeight="1"/>
    <row r="41" spans="1:9" ht="15" customHeight="1">
      <c r="A41" s="249"/>
      <c r="B41" s="249"/>
      <c r="C41" s="249"/>
      <c r="D41" s="249"/>
      <c r="E41" s="249"/>
      <c r="F41" s="249"/>
      <c r="G41" s="249"/>
    </row>
    <row r="42" spans="1:9" ht="15" customHeight="1">
      <c r="A42" s="99"/>
      <c r="B42" s="99"/>
      <c r="C42" s="28"/>
      <c r="D42" s="258"/>
      <c r="E42" s="259"/>
    </row>
    <row r="43" spans="1:9" ht="15" customHeight="1">
      <c r="A43" s="99"/>
      <c r="B43" s="99"/>
      <c r="C43" s="28"/>
      <c r="D43" s="258"/>
      <c r="E43" s="260"/>
    </row>
    <row r="44" spans="1:9" ht="15" customHeight="1">
      <c r="D44" s="259"/>
      <c r="E44" s="259"/>
    </row>
    <row r="45" spans="1:9" ht="15" customHeight="1">
      <c r="D45" s="259"/>
      <c r="E45" s="259"/>
    </row>
    <row r="46" spans="1:9" ht="15" customHeight="1">
      <c r="C46" s="400"/>
      <c r="D46" s="611"/>
      <c r="E46" s="259"/>
    </row>
    <row r="47" spans="1:9" ht="15" customHeight="1">
      <c r="C47" s="400"/>
      <c r="D47" s="611"/>
      <c r="E47" s="259"/>
    </row>
    <row r="48" spans="1:9" ht="15" customHeight="1">
      <c r="C48" s="400"/>
      <c r="D48" s="611"/>
      <c r="E48" s="259"/>
    </row>
    <row r="49" spans="3:16" ht="15" customHeight="1">
      <c r="C49" s="400"/>
      <c r="D49" s="611"/>
      <c r="E49" s="259"/>
    </row>
    <row r="50" spans="3:16" ht="15" customHeight="1">
      <c r="C50" s="400"/>
      <c r="D50" s="611"/>
      <c r="E50" s="259"/>
    </row>
    <row r="51" spans="3:16" ht="15" customHeight="1">
      <c r="C51" s="400"/>
      <c r="D51" s="611"/>
      <c r="E51" s="259"/>
    </row>
    <row r="52" spans="3:16" ht="15" customHeight="1">
      <c r="C52" s="400"/>
      <c r="D52" s="611"/>
      <c r="E52" s="259"/>
    </row>
    <row r="53" spans="3:16" ht="15" customHeight="1">
      <c r="C53" s="400"/>
      <c r="D53" s="611"/>
      <c r="E53" s="259"/>
    </row>
    <row r="54" spans="3:16" ht="15" customHeight="1">
      <c r="D54" s="259"/>
      <c r="E54" s="259"/>
    </row>
    <row r="55" spans="3:16" ht="15" customHeight="1">
      <c r="D55" s="259"/>
      <c r="E55" s="259"/>
    </row>
    <row r="56" spans="3:16" ht="15" customHeight="1">
      <c r="D56" s="259"/>
      <c r="E56" s="259"/>
    </row>
    <row r="57" spans="3:16" ht="15" customHeight="1">
      <c r="D57" s="259"/>
      <c r="E57" s="259"/>
    </row>
    <row r="58" spans="3:16" ht="15" customHeight="1">
      <c r="D58" s="259"/>
      <c r="E58" s="259"/>
    </row>
    <row r="59" spans="3:16" ht="15" customHeight="1">
      <c r="D59" s="259"/>
      <c r="E59" s="259"/>
    </row>
    <row r="60" spans="3:16" ht="15" customHeight="1">
      <c r="D60" s="259"/>
      <c r="E60" s="259"/>
    </row>
    <row r="61" spans="3:16" ht="15" customHeight="1"/>
    <row r="62" spans="3:16" ht="15" customHeight="1"/>
    <row r="63" spans="3:16" ht="15" customHeight="1"/>
    <row r="64" spans="3:16" s="10" customFormat="1" ht="15" customHeight="1">
      <c r="C64" s="9"/>
      <c r="D64" s="9"/>
      <c r="E64" s="9"/>
      <c r="F64" s="9"/>
      <c r="G64" s="9"/>
      <c r="H64" s="9"/>
      <c r="I64" s="9"/>
      <c r="J64" s="9"/>
      <c r="K64" s="9"/>
      <c r="L64" s="9"/>
      <c r="M64" s="9"/>
      <c r="N64" s="9"/>
      <c r="O64" s="9"/>
      <c r="P64" s="9"/>
    </row>
    <row r="65" spans="3:16" s="10" customFormat="1" ht="15" customHeight="1">
      <c r="C65" s="9"/>
      <c r="D65" s="9"/>
      <c r="E65" s="9"/>
      <c r="F65" s="9"/>
      <c r="G65" s="9"/>
      <c r="H65" s="9"/>
      <c r="I65" s="9"/>
      <c r="J65" s="9"/>
      <c r="K65" s="9"/>
      <c r="L65" s="9"/>
      <c r="M65" s="9"/>
      <c r="N65" s="9"/>
      <c r="O65" s="9"/>
      <c r="P65" s="9"/>
    </row>
    <row r="66" spans="3:16" s="10" customFormat="1" ht="15" customHeight="1">
      <c r="C66" s="9"/>
      <c r="D66" s="9"/>
      <c r="E66" s="9"/>
      <c r="F66" s="9"/>
      <c r="G66" s="9"/>
      <c r="H66" s="9"/>
      <c r="I66" s="9"/>
      <c r="J66" s="9"/>
      <c r="K66" s="9"/>
      <c r="L66" s="9"/>
      <c r="M66" s="9"/>
      <c r="N66" s="9"/>
      <c r="O66" s="9"/>
      <c r="P66" s="9"/>
    </row>
    <row r="67" spans="3:16" s="10" customFormat="1" ht="15" customHeight="1">
      <c r="C67" s="9"/>
      <c r="D67" s="9"/>
      <c r="E67" s="9"/>
      <c r="F67" s="9"/>
      <c r="G67" s="9"/>
      <c r="H67" s="9"/>
      <c r="I67" s="9"/>
      <c r="J67" s="9"/>
      <c r="K67" s="9"/>
      <c r="L67" s="9"/>
      <c r="M67" s="9"/>
      <c r="N67" s="9"/>
      <c r="O67" s="9"/>
      <c r="P67" s="9"/>
    </row>
    <row r="68" spans="3:16" s="10" customFormat="1" ht="15" customHeight="1">
      <c r="C68" s="9"/>
      <c r="D68" s="9"/>
      <c r="E68" s="9"/>
      <c r="F68" s="9"/>
      <c r="G68" s="9"/>
      <c r="H68" s="9"/>
      <c r="I68" s="9"/>
      <c r="J68" s="9"/>
      <c r="K68" s="9"/>
      <c r="L68" s="9"/>
      <c r="M68" s="9"/>
      <c r="N68" s="9"/>
      <c r="O68" s="9"/>
      <c r="P68" s="9"/>
    </row>
    <row r="69" spans="3:16" s="10" customFormat="1" ht="15" customHeight="1">
      <c r="C69" s="9"/>
      <c r="D69" s="9"/>
      <c r="E69" s="9"/>
      <c r="F69" s="9"/>
      <c r="G69" s="9"/>
      <c r="H69" s="9"/>
      <c r="I69" s="9"/>
      <c r="J69" s="9"/>
      <c r="K69" s="9"/>
      <c r="L69" s="9"/>
      <c r="M69" s="9"/>
      <c r="N69" s="9"/>
      <c r="O69" s="9"/>
      <c r="P69" s="9"/>
    </row>
    <row r="70" spans="3:16" s="10" customFormat="1" ht="15" customHeight="1">
      <c r="C70" s="9"/>
      <c r="D70" s="9"/>
      <c r="E70" s="9"/>
      <c r="F70" s="9"/>
      <c r="G70" s="9"/>
      <c r="H70" s="9"/>
      <c r="I70" s="9"/>
      <c r="J70" s="9"/>
      <c r="K70" s="9"/>
      <c r="L70" s="9"/>
      <c r="M70" s="9"/>
      <c r="N70" s="9"/>
      <c r="O70" s="9"/>
      <c r="P70" s="9"/>
    </row>
    <row r="71" spans="3:16" s="10" customFormat="1" ht="15" customHeight="1">
      <c r="C71" s="9"/>
      <c r="D71" s="9"/>
      <c r="E71" s="9"/>
      <c r="F71" s="9"/>
      <c r="G71" s="9"/>
      <c r="H71" s="9"/>
      <c r="I71" s="9"/>
      <c r="J71" s="9"/>
      <c r="K71" s="9"/>
      <c r="L71" s="9"/>
      <c r="M71" s="9"/>
      <c r="N71" s="9"/>
      <c r="O71" s="9"/>
      <c r="P71" s="9"/>
    </row>
    <row r="72" spans="3:16" s="10" customFormat="1" ht="15" customHeight="1">
      <c r="C72" s="9"/>
      <c r="D72" s="9"/>
      <c r="E72" s="9"/>
      <c r="F72" s="9"/>
      <c r="G72" s="9"/>
      <c r="H72" s="9"/>
      <c r="I72" s="9"/>
      <c r="J72" s="9"/>
      <c r="K72" s="9"/>
      <c r="L72" s="9"/>
      <c r="M72" s="9"/>
      <c r="N72" s="9"/>
      <c r="O72" s="9"/>
      <c r="P72" s="9"/>
    </row>
    <row r="73" spans="3:16" s="10" customFormat="1" ht="15" customHeight="1">
      <c r="C73" s="9"/>
      <c r="D73" s="9"/>
      <c r="E73" s="9"/>
      <c r="F73" s="9"/>
      <c r="G73" s="9"/>
      <c r="H73" s="9"/>
      <c r="I73" s="9"/>
      <c r="J73" s="9"/>
      <c r="K73" s="9"/>
      <c r="L73" s="9"/>
      <c r="M73" s="9"/>
      <c r="N73" s="9"/>
      <c r="O73" s="9"/>
      <c r="P73" s="9"/>
    </row>
    <row r="74" spans="3:16" s="10" customFormat="1" ht="15" customHeight="1">
      <c r="C74" s="9"/>
      <c r="D74" s="9"/>
      <c r="E74" s="9"/>
      <c r="F74" s="9"/>
      <c r="G74" s="9"/>
      <c r="H74" s="9"/>
      <c r="I74" s="9"/>
      <c r="J74" s="9"/>
      <c r="K74" s="9"/>
      <c r="L74" s="9"/>
      <c r="M74" s="9"/>
      <c r="N74" s="9"/>
      <c r="O74" s="9"/>
      <c r="P74" s="9"/>
    </row>
  </sheetData>
  <mergeCells count="12">
    <mergeCell ref="A39:G39"/>
    <mergeCell ref="F18:F19"/>
    <mergeCell ref="B6:C6"/>
    <mergeCell ref="E6:F6"/>
    <mergeCell ref="A38:G38"/>
    <mergeCell ref="B15:B18"/>
    <mergeCell ref="D12:D14"/>
    <mergeCell ref="A3:G3"/>
    <mergeCell ref="B4:C4"/>
    <mergeCell ref="B25:B26"/>
    <mergeCell ref="F22:F23"/>
    <mergeCell ref="A1:G1"/>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7"/>
  <dimension ref="A1:X62"/>
  <sheetViews>
    <sheetView showGridLines="0" topLeftCell="A24" zoomScaleNormal="100" zoomScaleSheetLayoutView="100" workbookViewId="0">
      <selection activeCell="H1" sqref="H1"/>
    </sheetView>
  </sheetViews>
  <sheetFormatPr defaultRowHeight="11.25"/>
  <cols>
    <col min="1" max="1" width="7.7109375" style="261" customWidth="1"/>
    <col min="2" max="2" width="6" style="261" customWidth="1"/>
    <col min="3" max="12" width="7.7109375" style="261" customWidth="1"/>
    <col min="13" max="15" width="7.28515625" style="261" customWidth="1"/>
    <col min="16" max="16" width="13.5703125" style="261" customWidth="1"/>
    <col min="17" max="17" width="8.140625" style="261" customWidth="1"/>
    <col min="18" max="254" width="9.140625" style="261"/>
    <col min="255" max="255" width="3" style="261" customWidth="1"/>
    <col min="256" max="256" width="4.5703125" style="261" customWidth="1"/>
    <col min="257" max="266" width="11.7109375" style="261" customWidth="1"/>
    <col min="267" max="510" width="9.140625" style="261"/>
    <col min="511" max="511" width="3" style="261" customWidth="1"/>
    <col min="512" max="512" width="4.5703125" style="261" customWidth="1"/>
    <col min="513" max="522" width="11.7109375" style="261" customWidth="1"/>
    <col min="523" max="766" width="9.140625" style="261"/>
    <col min="767" max="767" width="3" style="261" customWidth="1"/>
    <col min="768" max="768" width="4.5703125" style="261" customWidth="1"/>
    <col min="769" max="778" width="11.7109375" style="261" customWidth="1"/>
    <col min="779" max="1022" width="9.140625" style="261"/>
    <col min="1023" max="1023" width="3" style="261" customWidth="1"/>
    <col min="1024" max="1024" width="4.5703125" style="261" customWidth="1"/>
    <col min="1025" max="1034" width="11.7109375" style="261" customWidth="1"/>
    <col min="1035" max="1278" width="9.140625" style="261"/>
    <col min="1279" max="1279" width="3" style="261" customWidth="1"/>
    <col min="1280" max="1280" width="4.5703125" style="261" customWidth="1"/>
    <col min="1281" max="1290" width="11.7109375" style="261" customWidth="1"/>
    <col min="1291" max="1534" width="9.140625" style="261"/>
    <col min="1535" max="1535" width="3" style="261" customWidth="1"/>
    <col min="1536" max="1536" width="4.5703125" style="261" customWidth="1"/>
    <col min="1537" max="1546" width="11.7109375" style="261" customWidth="1"/>
    <col min="1547" max="1790" width="9.140625" style="261"/>
    <col min="1791" max="1791" width="3" style="261" customWidth="1"/>
    <col min="1792" max="1792" width="4.5703125" style="261" customWidth="1"/>
    <col min="1793" max="1802" width="11.7109375" style="261" customWidth="1"/>
    <col min="1803" max="2046" width="9.140625" style="261"/>
    <col min="2047" max="2047" width="3" style="261" customWidth="1"/>
    <col min="2048" max="2048" width="4.5703125" style="261" customWidth="1"/>
    <col min="2049" max="2058" width="11.7109375" style="261" customWidth="1"/>
    <col min="2059" max="2302" width="9.140625" style="261"/>
    <col min="2303" max="2303" width="3" style="261" customWidth="1"/>
    <col min="2304" max="2304" width="4.5703125" style="261" customWidth="1"/>
    <col min="2305" max="2314" width="11.7109375" style="261" customWidth="1"/>
    <col min="2315" max="2558" width="9.140625" style="261"/>
    <col min="2559" max="2559" width="3" style="261" customWidth="1"/>
    <col min="2560" max="2560" width="4.5703125" style="261" customWidth="1"/>
    <col min="2561" max="2570" width="11.7109375" style="261" customWidth="1"/>
    <col min="2571" max="2814" width="9.140625" style="261"/>
    <col min="2815" max="2815" width="3" style="261" customWidth="1"/>
    <col min="2816" max="2816" width="4.5703125" style="261" customWidth="1"/>
    <col min="2817" max="2826" width="11.7109375" style="261" customWidth="1"/>
    <col min="2827" max="3070" width="9.140625" style="261"/>
    <col min="3071" max="3071" width="3" style="261" customWidth="1"/>
    <col min="3072" max="3072" width="4.5703125" style="261" customWidth="1"/>
    <col min="3073" max="3082" width="11.7109375" style="261" customWidth="1"/>
    <col min="3083" max="3326" width="9.140625" style="261"/>
    <col min="3327" max="3327" width="3" style="261" customWidth="1"/>
    <col min="3328" max="3328" width="4.5703125" style="261" customWidth="1"/>
    <col min="3329" max="3338" width="11.7109375" style="261" customWidth="1"/>
    <col min="3339" max="3582" width="9.140625" style="261"/>
    <col min="3583" max="3583" width="3" style="261" customWidth="1"/>
    <col min="3584" max="3584" width="4.5703125" style="261" customWidth="1"/>
    <col min="3585" max="3594" width="11.7109375" style="261" customWidth="1"/>
    <col min="3595" max="3838" width="9.140625" style="261"/>
    <col min="3839" max="3839" width="3" style="261" customWidth="1"/>
    <col min="3840" max="3840" width="4.5703125" style="261" customWidth="1"/>
    <col min="3841" max="3850" width="11.7109375" style="261" customWidth="1"/>
    <col min="3851" max="4094" width="9.140625" style="261"/>
    <col min="4095" max="4095" width="3" style="261" customWidth="1"/>
    <col min="4096" max="4096" width="4.5703125" style="261" customWidth="1"/>
    <col min="4097" max="4106" width="11.7109375" style="261" customWidth="1"/>
    <col min="4107" max="4350" width="9.140625" style="261"/>
    <col min="4351" max="4351" width="3" style="261" customWidth="1"/>
    <col min="4352" max="4352" width="4.5703125" style="261" customWidth="1"/>
    <col min="4353" max="4362" width="11.7109375" style="261" customWidth="1"/>
    <col min="4363" max="4606" width="9.140625" style="261"/>
    <col min="4607" max="4607" width="3" style="261" customWidth="1"/>
    <col min="4608" max="4608" width="4.5703125" style="261" customWidth="1"/>
    <col min="4609" max="4618" width="11.7109375" style="261" customWidth="1"/>
    <col min="4619" max="4862" width="9.140625" style="261"/>
    <col min="4863" max="4863" width="3" style="261" customWidth="1"/>
    <col min="4864" max="4864" width="4.5703125" style="261" customWidth="1"/>
    <col min="4865" max="4874" width="11.7109375" style="261" customWidth="1"/>
    <col min="4875" max="5118" width="9.140625" style="261"/>
    <col min="5119" max="5119" width="3" style="261" customWidth="1"/>
    <col min="5120" max="5120" width="4.5703125" style="261" customWidth="1"/>
    <col min="5121" max="5130" width="11.7109375" style="261" customWidth="1"/>
    <col min="5131" max="5374" width="9.140625" style="261"/>
    <col min="5375" max="5375" width="3" style="261" customWidth="1"/>
    <col min="5376" max="5376" width="4.5703125" style="261" customWidth="1"/>
    <col min="5377" max="5386" width="11.7109375" style="261" customWidth="1"/>
    <col min="5387" max="5630" width="9.140625" style="261"/>
    <col min="5631" max="5631" width="3" style="261" customWidth="1"/>
    <col min="5632" max="5632" width="4.5703125" style="261" customWidth="1"/>
    <col min="5633" max="5642" width="11.7109375" style="261" customWidth="1"/>
    <col min="5643" max="5886" width="9.140625" style="261"/>
    <col min="5887" max="5887" width="3" style="261" customWidth="1"/>
    <col min="5888" max="5888" width="4.5703125" style="261" customWidth="1"/>
    <col min="5889" max="5898" width="11.7109375" style="261" customWidth="1"/>
    <col min="5899" max="6142" width="9.140625" style="261"/>
    <col min="6143" max="6143" width="3" style="261" customWidth="1"/>
    <col min="6144" max="6144" width="4.5703125" style="261" customWidth="1"/>
    <col min="6145" max="6154" width="11.7109375" style="261" customWidth="1"/>
    <col min="6155" max="6398" width="9.140625" style="261"/>
    <col min="6399" max="6399" width="3" style="261" customWidth="1"/>
    <col min="6400" max="6400" width="4.5703125" style="261" customWidth="1"/>
    <col min="6401" max="6410" width="11.7109375" style="261" customWidth="1"/>
    <col min="6411" max="6654" width="9.140625" style="261"/>
    <col min="6655" max="6655" width="3" style="261" customWidth="1"/>
    <col min="6656" max="6656" width="4.5703125" style="261" customWidth="1"/>
    <col min="6657" max="6666" width="11.7109375" style="261" customWidth="1"/>
    <col min="6667" max="6910" width="9.140625" style="261"/>
    <col min="6911" max="6911" width="3" style="261" customWidth="1"/>
    <col min="6912" max="6912" width="4.5703125" style="261" customWidth="1"/>
    <col min="6913" max="6922" width="11.7109375" style="261" customWidth="1"/>
    <col min="6923" max="7166" width="9.140625" style="261"/>
    <col min="7167" max="7167" width="3" style="261" customWidth="1"/>
    <col min="7168" max="7168" width="4.5703125" style="261" customWidth="1"/>
    <col min="7169" max="7178" width="11.7109375" style="261" customWidth="1"/>
    <col min="7179" max="7422" width="9.140625" style="261"/>
    <col min="7423" max="7423" width="3" style="261" customWidth="1"/>
    <col min="7424" max="7424" width="4.5703125" style="261" customWidth="1"/>
    <col min="7425" max="7434" width="11.7109375" style="261" customWidth="1"/>
    <col min="7435" max="7678" width="9.140625" style="261"/>
    <col min="7679" max="7679" width="3" style="261" customWidth="1"/>
    <col min="7680" max="7680" width="4.5703125" style="261" customWidth="1"/>
    <col min="7681" max="7690" width="11.7109375" style="261" customWidth="1"/>
    <col min="7691" max="7934" width="9.140625" style="261"/>
    <col min="7935" max="7935" width="3" style="261" customWidth="1"/>
    <col min="7936" max="7936" width="4.5703125" style="261" customWidth="1"/>
    <col min="7937" max="7946" width="11.7109375" style="261" customWidth="1"/>
    <col min="7947" max="8190" width="9.140625" style="261"/>
    <col min="8191" max="8191" width="3" style="261" customWidth="1"/>
    <col min="8192" max="8192" width="4.5703125" style="261" customWidth="1"/>
    <col min="8193" max="8202" width="11.7109375" style="261" customWidth="1"/>
    <col min="8203" max="8446" width="9.140625" style="261"/>
    <col min="8447" max="8447" width="3" style="261" customWidth="1"/>
    <col min="8448" max="8448" width="4.5703125" style="261" customWidth="1"/>
    <col min="8449" max="8458" width="11.7109375" style="261" customWidth="1"/>
    <col min="8459" max="8702" width="9.140625" style="261"/>
    <col min="8703" max="8703" width="3" style="261" customWidth="1"/>
    <col min="8704" max="8704" width="4.5703125" style="261" customWidth="1"/>
    <col min="8705" max="8714" width="11.7109375" style="261" customWidth="1"/>
    <col min="8715" max="8958" width="9.140625" style="261"/>
    <col min="8959" max="8959" width="3" style="261" customWidth="1"/>
    <col min="8960" max="8960" width="4.5703125" style="261" customWidth="1"/>
    <col min="8961" max="8970" width="11.7109375" style="261" customWidth="1"/>
    <col min="8971" max="9214" width="9.140625" style="261"/>
    <col min="9215" max="9215" width="3" style="261" customWidth="1"/>
    <col min="9216" max="9216" width="4.5703125" style="261" customWidth="1"/>
    <col min="9217" max="9226" width="11.7109375" style="261" customWidth="1"/>
    <col min="9227" max="9470" width="9.140625" style="261"/>
    <col min="9471" max="9471" width="3" style="261" customWidth="1"/>
    <col min="9472" max="9472" width="4.5703125" style="261" customWidth="1"/>
    <col min="9473" max="9482" width="11.7109375" style="261" customWidth="1"/>
    <col min="9483" max="9726" width="9.140625" style="261"/>
    <col min="9727" max="9727" width="3" style="261" customWidth="1"/>
    <col min="9728" max="9728" width="4.5703125" style="261" customWidth="1"/>
    <col min="9729" max="9738" width="11.7109375" style="261" customWidth="1"/>
    <col min="9739" max="9982" width="9.140625" style="261"/>
    <col min="9983" max="9983" width="3" style="261" customWidth="1"/>
    <col min="9984" max="9984" width="4.5703125" style="261" customWidth="1"/>
    <col min="9985" max="9994" width="11.7109375" style="261" customWidth="1"/>
    <col min="9995" max="10238" width="9.140625" style="261"/>
    <col min="10239" max="10239" width="3" style="261" customWidth="1"/>
    <col min="10240" max="10240" width="4.5703125" style="261" customWidth="1"/>
    <col min="10241" max="10250" width="11.7109375" style="261" customWidth="1"/>
    <col min="10251" max="10494" width="9.140625" style="261"/>
    <col min="10495" max="10495" width="3" style="261" customWidth="1"/>
    <col min="10496" max="10496" width="4.5703125" style="261" customWidth="1"/>
    <col min="10497" max="10506" width="11.7109375" style="261" customWidth="1"/>
    <col min="10507" max="10750" width="9.140625" style="261"/>
    <col min="10751" max="10751" width="3" style="261" customWidth="1"/>
    <col min="10752" max="10752" width="4.5703125" style="261" customWidth="1"/>
    <col min="10753" max="10762" width="11.7109375" style="261" customWidth="1"/>
    <col min="10763" max="11006" width="9.140625" style="261"/>
    <col min="11007" max="11007" width="3" style="261" customWidth="1"/>
    <col min="11008" max="11008" width="4.5703125" style="261" customWidth="1"/>
    <col min="11009" max="11018" width="11.7109375" style="261" customWidth="1"/>
    <col min="11019" max="11262" width="9.140625" style="261"/>
    <col min="11263" max="11263" width="3" style="261" customWidth="1"/>
    <col min="11264" max="11264" width="4.5703125" style="261" customWidth="1"/>
    <col min="11265" max="11274" width="11.7109375" style="261" customWidth="1"/>
    <col min="11275" max="11518" width="9.140625" style="261"/>
    <col min="11519" max="11519" width="3" style="261" customWidth="1"/>
    <col min="11520" max="11520" width="4.5703125" style="261" customWidth="1"/>
    <col min="11521" max="11530" width="11.7109375" style="261" customWidth="1"/>
    <col min="11531" max="11774" width="9.140625" style="261"/>
    <col min="11775" max="11775" width="3" style="261" customWidth="1"/>
    <col min="11776" max="11776" width="4.5703125" style="261" customWidth="1"/>
    <col min="11777" max="11786" width="11.7109375" style="261" customWidth="1"/>
    <col min="11787" max="12030" width="9.140625" style="261"/>
    <col min="12031" max="12031" width="3" style="261" customWidth="1"/>
    <col min="12032" max="12032" width="4.5703125" style="261" customWidth="1"/>
    <col min="12033" max="12042" width="11.7109375" style="261" customWidth="1"/>
    <col min="12043" max="12286" width="9.140625" style="261"/>
    <col min="12287" max="12287" width="3" style="261" customWidth="1"/>
    <col min="12288" max="12288" width="4.5703125" style="261" customWidth="1"/>
    <col min="12289" max="12298" width="11.7109375" style="261" customWidth="1"/>
    <col min="12299" max="12542" width="9.140625" style="261"/>
    <col min="12543" max="12543" width="3" style="261" customWidth="1"/>
    <col min="12544" max="12544" width="4.5703125" style="261" customWidth="1"/>
    <col min="12545" max="12554" width="11.7109375" style="261" customWidth="1"/>
    <col min="12555" max="12798" width="9.140625" style="261"/>
    <col min="12799" max="12799" width="3" style="261" customWidth="1"/>
    <col min="12800" max="12800" width="4.5703125" style="261" customWidth="1"/>
    <col min="12801" max="12810" width="11.7109375" style="261" customWidth="1"/>
    <col min="12811" max="13054" width="9.140625" style="261"/>
    <col min="13055" max="13055" width="3" style="261" customWidth="1"/>
    <col min="13056" max="13056" width="4.5703125" style="261" customWidth="1"/>
    <col min="13057" max="13066" width="11.7109375" style="261" customWidth="1"/>
    <col min="13067" max="13310" width="9.140625" style="261"/>
    <col min="13311" max="13311" width="3" style="261" customWidth="1"/>
    <col min="13312" max="13312" width="4.5703125" style="261" customWidth="1"/>
    <col min="13313" max="13322" width="11.7109375" style="261" customWidth="1"/>
    <col min="13323" max="13566" width="9.140625" style="261"/>
    <col min="13567" max="13567" width="3" style="261" customWidth="1"/>
    <col min="13568" max="13568" width="4.5703125" style="261" customWidth="1"/>
    <col min="13569" max="13578" width="11.7109375" style="261" customWidth="1"/>
    <col min="13579" max="13822" width="9.140625" style="261"/>
    <col min="13823" max="13823" width="3" style="261" customWidth="1"/>
    <col min="13824" max="13824" width="4.5703125" style="261" customWidth="1"/>
    <col min="13825" max="13834" width="11.7109375" style="261" customWidth="1"/>
    <col min="13835" max="14078" width="9.140625" style="261"/>
    <col min="14079" max="14079" width="3" style="261" customWidth="1"/>
    <col min="14080" max="14080" width="4.5703125" style="261" customWidth="1"/>
    <col min="14081" max="14090" width="11.7109375" style="261" customWidth="1"/>
    <col min="14091" max="14334" width="9.140625" style="261"/>
    <col min="14335" max="14335" width="3" style="261" customWidth="1"/>
    <col min="14336" max="14336" width="4.5703125" style="261" customWidth="1"/>
    <col min="14337" max="14346" width="11.7109375" style="261" customWidth="1"/>
    <col min="14347" max="14590" width="9.140625" style="261"/>
    <col min="14591" max="14591" width="3" style="261" customWidth="1"/>
    <col min="14592" max="14592" width="4.5703125" style="261" customWidth="1"/>
    <col min="14593" max="14602" width="11.7109375" style="261" customWidth="1"/>
    <col min="14603" max="14846" width="9.140625" style="261"/>
    <col min="14847" max="14847" width="3" style="261" customWidth="1"/>
    <col min="14848" max="14848" width="4.5703125" style="261" customWidth="1"/>
    <col min="14849" max="14858" width="11.7109375" style="261" customWidth="1"/>
    <col min="14859" max="15102" width="9.140625" style="261"/>
    <col min="15103" max="15103" width="3" style="261" customWidth="1"/>
    <col min="15104" max="15104" width="4.5703125" style="261" customWidth="1"/>
    <col min="15105" max="15114" width="11.7109375" style="261" customWidth="1"/>
    <col min="15115" max="15358" width="9.140625" style="261"/>
    <col min="15359" max="15359" width="3" style="261" customWidth="1"/>
    <col min="15360" max="15360" width="4.5703125" style="261" customWidth="1"/>
    <col min="15361" max="15370" width="11.7109375" style="261" customWidth="1"/>
    <col min="15371" max="15614" width="9.140625" style="261"/>
    <col min="15615" max="15615" width="3" style="261" customWidth="1"/>
    <col min="15616" max="15616" width="4.5703125" style="261" customWidth="1"/>
    <col min="15617" max="15626" width="11.7109375" style="261" customWidth="1"/>
    <col min="15627" max="15870" width="9.140625" style="261"/>
    <col min="15871" max="15871" width="3" style="261" customWidth="1"/>
    <col min="15872" max="15872" width="4.5703125" style="261" customWidth="1"/>
    <col min="15873" max="15882" width="11.7109375" style="261" customWidth="1"/>
    <col min="15883" max="16126" width="9.140625" style="261"/>
    <col min="16127" max="16127" width="3" style="261" customWidth="1"/>
    <col min="16128" max="16128" width="4.5703125" style="261" customWidth="1"/>
    <col min="16129" max="16138" width="11.7109375" style="261" customWidth="1"/>
    <col min="16139" max="16383" width="9.140625" style="261"/>
    <col min="16384" max="16384" width="9.140625" style="261" customWidth="1"/>
  </cols>
  <sheetData>
    <row r="1" spans="1:24" ht="18">
      <c r="A1" s="577" t="s">
        <v>508</v>
      </c>
      <c r="B1" s="159"/>
      <c r="C1" s="159"/>
      <c r="D1" s="159"/>
      <c r="E1" s="159"/>
      <c r="F1" s="159"/>
      <c r="G1" s="159"/>
      <c r="H1" s="159"/>
      <c r="I1" s="159"/>
      <c r="J1" s="159"/>
      <c r="K1" s="7"/>
      <c r="L1" s="7"/>
      <c r="M1" s="232"/>
      <c r="N1" s="232"/>
      <c r="P1" s="233"/>
      <c r="Q1" s="233"/>
    </row>
    <row r="2" spans="1:24" ht="5.0999999999999996" customHeight="1">
      <c r="B2" s="223"/>
      <c r="D2" s="223"/>
      <c r="E2" s="223"/>
      <c r="F2" s="223"/>
      <c r="G2" s="223"/>
      <c r="H2" s="223"/>
      <c r="I2" s="223"/>
      <c r="J2" s="223"/>
      <c r="K2" s="223"/>
      <c r="L2" s="223"/>
      <c r="M2" s="223"/>
      <c r="N2" s="223"/>
      <c r="O2" s="223"/>
      <c r="P2" s="223"/>
      <c r="Q2" s="223"/>
    </row>
    <row r="3" spans="1:24" ht="51" customHeight="1">
      <c r="A3" s="1657" t="s">
        <v>315</v>
      </c>
      <c r="B3" s="1657"/>
      <c r="C3" s="517">
        <v>41299</v>
      </c>
      <c r="D3" s="517">
        <v>41666</v>
      </c>
      <c r="E3" s="517">
        <v>42040</v>
      </c>
      <c r="F3" s="517">
        <v>42388</v>
      </c>
      <c r="G3" s="517">
        <v>42754</v>
      </c>
      <c r="H3" s="517">
        <v>43158</v>
      </c>
      <c r="I3" s="517">
        <v>43488</v>
      </c>
      <c r="J3" s="517">
        <v>43851</v>
      </c>
      <c r="K3" s="517">
        <v>44238</v>
      </c>
      <c r="L3" s="517">
        <v>44572</v>
      </c>
      <c r="O3" s="266"/>
      <c r="P3" s="266"/>
      <c r="Q3" s="266"/>
      <c r="R3" s="266"/>
      <c r="S3" s="266"/>
      <c r="T3" s="266"/>
      <c r="U3" s="266"/>
      <c r="V3" s="266"/>
      <c r="W3" s="266"/>
      <c r="X3" s="266"/>
    </row>
    <row r="4" spans="1:24" ht="9.9499999999999993" customHeight="1">
      <c r="A4" s="712"/>
      <c r="B4" s="712"/>
      <c r="C4" s="713"/>
      <c r="D4" s="713"/>
      <c r="E4" s="713"/>
      <c r="F4" s="713"/>
      <c r="G4" s="713"/>
      <c r="H4" s="713"/>
      <c r="I4" s="713"/>
      <c r="J4" s="713"/>
      <c r="K4" s="713"/>
      <c r="L4" s="713"/>
      <c r="O4" s="266"/>
      <c r="P4" s="266"/>
      <c r="Q4" s="266"/>
      <c r="R4" s="266"/>
      <c r="S4" s="266"/>
      <c r="T4" s="266"/>
      <c r="U4" s="266"/>
      <c r="V4" s="266"/>
      <c r="W4" s="266"/>
      <c r="X4" s="266"/>
    </row>
    <row r="5" spans="1:24" ht="11.45" customHeight="1">
      <c r="A5" s="1658" t="s">
        <v>316</v>
      </c>
      <c r="B5" s="933">
        <v>0.29166666666666669</v>
      </c>
      <c r="C5" s="624">
        <v>2103.8630548482829</v>
      </c>
      <c r="D5" s="624">
        <v>2118.8216310410239</v>
      </c>
      <c r="E5" s="624">
        <v>1953.2691353326843</v>
      </c>
      <c r="F5" s="624">
        <v>2201.3380119980397</v>
      </c>
      <c r="G5" s="624">
        <v>2452.6003164624221</v>
      </c>
      <c r="H5" s="624">
        <v>2591.3613018396077</v>
      </c>
      <c r="I5" s="624">
        <v>2345.9263006680926</v>
      </c>
      <c r="J5" s="635">
        <v>2017.3790236858765</v>
      </c>
      <c r="K5" s="624">
        <v>2455.6454134241321</v>
      </c>
      <c r="L5" s="624">
        <v>1984.2363501547184</v>
      </c>
      <c r="M5" s="263"/>
      <c r="N5" s="612"/>
      <c r="O5" s="263"/>
      <c r="P5" s="263"/>
      <c r="Q5" s="263"/>
      <c r="R5" s="263"/>
      <c r="S5" s="263"/>
      <c r="T5" s="263"/>
      <c r="U5" s="263"/>
      <c r="V5" s="263"/>
      <c r="W5" s="263"/>
      <c r="X5" s="263"/>
    </row>
    <row r="6" spans="1:24" ht="11.45" customHeight="1">
      <c r="A6" s="1659"/>
      <c r="B6" s="718">
        <v>0.33333333333333298</v>
      </c>
      <c r="C6" s="627">
        <v>2194.6489989709817</v>
      </c>
      <c r="D6" s="627">
        <v>2194.989631041024</v>
      </c>
      <c r="E6" s="627">
        <v>2074.6325577326843</v>
      </c>
      <c r="F6" s="627">
        <v>2334.6570119980397</v>
      </c>
      <c r="G6" s="627">
        <v>2544.5603164624217</v>
      </c>
      <c r="H6" s="627">
        <v>2696.6163018396073</v>
      </c>
      <c r="I6" s="627">
        <v>2412.6233006680927</v>
      </c>
      <c r="J6" s="714">
        <v>2143.1190236858765</v>
      </c>
      <c r="K6" s="627">
        <v>2543.450413424132</v>
      </c>
      <c r="L6" s="627">
        <v>2091.817350154718</v>
      </c>
      <c r="M6" s="263"/>
      <c r="N6" s="612"/>
      <c r="O6" s="263"/>
      <c r="P6" s="263"/>
      <c r="Q6" s="263"/>
      <c r="R6" s="263"/>
      <c r="S6" s="263"/>
      <c r="T6" s="263"/>
      <c r="U6" s="263"/>
      <c r="V6" s="263"/>
      <c r="W6" s="263"/>
      <c r="X6" s="263"/>
    </row>
    <row r="7" spans="1:24" ht="11.45" customHeight="1">
      <c r="A7" s="1659"/>
      <c r="B7" s="718">
        <v>0.375</v>
      </c>
      <c r="C7" s="627">
        <v>2223.9489989709818</v>
      </c>
      <c r="D7" s="627">
        <v>2194.3756310410236</v>
      </c>
      <c r="E7" s="714">
        <v>2147.9999567326845</v>
      </c>
      <c r="F7" s="627">
        <v>2346.4560119980388</v>
      </c>
      <c r="G7" s="627">
        <v>2587.5763164624218</v>
      </c>
      <c r="H7" s="714">
        <v>2726.900301839607</v>
      </c>
      <c r="I7" s="714">
        <v>2426.2663006680923</v>
      </c>
      <c r="J7" s="627">
        <v>2142.9330236858764</v>
      </c>
      <c r="K7" s="714">
        <v>2582.3774134241321</v>
      </c>
      <c r="L7" s="714">
        <v>2107.0183501547185</v>
      </c>
      <c r="M7" s="263"/>
      <c r="N7" s="612"/>
      <c r="O7" s="263"/>
      <c r="P7" s="263"/>
      <c r="Q7" s="263"/>
      <c r="R7" s="263"/>
      <c r="S7" s="263"/>
      <c r="T7" s="263"/>
      <c r="U7" s="263"/>
      <c r="V7" s="263"/>
      <c r="W7" s="263"/>
      <c r="X7" s="263"/>
    </row>
    <row r="8" spans="1:24" ht="11.45" customHeight="1">
      <c r="A8" s="1659"/>
      <c r="B8" s="718">
        <v>0.41666666666666702</v>
      </c>
      <c r="C8" s="714">
        <v>2232.7489989709816</v>
      </c>
      <c r="D8" s="714">
        <v>2200.4136310410245</v>
      </c>
      <c r="E8" s="627">
        <v>2138.4938278326845</v>
      </c>
      <c r="F8" s="714">
        <v>2349.5470119980396</v>
      </c>
      <c r="G8" s="714">
        <v>2638.7143164624217</v>
      </c>
      <c r="H8" s="627">
        <v>2670.2773018396069</v>
      </c>
      <c r="I8" s="627">
        <v>2425.4673006680928</v>
      </c>
      <c r="J8" s="627">
        <v>2066.2190236858764</v>
      </c>
      <c r="K8" s="627">
        <v>2577.5094134241317</v>
      </c>
      <c r="L8" s="627">
        <v>2082.6473501547184</v>
      </c>
      <c r="M8" s="263"/>
      <c r="N8" s="612"/>
      <c r="O8" s="263"/>
      <c r="P8" s="263"/>
      <c r="Q8" s="263"/>
      <c r="R8" s="263"/>
      <c r="S8" s="263"/>
      <c r="T8" s="263"/>
      <c r="U8" s="263"/>
      <c r="V8" s="263"/>
      <c r="W8" s="263"/>
      <c r="X8" s="263"/>
    </row>
    <row r="9" spans="1:24" ht="11.45" customHeight="1">
      <c r="A9" s="1659"/>
      <c r="B9" s="718">
        <v>0.45833333333333298</v>
      </c>
      <c r="C9" s="627">
        <v>2196.6489989709817</v>
      </c>
      <c r="D9" s="627">
        <v>2155.0226310410239</v>
      </c>
      <c r="E9" s="627">
        <v>2052.8729706326844</v>
      </c>
      <c r="F9" s="627">
        <v>2311.1380119980399</v>
      </c>
      <c r="G9" s="627">
        <v>2536.1673164624217</v>
      </c>
      <c r="H9" s="627">
        <v>2583.9263018396077</v>
      </c>
      <c r="I9" s="627">
        <v>2376.9683006680921</v>
      </c>
      <c r="J9" s="627">
        <v>2002.5950236858764</v>
      </c>
      <c r="K9" s="627">
        <v>2509.7204134241324</v>
      </c>
      <c r="L9" s="627">
        <v>2041.0393501547185</v>
      </c>
      <c r="M9" s="263"/>
      <c r="N9" s="612"/>
      <c r="O9" s="263"/>
      <c r="P9" s="263"/>
      <c r="Q9" s="263"/>
      <c r="R9" s="263"/>
      <c r="S9" s="263"/>
      <c r="T9" s="263"/>
      <c r="U9" s="263"/>
      <c r="V9" s="263"/>
      <c r="W9" s="263"/>
      <c r="X9" s="263"/>
    </row>
    <row r="10" spans="1:24" ht="11.45" customHeight="1">
      <c r="A10" s="1659"/>
      <c r="B10" s="718">
        <v>0.5</v>
      </c>
      <c r="C10" s="627">
        <v>2143.5489989709818</v>
      </c>
      <c r="D10" s="627">
        <v>2136.6026310410239</v>
      </c>
      <c r="E10" s="627">
        <v>1960.2654233326841</v>
      </c>
      <c r="F10" s="627">
        <v>2208.0520119980392</v>
      </c>
      <c r="G10" s="627">
        <v>2435.9553164624217</v>
      </c>
      <c r="H10" s="627">
        <v>2487.2373018396079</v>
      </c>
      <c r="I10" s="627">
        <v>2297.6783006680926</v>
      </c>
      <c r="J10" s="627">
        <v>1936.2900236858763</v>
      </c>
      <c r="K10" s="627">
        <v>2436.5314134241321</v>
      </c>
      <c r="L10" s="627">
        <v>1995.3263501547185</v>
      </c>
      <c r="M10" s="263"/>
      <c r="N10" s="612"/>
      <c r="O10" s="263"/>
      <c r="P10" s="263"/>
      <c r="Q10" s="263"/>
      <c r="R10" s="263"/>
      <c r="S10" s="263"/>
      <c r="T10" s="263"/>
      <c r="U10" s="263"/>
      <c r="V10" s="263"/>
      <c r="W10" s="263"/>
      <c r="X10" s="263"/>
    </row>
    <row r="11" spans="1:24" ht="11.45" customHeight="1">
      <c r="A11" s="1659"/>
      <c r="B11" s="718">
        <v>0.54166666666666696</v>
      </c>
      <c r="C11" s="627">
        <v>2225.6489989709821</v>
      </c>
      <c r="D11" s="627">
        <v>2093.8066310410236</v>
      </c>
      <c r="E11" s="627">
        <v>1882.0585056326843</v>
      </c>
      <c r="F11" s="627">
        <v>2138.2060119980392</v>
      </c>
      <c r="G11" s="627">
        <v>2334.8033164624217</v>
      </c>
      <c r="H11" s="627">
        <v>2452.1243018396076</v>
      </c>
      <c r="I11" s="627">
        <v>2249.7793006680927</v>
      </c>
      <c r="J11" s="627">
        <v>1900.0320236858763</v>
      </c>
      <c r="K11" s="627">
        <v>2386.4544134241319</v>
      </c>
      <c r="L11" s="627">
        <v>1937.6893501547183</v>
      </c>
      <c r="M11" s="263"/>
      <c r="N11" s="612"/>
      <c r="O11" s="263"/>
      <c r="P11" s="263"/>
      <c r="Q11" s="263"/>
      <c r="R11" s="263"/>
      <c r="S11" s="263"/>
      <c r="T11" s="263"/>
      <c r="U11" s="263"/>
      <c r="V11" s="263"/>
      <c r="W11" s="263"/>
      <c r="X11" s="263"/>
    </row>
    <row r="12" spans="1:24" ht="11.45" customHeight="1">
      <c r="A12" s="1659"/>
      <c r="B12" s="934">
        <v>0.58333333333333304</v>
      </c>
      <c r="C12" s="630">
        <v>2104.3489989709819</v>
      </c>
      <c r="D12" s="630">
        <v>2045.0836310410239</v>
      </c>
      <c r="E12" s="630">
        <v>1835.0364464326844</v>
      </c>
      <c r="F12" s="630">
        <v>2084.5030119980393</v>
      </c>
      <c r="G12" s="630">
        <v>2274.758316462422</v>
      </c>
      <c r="H12" s="630">
        <v>2368.342301839607</v>
      </c>
      <c r="I12" s="630">
        <v>2215.539300668092</v>
      </c>
      <c r="J12" s="630">
        <v>1866.7330236858763</v>
      </c>
      <c r="K12" s="630">
        <v>2356.5284134241319</v>
      </c>
      <c r="L12" s="630">
        <v>1907.0633501547186</v>
      </c>
      <c r="M12" s="263"/>
      <c r="N12" s="612"/>
      <c r="O12" s="263"/>
      <c r="P12" s="263"/>
      <c r="Q12" s="263"/>
      <c r="R12" s="263"/>
      <c r="S12" s="263"/>
      <c r="T12" s="263"/>
      <c r="U12" s="263"/>
      <c r="V12" s="263"/>
      <c r="W12" s="263"/>
      <c r="X12" s="263"/>
    </row>
    <row r="13" spans="1:24" ht="11.45" customHeight="1">
      <c r="A13" s="1659"/>
      <c r="B13" s="933">
        <v>0.625</v>
      </c>
      <c r="C13" s="624">
        <v>2043.3489989709817</v>
      </c>
      <c r="D13" s="624">
        <v>2035.5446310410241</v>
      </c>
      <c r="E13" s="624">
        <v>1832.4015887326841</v>
      </c>
      <c r="F13" s="624">
        <v>2078.1570119980393</v>
      </c>
      <c r="G13" s="624">
        <v>2242.4393164624221</v>
      </c>
      <c r="H13" s="624">
        <v>2349.304301839607</v>
      </c>
      <c r="I13" s="624">
        <v>2186.7923006680926</v>
      </c>
      <c r="J13" s="624">
        <v>1846.3320236858763</v>
      </c>
      <c r="K13" s="624">
        <v>2318.1874134241316</v>
      </c>
      <c r="L13" s="624">
        <v>1881.3203501547184</v>
      </c>
      <c r="M13" s="263"/>
      <c r="N13" s="612"/>
      <c r="O13" s="263"/>
      <c r="P13" s="263"/>
      <c r="Q13" s="263"/>
      <c r="R13" s="263"/>
      <c r="S13" s="263"/>
      <c r="T13" s="263"/>
      <c r="U13" s="263"/>
      <c r="V13" s="263"/>
      <c r="W13" s="263"/>
      <c r="X13" s="263"/>
    </row>
    <row r="14" spans="1:24" ht="11.45" customHeight="1">
      <c r="A14" s="1659"/>
      <c r="B14" s="718">
        <v>0.66666666666666696</v>
      </c>
      <c r="C14" s="627">
        <v>2037.7489989709816</v>
      </c>
      <c r="D14" s="627">
        <v>2008.242631041024</v>
      </c>
      <c r="E14" s="627">
        <v>1847.7050204326845</v>
      </c>
      <c r="F14" s="627">
        <v>2107.6250119980396</v>
      </c>
      <c r="G14" s="627">
        <v>2283.8203164624219</v>
      </c>
      <c r="H14" s="627">
        <v>2360.7003018396072</v>
      </c>
      <c r="I14" s="627">
        <v>2215.6543006680931</v>
      </c>
      <c r="J14" s="627">
        <v>1864.6110236858763</v>
      </c>
      <c r="K14" s="627">
        <v>2327.0314134241316</v>
      </c>
      <c r="L14" s="627">
        <v>1901.2053501547184</v>
      </c>
      <c r="M14" s="263"/>
      <c r="N14" s="612"/>
      <c r="O14" s="263"/>
      <c r="P14" s="263"/>
      <c r="Q14" s="263"/>
      <c r="R14" s="263"/>
      <c r="S14" s="263"/>
      <c r="T14" s="263"/>
      <c r="U14" s="263"/>
      <c r="V14" s="263"/>
      <c r="W14" s="263"/>
      <c r="X14" s="263"/>
    </row>
    <row r="15" spans="1:24" ht="11.45" customHeight="1">
      <c r="A15" s="1659"/>
      <c r="B15" s="718">
        <v>0.70833333333333304</v>
      </c>
      <c r="C15" s="627">
        <v>2086.748998970982</v>
      </c>
      <c r="D15" s="627">
        <v>2023.6326310410241</v>
      </c>
      <c r="E15" s="627">
        <v>1909.0109820326841</v>
      </c>
      <c r="F15" s="627">
        <v>2152.2500119980396</v>
      </c>
      <c r="G15" s="627">
        <v>2353.6263164624215</v>
      </c>
      <c r="H15" s="627">
        <v>2427.5773018396076</v>
      </c>
      <c r="I15" s="627">
        <v>2244.9323006680929</v>
      </c>
      <c r="J15" s="627">
        <v>1920.5780236858766</v>
      </c>
      <c r="K15" s="627">
        <v>2358.6744134241321</v>
      </c>
      <c r="L15" s="627">
        <v>1947.1073501547185</v>
      </c>
      <c r="M15" s="263"/>
      <c r="N15" s="612"/>
      <c r="O15" s="263"/>
      <c r="P15" s="263"/>
      <c r="Q15" s="263"/>
      <c r="R15" s="263"/>
      <c r="S15" s="263"/>
      <c r="T15" s="263"/>
      <c r="U15" s="263"/>
      <c r="V15" s="263"/>
      <c r="W15" s="263"/>
      <c r="X15" s="263"/>
    </row>
    <row r="16" spans="1:24" ht="11.45" customHeight="1">
      <c r="A16" s="1659"/>
      <c r="B16" s="718">
        <v>0.75</v>
      </c>
      <c r="C16" s="627">
        <v>2115.6489989709821</v>
      </c>
      <c r="D16" s="627">
        <v>2017.0806310410239</v>
      </c>
      <c r="E16" s="627">
        <v>1974.8062833326842</v>
      </c>
      <c r="F16" s="627">
        <v>2187.2840119980392</v>
      </c>
      <c r="G16" s="627">
        <v>2422.0823164624221</v>
      </c>
      <c r="H16" s="627">
        <v>2417.7273018396072</v>
      </c>
      <c r="I16" s="627">
        <v>2265.2783006680925</v>
      </c>
      <c r="J16" s="627">
        <v>1954.9770236858765</v>
      </c>
      <c r="K16" s="627">
        <v>2399.9404134241322</v>
      </c>
      <c r="L16" s="627">
        <v>1970.2023501547185</v>
      </c>
      <c r="M16" s="263"/>
      <c r="N16" s="612"/>
      <c r="O16" s="263"/>
      <c r="P16" s="263"/>
      <c r="Q16" s="263"/>
      <c r="R16" s="263"/>
      <c r="S16" s="263"/>
      <c r="T16" s="263"/>
      <c r="U16" s="263"/>
      <c r="V16" s="263"/>
      <c r="W16" s="263"/>
      <c r="X16" s="263"/>
    </row>
    <row r="17" spans="1:24" ht="11.45" customHeight="1">
      <c r="A17" s="1659"/>
      <c r="B17" s="718">
        <v>0.79166666666666696</v>
      </c>
      <c r="C17" s="627">
        <v>2119.3489989709819</v>
      </c>
      <c r="D17" s="627">
        <v>2008.374631041024</v>
      </c>
      <c r="E17" s="627">
        <v>1989.9747410326843</v>
      </c>
      <c r="F17" s="627">
        <v>2200.0360119980396</v>
      </c>
      <c r="G17" s="627">
        <v>2428.184316462422</v>
      </c>
      <c r="H17" s="627">
        <v>2505.7143018396073</v>
      </c>
      <c r="I17" s="627">
        <v>2257.1453006680931</v>
      </c>
      <c r="J17" s="627">
        <v>1960.5930236858765</v>
      </c>
      <c r="K17" s="627">
        <v>2405.497413424132</v>
      </c>
      <c r="L17" s="627">
        <v>1977.5503501547187</v>
      </c>
      <c r="M17" s="263"/>
      <c r="N17" s="612"/>
      <c r="O17" s="263"/>
      <c r="P17" s="263"/>
      <c r="Q17" s="263"/>
      <c r="R17" s="263"/>
      <c r="S17" s="263"/>
      <c r="T17" s="263"/>
      <c r="U17" s="263"/>
      <c r="V17" s="263"/>
      <c r="W17" s="263"/>
      <c r="X17" s="263"/>
    </row>
    <row r="18" spans="1:24" ht="11.45" customHeight="1">
      <c r="A18" s="1659"/>
      <c r="B18" s="718">
        <v>0.83333333333333304</v>
      </c>
      <c r="C18" s="627">
        <v>2101.0489989709822</v>
      </c>
      <c r="D18" s="627">
        <v>1983.4026310410241</v>
      </c>
      <c r="E18" s="627">
        <v>1990.5735591326841</v>
      </c>
      <c r="F18" s="627">
        <v>2210.9910119980395</v>
      </c>
      <c r="G18" s="627">
        <v>2437.1683164624214</v>
      </c>
      <c r="H18" s="627">
        <v>2491.3843018396069</v>
      </c>
      <c r="I18" s="627">
        <v>2248.4173006680926</v>
      </c>
      <c r="J18" s="627">
        <v>1954.5760236858764</v>
      </c>
      <c r="K18" s="627">
        <v>2405.2694134241324</v>
      </c>
      <c r="L18" s="627">
        <v>1984.6193501547184</v>
      </c>
      <c r="M18" s="263"/>
      <c r="N18" s="612"/>
      <c r="O18" s="263"/>
      <c r="P18" s="263"/>
      <c r="Q18" s="263"/>
      <c r="R18" s="263"/>
      <c r="S18" s="263"/>
      <c r="T18" s="263"/>
      <c r="U18" s="263"/>
      <c r="V18" s="263"/>
      <c r="W18" s="263"/>
      <c r="X18" s="263"/>
    </row>
    <row r="19" spans="1:24" ht="11.45" customHeight="1">
      <c r="A19" s="1659"/>
      <c r="B19" s="718">
        <v>0.875</v>
      </c>
      <c r="C19" s="627">
        <v>2066.4489989709818</v>
      </c>
      <c r="D19" s="627">
        <v>1911.1726310410238</v>
      </c>
      <c r="E19" s="627">
        <v>1861.1223130326841</v>
      </c>
      <c r="F19" s="627">
        <v>2181.6590119980392</v>
      </c>
      <c r="G19" s="627">
        <v>2420.5483164624216</v>
      </c>
      <c r="H19" s="627">
        <v>2368.6753018396071</v>
      </c>
      <c r="I19" s="627">
        <v>2212.6813006680923</v>
      </c>
      <c r="J19" s="627">
        <v>1919.8670236858763</v>
      </c>
      <c r="K19" s="627">
        <v>2382.5424134241316</v>
      </c>
      <c r="L19" s="627">
        <v>1960.8023501547189</v>
      </c>
      <c r="M19" s="263"/>
      <c r="N19" s="612"/>
      <c r="O19" s="263"/>
      <c r="P19" s="263"/>
      <c r="Q19" s="263"/>
      <c r="R19" s="263"/>
      <c r="S19" s="263"/>
      <c r="T19" s="263"/>
      <c r="U19" s="263"/>
      <c r="V19" s="263"/>
      <c r="W19" s="263"/>
      <c r="X19" s="263"/>
    </row>
    <row r="20" spans="1:24" ht="11.45" customHeight="1">
      <c r="A20" s="1659"/>
      <c r="B20" s="934">
        <v>0.91666666666666696</v>
      </c>
      <c r="C20" s="630">
        <v>1980.7489989709818</v>
      </c>
      <c r="D20" s="630">
        <v>1796.7866310410238</v>
      </c>
      <c r="E20" s="630">
        <v>1725.0926551326843</v>
      </c>
      <c r="F20" s="630">
        <v>2085.1040119980398</v>
      </c>
      <c r="G20" s="630">
        <v>2329.7683164624218</v>
      </c>
      <c r="H20" s="630">
        <v>2285.6313018396072</v>
      </c>
      <c r="I20" s="630">
        <v>2087.2173006680928</v>
      </c>
      <c r="J20" s="630">
        <v>1813.7950236858765</v>
      </c>
      <c r="K20" s="630">
        <v>2290.2484134241317</v>
      </c>
      <c r="L20" s="630">
        <v>1874.7333501547184</v>
      </c>
      <c r="M20" s="263"/>
      <c r="N20" s="612"/>
      <c r="O20" s="263"/>
      <c r="P20" s="263"/>
      <c r="Q20" s="263"/>
      <c r="R20" s="263"/>
      <c r="S20" s="263"/>
      <c r="T20" s="263"/>
      <c r="U20" s="263"/>
      <c r="V20" s="263"/>
      <c r="W20" s="263"/>
      <c r="X20" s="263"/>
    </row>
    <row r="21" spans="1:24" ht="11.45" customHeight="1">
      <c r="A21" s="1659"/>
      <c r="B21" s="718">
        <v>0.95833333333333304</v>
      </c>
      <c r="C21" s="627">
        <v>1802.6489989709819</v>
      </c>
      <c r="D21" s="627">
        <v>1641.8436310410239</v>
      </c>
      <c r="E21" s="627">
        <v>1553.1324124326839</v>
      </c>
      <c r="F21" s="627">
        <v>1915.8120119980395</v>
      </c>
      <c r="G21" s="627">
        <v>2138.4973164624221</v>
      </c>
      <c r="H21" s="627">
        <v>2112.6863018396079</v>
      </c>
      <c r="I21" s="627">
        <v>1880.4143006680929</v>
      </c>
      <c r="J21" s="627">
        <v>1666.4400236858764</v>
      </c>
      <c r="K21" s="627">
        <v>2109.3494134241319</v>
      </c>
      <c r="L21" s="627">
        <v>1710.6493501547184</v>
      </c>
      <c r="M21" s="263"/>
      <c r="N21" s="612"/>
      <c r="O21" s="263"/>
      <c r="P21" s="263"/>
      <c r="Q21" s="263"/>
      <c r="R21" s="263"/>
      <c r="S21" s="263"/>
      <c r="T21" s="263"/>
      <c r="U21" s="263"/>
      <c r="V21" s="263"/>
      <c r="W21" s="263"/>
      <c r="X21" s="263"/>
    </row>
    <row r="22" spans="1:24" ht="11.45" customHeight="1">
      <c r="A22" s="1659"/>
      <c r="B22" s="718">
        <v>1</v>
      </c>
      <c r="C22" s="627">
        <v>1651.248998970982</v>
      </c>
      <c r="D22" s="627">
        <v>1480.1316310410236</v>
      </c>
      <c r="E22" s="627">
        <v>1401.1587703326841</v>
      </c>
      <c r="F22" s="627">
        <v>1781.6290119980392</v>
      </c>
      <c r="G22" s="627">
        <v>1995.1463164624222</v>
      </c>
      <c r="H22" s="627">
        <v>1929.6453018396076</v>
      </c>
      <c r="I22" s="627">
        <v>1733.1783006680926</v>
      </c>
      <c r="J22" s="627">
        <v>1508.2010236858764</v>
      </c>
      <c r="K22" s="627">
        <v>1964.4714134241322</v>
      </c>
      <c r="L22" s="627">
        <v>1549.5513501547184</v>
      </c>
      <c r="M22" s="263"/>
      <c r="N22" s="612"/>
      <c r="O22" s="263"/>
      <c r="P22" s="263"/>
      <c r="Q22" s="263"/>
      <c r="R22" s="263"/>
      <c r="S22" s="263"/>
      <c r="T22" s="263"/>
      <c r="U22" s="263"/>
      <c r="V22" s="263"/>
      <c r="W22" s="263"/>
      <c r="X22" s="263"/>
    </row>
    <row r="23" spans="1:24" ht="11.45" customHeight="1">
      <c r="A23" s="1659"/>
      <c r="B23" s="718">
        <v>1.0416666666666701</v>
      </c>
      <c r="C23" s="627">
        <v>1576.9489989709818</v>
      </c>
      <c r="D23" s="627">
        <v>1399.3916310410239</v>
      </c>
      <c r="E23" s="627">
        <v>1334.7265074326838</v>
      </c>
      <c r="F23" s="627">
        <v>1665.4260119980393</v>
      </c>
      <c r="G23" s="627">
        <v>1895.9083164624219</v>
      </c>
      <c r="H23" s="715">
        <v>1884.2693018396076</v>
      </c>
      <c r="I23" s="715">
        <v>1640.9033006680925</v>
      </c>
      <c r="J23" s="627">
        <v>1443.7620236858763</v>
      </c>
      <c r="K23" s="715">
        <v>1907.1094134241318</v>
      </c>
      <c r="L23" s="627">
        <v>1435.3983501547186</v>
      </c>
      <c r="M23" s="263"/>
      <c r="N23" s="612"/>
      <c r="O23" s="263"/>
      <c r="P23" s="263"/>
      <c r="Q23" s="263"/>
      <c r="R23" s="263"/>
      <c r="S23" s="263"/>
      <c r="T23" s="263"/>
      <c r="U23" s="263"/>
      <c r="V23" s="263"/>
      <c r="W23" s="263"/>
      <c r="X23" s="263"/>
    </row>
    <row r="24" spans="1:24" ht="11.45" customHeight="1">
      <c r="A24" s="1659"/>
      <c r="B24" s="718">
        <v>1.0833333333333299</v>
      </c>
      <c r="C24" s="715">
        <v>1576.748998970982</v>
      </c>
      <c r="D24" s="715">
        <v>1383.0646310410239</v>
      </c>
      <c r="E24" s="715">
        <v>1325.833667132684</v>
      </c>
      <c r="F24" s="715">
        <v>1652.9030119980393</v>
      </c>
      <c r="G24" s="715">
        <v>1886.3903164624217</v>
      </c>
      <c r="H24" s="627">
        <v>1890.7623018396071</v>
      </c>
      <c r="I24" s="627">
        <v>1650.7973006680925</v>
      </c>
      <c r="J24" s="715">
        <v>1436.1510236858765</v>
      </c>
      <c r="K24" s="627">
        <v>1912.5774134241315</v>
      </c>
      <c r="L24" s="715">
        <v>1395.1903501547185</v>
      </c>
      <c r="M24" s="263"/>
      <c r="N24" s="612"/>
      <c r="O24" s="263"/>
      <c r="P24" s="263"/>
      <c r="Q24" s="263"/>
      <c r="R24" s="263"/>
      <c r="S24" s="263"/>
      <c r="T24" s="263"/>
      <c r="U24" s="263"/>
      <c r="V24" s="263"/>
      <c r="W24" s="263"/>
      <c r="X24" s="263"/>
    </row>
    <row r="25" spans="1:24" ht="11.45" customHeight="1">
      <c r="A25" s="1659"/>
      <c r="B25" s="718">
        <v>1.125</v>
      </c>
      <c r="C25" s="627">
        <v>1600.1489989709823</v>
      </c>
      <c r="D25" s="627">
        <v>1393.750631041024</v>
      </c>
      <c r="E25" s="627">
        <v>1342.3667297326845</v>
      </c>
      <c r="F25" s="627">
        <v>1660.9950119980394</v>
      </c>
      <c r="G25" s="627">
        <v>1901.8053164624221</v>
      </c>
      <c r="H25" s="627">
        <v>1923.1903018396076</v>
      </c>
      <c r="I25" s="627">
        <v>1686.8763006680929</v>
      </c>
      <c r="J25" s="627">
        <v>1452.7270236858762</v>
      </c>
      <c r="K25" s="627">
        <v>1947.5604134241316</v>
      </c>
      <c r="L25" s="627">
        <v>1410.1223501547181</v>
      </c>
      <c r="M25" s="263"/>
      <c r="N25" s="612"/>
      <c r="O25" s="263"/>
      <c r="P25" s="263"/>
      <c r="Q25" s="263"/>
      <c r="R25" s="263"/>
      <c r="S25" s="263"/>
      <c r="T25" s="263"/>
      <c r="U25" s="263"/>
      <c r="V25" s="263"/>
      <c r="W25" s="263"/>
      <c r="X25" s="263"/>
    </row>
    <row r="26" spans="1:24" ht="11.45" customHeight="1">
      <c r="A26" s="1659"/>
      <c r="B26" s="718">
        <v>1.1666666666666701</v>
      </c>
      <c r="C26" s="627">
        <v>1621.9489989709818</v>
      </c>
      <c r="D26" s="627">
        <v>1432.1426310410238</v>
      </c>
      <c r="E26" s="627">
        <v>1366.4663079326842</v>
      </c>
      <c r="F26" s="627">
        <v>1684.3140119980392</v>
      </c>
      <c r="G26" s="627">
        <v>1955.702316462422</v>
      </c>
      <c r="H26" s="627">
        <v>1976.4903018396071</v>
      </c>
      <c r="I26" s="627">
        <v>1755.2353006680926</v>
      </c>
      <c r="J26" s="627">
        <v>1498.5350236858762</v>
      </c>
      <c r="K26" s="627">
        <v>2014.181413424132</v>
      </c>
      <c r="L26" s="627">
        <v>1473.1783501547181</v>
      </c>
      <c r="M26" s="263"/>
      <c r="N26" s="612"/>
      <c r="O26" s="263"/>
      <c r="P26" s="263"/>
      <c r="Q26" s="263"/>
      <c r="R26" s="263"/>
      <c r="S26" s="263"/>
      <c r="T26" s="263"/>
      <c r="U26" s="263"/>
      <c r="V26" s="263"/>
      <c r="W26" s="263"/>
      <c r="X26" s="263"/>
    </row>
    <row r="27" spans="1:24" ht="11.45" customHeight="1">
      <c r="A27" s="1659"/>
      <c r="B27" s="718">
        <v>1.2083333333333299</v>
      </c>
      <c r="C27" s="627">
        <v>1684.248998970982</v>
      </c>
      <c r="D27" s="627">
        <v>1527.8766310410235</v>
      </c>
      <c r="E27" s="627">
        <v>1467.8294474326844</v>
      </c>
      <c r="F27" s="627">
        <v>1773.4780119980392</v>
      </c>
      <c r="G27" s="627">
        <v>2078.240316462422</v>
      </c>
      <c r="H27" s="627">
        <v>2084.5113018396073</v>
      </c>
      <c r="I27" s="627">
        <v>1872.4783006680927</v>
      </c>
      <c r="J27" s="627">
        <v>1615.4220236858764</v>
      </c>
      <c r="K27" s="627">
        <v>2137.8074134241319</v>
      </c>
      <c r="L27" s="627">
        <v>1589.7693501547183</v>
      </c>
      <c r="M27" s="263"/>
      <c r="N27" s="612"/>
      <c r="O27" s="263"/>
      <c r="P27" s="263"/>
      <c r="Q27" s="263"/>
      <c r="R27" s="263"/>
      <c r="S27" s="263"/>
      <c r="T27" s="263"/>
      <c r="U27" s="263"/>
      <c r="V27" s="263"/>
      <c r="W27" s="263"/>
      <c r="X27" s="263"/>
    </row>
    <row r="28" spans="1:24" ht="11.45" customHeight="1">
      <c r="A28" s="1659"/>
      <c r="B28" s="934">
        <v>1.25</v>
      </c>
      <c r="C28" s="630">
        <v>1842.6489989709821</v>
      </c>
      <c r="D28" s="630">
        <v>1777.5406310410201</v>
      </c>
      <c r="E28" s="630">
        <v>1659.7278114326841</v>
      </c>
      <c r="F28" s="630">
        <v>1977.3327462969796</v>
      </c>
      <c r="G28" s="630">
        <v>2311.6453164624218</v>
      </c>
      <c r="H28" s="630">
        <v>2313.5433018396079</v>
      </c>
      <c r="I28" s="630">
        <v>2115.2913006680928</v>
      </c>
      <c r="J28" s="630">
        <v>1850.8520236858765</v>
      </c>
      <c r="K28" s="630">
        <v>2336.776413424132</v>
      </c>
      <c r="L28" s="630">
        <v>1837.0963501547183</v>
      </c>
      <c r="M28" s="263"/>
      <c r="N28" s="612"/>
      <c r="O28" s="263"/>
      <c r="P28" s="263"/>
      <c r="Q28" s="263"/>
      <c r="R28" s="263"/>
      <c r="S28" s="263"/>
      <c r="T28" s="263"/>
      <c r="U28" s="263"/>
      <c r="V28" s="263"/>
      <c r="W28" s="263"/>
      <c r="X28" s="263"/>
    </row>
    <row r="29" spans="1:24" ht="11.45" customHeight="1">
      <c r="A29" s="1660"/>
      <c r="B29" s="1366" t="s">
        <v>154</v>
      </c>
      <c r="C29" s="716">
        <v>47333.090031180858</v>
      </c>
      <c r="D29" s="716">
        <v>44959.095144984552</v>
      </c>
      <c r="E29" s="716">
        <v>42626.557620384425</v>
      </c>
      <c r="F29" s="716">
        <v>49288.89302225189</v>
      </c>
      <c r="G29" s="716">
        <v>54886.108595098136</v>
      </c>
      <c r="H29" s="716">
        <v>55898.598244150569</v>
      </c>
      <c r="I29" s="716">
        <v>50803.541216034224</v>
      </c>
      <c r="J29" s="716">
        <v>43782.719568461034</v>
      </c>
      <c r="K29" s="716">
        <f t="shared" ref="K29:L29" si="0">SUM(K5:K28)</f>
        <v>55065.441922179154</v>
      </c>
      <c r="L29" s="716">
        <f t="shared" si="0"/>
        <v>44045.334403713241</v>
      </c>
      <c r="M29" s="263"/>
      <c r="N29" s="263"/>
      <c r="O29" s="262"/>
      <c r="P29" s="262"/>
      <c r="Q29" s="263"/>
      <c r="R29" s="263"/>
      <c r="S29" s="263"/>
    </row>
    <row r="30" spans="1:24" ht="11.45" customHeight="1">
      <c r="A30" s="1655" t="s">
        <v>309</v>
      </c>
      <c r="B30" s="1655"/>
      <c r="C30" s="720">
        <v>2232.7489989709816</v>
      </c>
      <c r="D30" s="720">
        <v>2200.4136310410245</v>
      </c>
      <c r="E30" s="720">
        <v>2147.9999567326845</v>
      </c>
      <c r="F30" s="720">
        <v>2349.5470119980396</v>
      </c>
      <c r="G30" s="720">
        <v>2638.7143164624217</v>
      </c>
      <c r="H30" s="720">
        <v>2726.900301839607</v>
      </c>
      <c r="I30" s="720">
        <v>2426.2663006680923</v>
      </c>
      <c r="J30" s="720">
        <v>2143.1190236858765</v>
      </c>
      <c r="K30" s="720">
        <f t="shared" ref="K30:L30" si="1">MAX(K5:K28)</f>
        <v>2582.3774134241321</v>
      </c>
      <c r="L30" s="720">
        <f t="shared" si="1"/>
        <v>2107.0183501547185</v>
      </c>
      <c r="O30" s="262"/>
      <c r="P30" s="262"/>
      <c r="R30" s="263"/>
    </row>
    <row r="31" spans="1:24" ht="11.45" customHeight="1">
      <c r="A31" s="1656" t="s">
        <v>310</v>
      </c>
      <c r="B31" s="1656"/>
      <c r="C31" s="716">
        <v>1576.748998970982</v>
      </c>
      <c r="D31" s="716">
        <v>1383.0646310410239</v>
      </c>
      <c r="E31" s="716">
        <v>1325.833667132684</v>
      </c>
      <c r="F31" s="716">
        <v>1652.9030119980393</v>
      </c>
      <c r="G31" s="716">
        <v>1886.3903164624217</v>
      </c>
      <c r="H31" s="716">
        <v>1884.2693018396076</v>
      </c>
      <c r="I31" s="716">
        <v>1640.9033006680925</v>
      </c>
      <c r="J31" s="716">
        <v>1436.1510236858765</v>
      </c>
      <c r="K31" s="716">
        <f t="shared" ref="K31:L31" si="2">MIN(K5:K28)</f>
        <v>1907.1094134241318</v>
      </c>
      <c r="L31" s="716">
        <f t="shared" si="2"/>
        <v>1395.1903501547185</v>
      </c>
      <c r="O31" s="262"/>
      <c r="P31" s="262"/>
      <c r="R31" s="263"/>
    </row>
    <row r="32" spans="1:24" ht="9.9499999999999993" customHeight="1">
      <c r="A32" s="717"/>
      <c r="B32" s="718"/>
      <c r="C32" s="719"/>
      <c r="D32" s="719"/>
      <c r="E32" s="719"/>
      <c r="F32" s="719"/>
      <c r="G32" s="719"/>
      <c r="H32" s="719"/>
      <c r="I32" s="719"/>
      <c r="J32" s="719"/>
      <c r="K32" s="719"/>
      <c r="L32" s="719"/>
      <c r="O32" s="262"/>
      <c r="P32" s="262"/>
    </row>
    <row r="33" spans="1:17" ht="11.45" customHeight="1">
      <c r="A33" s="1653" t="s">
        <v>31</v>
      </c>
      <c r="B33" s="933">
        <v>0.29166666666666669</v>
      </c>
      <c r="C33" s="624">
        <v>22266.429208333335</v>
      </c>
      <c r="D33" s="624">
        <v>22573.246046685206</v>
      </c>
      <c r="E33" s="624">
        <v>20767.560091830124</v>
      </c>
      <c r="F33" s="624">
        <v>23478.139575631645</v>
      </c>
      <c r="G33" s="624">
        <v>26184.565835779566</v>
      </c>
      <c r="H33" s="624">
        <v>27640.519581221317</v>
      </c>
      <c r="I33" s="624">
        <v>25079.59785983467</v>
      </c>
      <c r="J33" s="624">
        <v>21504.074012570683</v>
      </c>
      <c r="K33" s="624">
        <v>26235.058011505949</v>
      </c>
      <c r="L33" s="624">
        <v>21195.972888752694</v>
      </c>
      <c r="O33" s="262"/>
      <c r="P33" s="262"/>
    </row>
    <row r="34" spans="1:17" ht="11.45" customHeight="1">
      <c r="A34" s="1654"/>
      <c r="B34" s="718">
        <v>0.33333333333333298</v>
      </c>
      <c r="C34" s="627">
        <v>23227.629208333336</v>
      </c>
      <c r="D34" s="627">
        <v>23385.173713021381</v>
      </c>
      <c r="E34" s="627">
        <v>22057.299015316061</v>
      </c>
      <c r="F34" s="627">
        <v>24900.073323844281</v>
      </c>
      <c r="G34" s="627">
        <v>27166.94962977957</v>
      </c>
      <c r="H34" s="627">
        <v>28761.335546385391</v>
      </c>
      <c r="I34" s="627">
        <v>25802.583209834673</v>
      </c>
      <c r="J34" s="714">
        <v>22977.231440570686</v>
      </c>
      <c r="K34" s="627">
        <v>27172.337095505951</v>
      </c>
      <c r="L34" s="627">
        <v>22344.50700575269</v>
      </c>
      <c r="O34" s="262"/>
      <c r="P34" s="265"/>
    </row>
    <row r="35" spans="1:17" ht="11.45" customHeight="1">
      <c r="A35" s="1654"/>
      <c r="B35" s="718">
        <v>0.375</v>
      </c>
      <c r="C35" s="627">
        <v>23540.229208333334</v>
      </c>
      <c r="D35" s="627">
        <v>23377.53497986207</v>
      </c>
      <c r="E35" s="714">
        <v>22837.458170956761</v>
      </c>
      <c r="F35" s="627">
        <v>25026.028534198285</v>
      </c>
      <c r="G35" s="627">
        <v>27626.826953779568</v>
      </c>
      <c r="H35" s="714">
        <v>29083.726557086287</v>
      </c>
      <c r="I35" s="714">
        <v>25942.769669834674</v>
      </c>
      <c r="J35" s="627">
        <v>22666.445650570688</v>
      </c>
      <c r="K35" s="714">
        <v>27596.970016505955</v>
      </c>
      <c r="L35" s="714">
        <v>22505.256582752689</v>
      </c>
      <c r="O35" s="264"/>
      <c r="P35" s="264"/>
      <c r="Q35" s="21"/>
    </row>
    <row r="36" spans="1:17" ht="11.45" customHeight="1">
      <c r="A36" s="1654"/>
      <c r="B36" s="718">
        <v>0.41666666666666702</v>
      </c>
      <c r="C36" s="714">
        <v>23632.829208333336</v>
      </c>
      <c r="D36" s="714">
        <v>23441.019894975943</v>
      </c>
      <c r="E36" s="627">
        <v>22736.074307451792</v>
      </c>
      <c r="F36" s="714">
        <v>25059.023722618178</v>
      </c>
      <c r="G36" s="714">
        <v>28171.296493779566</v>
      </c>
      <c r="H36" s="627">
        <v>28479.87263305586</v>
      </c>
      <c r="I36" s="627">
        <v>25929.390606834673</v>
      </c>
      <c r="J36" s="627">
        <v>22009.719316570681</v>
      </c>
      <c r="K36" s="627">
        <v>27542.895620505955</v>
      </c>
      <c r="L36" s="627">
        <v>22244.680698752687</v>
      </c>
      <c r="O36" s="262"/>
      <c r="P36" s="262"/>
    </row>
    <row r="37" spans="1:17" ht="11.45" customHeight="1">
      <c r="A37" s="1654"/>
      <c r="B37" s="718">
        <v>0.45833333333333298</v>
      </c>
      <c r="C37" s="627">
        <v>23250.129208333336</v>
      </c>
      <c r="D37" s="627">
        <v>22956.682953098043</v>
      </c>
      <c r="E37" s="627">
        <v>21825.4551559096</v>
      </c>
      <c r="F37" s="627">
        <v>24648.795421492523</v>
      </c>
      <c r="G37" s="627">
        <v>27076.159659779565</v>
      </c>
      <c r="H37" s="627">
        <v>27558.681909699972</v>
      </c>
      <c r="I37" s="627">
        <v>25412.341273834671</v>
      </c>
      <c r="J37" s="627">
        <v>21322.506860570684</v>
      </c>
      <c r="K37" s="627">
        <v>26819.009421505951</v>
      </c>
      <c r="L37" s="627">
        <v>21799.736891752684</v>
      </c>
      <c r="O37" s="262"/>
      <c r="P37" s="262"/>
    </row>
    <row r="38" spans="1:17" ht="11.45" customHeight="1">
      <c r="A38" s="1654"/>
      <c r="B38" s="718">
        <v>0.5</v>
      </c>
      <c r="C38" s="627">
        <v>22688.429208333331</v>
      </c>
      <c r="D38" s="627">
        <v>22761.836147021229</v>
      </c>
      <c r="E38" s="627">
        <v>20840.382035821978</v>
      </c>
      <c r="F38" s="627">
        <v>23547.992291357779</v>
      </c>
      <c r="G38" s="627">
        <v>26005.188849779566</v>
      </c>
      <c r="H38" s="627">
        <v>26527.14239962443</v>
      </c>
      <c r="I38" s="627">
        <v>24565.015977834672</v>
      </c>
      <c r="J38" s="627">
        <v>20618.972051570683</v>
      </c>
      <c r="K38" s="627">
        <v>26035.843061505948</v>
      </c>
      <c r="L38" s="627">
        <v>21311.44697675269</v>
      </c>
    </row>
    <row r="39" spans="1:17" ht="11.45" customHeight="1">
      <c r="A39" s="1654"/>
      <c r="B39" s="718">
        <v>0.54166666666666696</v>
      </c>
      <c r="C39" s="627">
        <v>23558.629208333332</v>
      </c>
      <c r="D39" s="627">
        <v>22305.715056306235</v>
      </c>
      <c r="E39" s="627">
        <v>20008.800558322451</v>
      </c>
      <c r="F39" s="627">
        <v>22802.59622884318</v>
      </c>
      <c r="G39" s="627">
        <v>24925.715650779566</v>
      </c>
      <c r="H39" s="627">
        <v>26153.79974725399</v>
      </c>
      <c r="I39" s="627">
        <v>24048.561186834668</v>
      </c>
      <c r="J39" s="627">
        <v>20228.161005570684</v>
      </c>
      <c r="K39" s="627">
        <v>25499.888805505951</v>
      </c>
      <c r="L39" s="627">
        <v>20695.880252752693</v>
      </c>
    </row>
    <row r="40" spans="1:17" ht="11.45" customHeight="1">
      <c r="A40" s="1654"/>
      <c r="B40" s="934">
        <v>0.58333333333333304</v>
      </c>
      <c r="C40" s="630">
        <v>22273.629208333336</v>
      </c>
      <c r="D40" s="630">
        <v>21786.433085761622</v>
      </c>
      <c r="E40" s="630">
        <v>19508.309503871733</v>
      </c>
      <c r="F40" s="630">
        <v>22229.839457419126</v>
      </c>
      <c r="G40" s="630">
        <v>24284.284614779568</v>
      </c>
      <c r="H40" s="630">
        <v>25259.70306706944</v>
      </c>
      <c r="I40" s="630">
        <v>23680.224947834668</v>
      </c>
      <c r="J40" s="630">
        <v>19880.608777570684</v>
      </c>
      <c r="K40" s="630">
        <v>25178.909599505951</v>
      </c>
      <c r="L40" s="630">
        <v>20368.927650752688</v>
      </c>
    </row>
    <row r="41" spans="1:17" ht="11.45" customHeight="1">
      <c r="A41" s="1654"/>
      <c r="B41" s="933">
        <v>0.625</v>
      </c>
      <c r="C41" s="624">
        <v>21626.729208333334</v>
      </c>
      <c r="D41" s="624">
        <v>21685.53457381664</v>
      </c>
      <c r="E41" s="624">
        <v>19480.288207103615</v>
      </c>
      <c r="F41" s="624">
        <v>22162.231810354926</v>
      </c>
      <c r="G41" s="624">
        <v>23938.892584779569</v>
      </c>
      <c r="H41" s="624">
        <v>25055.573584802762</v>
      </c>
      <c r="I41" s="624">
        <v>23373.962599834675</v>
      </c>
      <c r="J41" s="624">
        <v>19669.040368570681</v>
      </c>
      <c r="K41" s="624">
        <v>24768.530850505944</v>
      </c>
      <c r="L41" s="624">
        <v>20097.208940752695</v>
      </c>
    </row>
    <row r="42" spans="1:17" ht="11.45" customHeight="1">
      <c r="A42" s="1654"/>
      <c r="B42" s="718">
        <v>0.66666666666666696</v>
      </c>
      <c r="C42" s="627">
        <v>21568.329208333333</v>
      </c>
      <c r="D42" s="627">
        <v>21393.672225857208</v>
      </c>
      <c r="E42" s="627">
        <v>19643.098836568686</v>
      </c>
      <c r="F42" s="627">
        <v>22476.358523062405</v>
      </c>
      <c r="G42" s="627">
        <v>24380.650299779569</v>
      </c>
      <c r="H42" s="627">
        <v>25178.529644050683</v>
      </c>
      <c r="I42" s="627">
        <v>23684.09418583467</v>
      </c>
      <c r="J42" s="627">
        <v>19860.962934570685</v>
      </c>
      <c r="K42" s="627">
        <v>24864.281561505952</v>
      </c>
      <c r="L42" s="627">
        <v>20309.983582752688</v>
      </c>
    </row>
    <row r="43" spans="1:17" ht="11.45" customHeight="1">
      <c r="A43" s="1654"/>
      <c r="B43" s="718">
        <v>0.70833333333333304</v>
      </c>
      <c r="C43" s="627">
        <v>22087.629208333336</v>
      </c>
      <c r="D43" s="627">
        <v>21557.381144776322</v>
      </c>
      <c r="E43" s="627">
        <v>20295.060118404675</v>
      </c>
      <c r="F43" s="627">
        <v>22952.213278560539</v>
      </c>
      <c r="G43" s="627">
        <v>25126.268493779568</v>
      </c>
      <c r="H43" s="627">
        <v>25891.637818205221</v>
      </c>
      <c r="I43" s="627">
        <v>23999.143515834672</v>
      </c>
      <c r="J43" s="627">
        <v>20454.95733157068</v>
      </c>
      <c r="K43" s="627">
        <v>25201.637000505954</v>
      </c>
      <c r="L43" s="627">
        <v>20804.163973752697</v>
      </c>
    </row>
    <row r="44" spans="1:17" ht="11.45" customHeight="1">
      <c r="A44" s="1654"/>
      <c r="B44" s="718">
        <v>0.75</v>
      </c>
      <c r="C44" s="627">
        <v>22392.22920833333</v>
      </c>
      <c r="D44" s="627">
        <v>21486.832774111914</v>
      </c>
      <c r="E44" s="627">
        <v>20994.779338839322</v>
      </c>
      <c r="F44" s="627">
        <v>23325.603702677421</v>
      </c>
      <c r="G44" s="627">
        <v>25857.642327779566</v>
      </c>
      <c r="H44" s="627">
        <v>25787.774646751732</v>
      </c>
      <c r="I44" s="627">
        <v>24222.977407834671</v>
      </c>
      <c r="J44" s="627">
        <v>20818.619149570684</v>
      </c>
      <c r="K44" s="627">
        <v>25641.925226505951</v>
      </c>
      <c r="L44" s="627">
        <v>21051.56535675269</v>
      </c>
    </row>
    <row r="45" spans="1:17" ht="11.45" customHeight="1">
      <c r="A45" s="1654"/>
      <c r="B45" s="718">
        <v>0.79166666666666696</v>
      </c>
      <c r="C45" s="627">
        <v>22431.729208333334</v>
      </c>
      <c r="D45" s="627">
        <v>21393.003108130306</v>
      </c>
      <c r="E45" s="627">
        <v>21155.566235424962</v>
      </c>
      <c r="F45" s="627">
        <v>23461.552352738458</v>
      </c>
      <c r="G45" s="627">
        <v>25922.100714779575</v>
      </c>
      <c r="H45" s="627">
        <v>26724.860003128713</v>
      </c>
      <c r="I45" s="627">
        <v>24137.052218834669</v>
      </c>
      <c r="J45" s="627">
        <v>20884.77529957068</v>
      </c>
      <c r="K45" s="627">
        <v>25702.001701505949</v>
      </c>
      <c r="L45" s="627">
        <v>21130.27321075269</v>
      </c>
    </row>
    <row r="46" spans="1:17" ht="11.45" customHeight="1">
      <c r="A46" s="1654"/>
      <c r="B46" s="718">
        <v>0.83333333333333304</v>
      </c>
      <c r="C46" s="627">
        <v>22238.429208333335</v>
      </c>
      <c r="D46" s="627">
        <v>21127.260021531543</v>
      </c>
      <c r="E46" s="627">
        <v>21162.473088260838</v>
      </c>
      <c r="F46" s="627">
        <v>23578.102281802781</v>
      </c>
      <c r="G46" s="627">
        <v>26018.282735779569</v>
      </c>
      <c r="H46" s="627">
        <v>26573.153350881748</v>
      </c>
      <c r="I46" s="627">
        <v>24041.847463834671</v>
      </c>
      <c r="J46" s="627">
        <v>20823.006865570682</v>
      </c>
      <c r="K46" s="627">
        <v>25698.47285050595</v>
      </c>
      <c r="L46" s="627">
        <v>21205.576485752692</v>
      </c>
    </row>
    <row r="47" spans="1:17" ht="11.45" customHeight="1">
      <c r="A47" s="1654"/>
      <c r="B47" s="718">
        <v>0.875</v>
      </c>
      <c r="C47" s="627">
        <v>21871.729208333334</v>
      </c>
      <c r="D47" s="627">
        <v>20355.914525303833</v>
      </c>
      <c r="E47" s="627">
        <v>19787.99399001932</v>
      </c>
      <c r="F47" s="627">
        <v>23266.167479951964</v>
      </c>
      <c r="G47" s="627">
        <v>25840.560569779565</v>
      </c>
      <c r="H47" s="627">
        <v>25266.516816292537</v>
      </c>
      <c r="I47" s="627">
        <v>23658.904246834671</v>
      </c>
      <c r="J47" s="627">
        <v>20465.069547570685</v>
      </c>
      <c r="K47" s="627">
        <v>25458.369095505954</v>
      </c>
      <c r="L47" s="627">
        <v>20951.070594752695</v>
      </c>
    </row>
    <row r="48" spans="1:17" ht="11.45" customHeight="1">
      <c r="A48" s="1654"/>
      <c r="B48" s="934">
        <v>0.91666666666666696</v>
      </c>
      <c r="C48" s="630">
        <v>20965.629208333332</v>
      </c>
      <c r="D48" s="630">
        <v>19136.023825117147</v>
      </c>
      <c r="E48" s="630">
        <v>18341.996673993002</v>
      </c>
      <c r="F48" s="630">
        <v>22235.203064032743</v>
      </c>
      <c r="G48" s="630">
        <v>24870.553728779567</v>
      </c>
      <c r="H48" s="630">
        <v>24381.416138497752</v>
      </c>
      <c r="I48" s="630">
        <v>22309.642231834674</v>
      </c>
      <c r="J48" s="630">
        <v>19344.652349570686</v>
      </c>
      <c r="K48" s="630">
        <v>24472.486784505953</v>
      </c>
      <c r="L48" s="630">
        <v>20031.247283752691</v>
      </c>
    </row>
    <row r="49" spans="1:14" ht="11.45" customHeight="1">
      <c r="A49" s="1654"/>
      <c r="B49" s="933">
        <v>0.95833333333333304</v>
      </c>
      <c r="C49" s="624">
        <v>19078.829208333333</v>
      </c>
      <c r="D49" s="624">
        <v>17484.415310293432</v>
      </c>
      <c r="E49" s="624">
        <v>16513.924218120268</v>
      </c>
      <c r="F49" s="624">
        <v>20428.786934513802</v>
      </c>
      <c r="G49" s="624">
        <v>22827.106623779568</v>
      </c>
      <c r="H49" s="624">
        <v>22536.339934192791</v>
      </c>
      <c r="I49" s="624">
        <v>20102.881457834668</v>
      </c>
      <c r="J49" s="624">
        <v>17785.979692570683</v>
      </c>
      <c r="K49" s="624">
        <v>22538.774498505947</v>
      </c>
      <c r="L49" s="624">
        <v>18276.732500752689</v>
      </c>
    </row>
    <row r="50" spans="1:14" ht="11.45" customHeight="1">
      <c r="A50" s="1654"/>
      <c r="B50" s="718">
        <v>1</v>
      </c>
      <c r="C50" s="627">
        <v>17477.229208333334</v>
      </c>
      <c r="D50" s="627">
        <v>15758.328103748096</v>
      </c>
      <c r="E50" s="627">
        <v>14897.64734228369</v>
      </c>
      <c r="F50" s="627">
        <v>18997.321202347706</v>
      </c>
      <c r="G50" s="627">
        <v>21297.609765779562</v>
      </c>
      <c r="H50" s="627">
        <v>20581.625208083442</v>
      </c>
      <c r="I50" s="627">
        <v>18521.489338834668</v>
      </c>
      <c r="J50" s="627">
        <v>16119.123125570684</v>
      </c>
      <c r="K50" s="627">
        <v>20991.207307505949</v>
      </c>
      <c r="L50" s="627">
        <v>16555.406761752693</v>
      </c>
    </row>
    <row r="51" spans="1:14" ht="11.45" customHeight="1">
      <c r="A51" s="1654"/>
      <c r="B51" s="718">
        <v>1.0416666666666701</v>
      </c>
      <c r="C51" s="627">
        <v>16690.429208333335</v>
      </c>
      <c r="D51" s="627">
        <v>14897.971627946057</v>
      </c>
      <c r="E51" s="627">
        <v>14191.016803078854</v>
      </c>
      <c r="F51" s="627">
        <v>17758.564484110844</v>
      </c>
      <c r="G51" s="627">
        <v>20238.494465779568</v>
      </c>
      <c r="H51" s="715">
        <v>20097.796419182672</v>
      </c>
      <c r="I51" s="715">
        <v>17544.698338834671</v>
      </c>
      <c r="J51" s="627">
        <v>15443.940610570684</v>
      </c>
      <c r="K51" s="715">
        <v>20377.580983505952</v>
      </c>
      <c r="L51" s="627">
        <v>15335.594135752692</v>
      </c>
    </row>
    <row r="52" spans="1:14" ht="11.45" customHeight="1">
      <c r="A52" s="1654"/>
      <c r="B52" s="718">
        <v>1.0833333333333299</v>
      </c>
      <c r="C52" s="715">
        <v>16686.929208333335</v>
      </c>
      <c r="D52" s="715">
        <v>14723.806341589376</v>
      </c>
      <c r="E52" s="715">
        <v>14096.13986650462</v>
      </c>
      <c r="F52" s="715">
        <v>17624.715751427364</v>
      </c>
      <c r="G52" s="715">
        <v>20136.681044779569</v>
      </c>
      <c r="H52" s="627">
        <v>20167.264561850185</v>
      </c>
      <c r="I52" s="627">
        <v>17648.579615834671</v>
      </c>
      <c r="J52" s="715">
        <v>15375.169981570682</v>
      </c>
      <c r="K52" s="627">
        <v>20436.577659505954</v>
      </c>
      <c r="L52" s="715">
        <v>14905.777564752692</v>
      </c>
    </row>
    <row r="53" spans="1:14" ht="11.45" customHeight="1">
      <c r="A53" s="1654"/>
      <c r="B53" s="718">
        <v>1.125</v>
      </c>
      <c r="C53" s="627">
        <v>16935.429208333335</v>
      </c>
      <c r="D53" s="627">
        <v>14837.193554010821</v>
      </c>
      <c r="E53" s="627">
        <v>14271.662843498405</v>
      </c>
      <c r="F53" s="627">
        <v>17711.401626131767</v>
      </c>
      <c r="G53" s="627">
        <v>20301.668427779572</v>
      </c>
      <c r="H53" s="627">
        <v>20513.61691004071</v>
      </c>
      <c r="I53" s="627">
        <v>18022.363320834669</v>
      </c>
      <c r="J53" s="627">
        <v>15560.153392570683</v>
      </c>
      <c r="K53" s="627">
        <v>20810.913817505949</v>
      </c>
      <c r="L53" s="627">
        <v>15065.005779752692</v>
      </c>
    </row>
    <row r="54" spans="1:14" ht="11.45" customHeight="1">
      <c r="A54" s="1654"/>
      <c r="B54" s="718">
        <v>1.1666666666666701</v>
      </c>
      <c r="C54" s="627">
        <v>17165.929208333335</v>
      </c>
      <c r="D54" s="627">
        <v>15246.842600992362</v>
      </c>
      <c r="E54" s="627">
        <v>14528.042572374854</v>
      </c>
      <c r="F54" s="627">
        <v>17960.600369067924</v>
      </c>
      <c r="G54" s="627">
        <v>20877.209869779566</v>
      </c>
      <c r="H54" s="627">
        <v>21082.85518205574</v>
      </c>
      <c r="I54" s="627">
        <v>18763.156633834671</v>
      </c>
      <c r="J54" s="627">
        <v>16048.701331570686</v>
      </c>
      <c r="K54" s="627">
        <v>21521.157509505949</v>
      </c>
      <c r="L54" s="627">
        <v>15738.76645275269</v>
      </c>
    </row>
    <row r="55" spans="1:14" ht="11.45" customHeight="1">
      <c r="A55" s="1654"/>
      <c r="B55" s="718">
        <v>1.2083333333333299</v>
      </c>
      <c r="C55" s="627">
        <v>17826.429208333335</v>
      </c>
      <c r="D55" s="627">
        <v>16267.351363063883</v>
      </c>
      <c r="E55" s="627">
        <v>15605.996585709316</v>
      </c>
      <c r="F55" s="627">
        <v>18912.362880320183</v>
      </c>
      <c r="G55" s="627">
        <v>22185.296305779564</v>
      </c>
      <c r="H55" s="627">
        <v>22234.441667870909</v>
      </c>
      <c r="I55" s="627">
        <v>20009.864565834672</v>
      </c>
      <c r="J55" s="627">
        <v>17283.355154570683</v>
      </c>
      <c r="K55" s="627">
        <v>22842.234621505948</v>
      </c>
      <c r="L55" s="627">
        <v>16985.14652275269</v>
      </c>
    </row>
    <row r="56" spans="1:14" ht="11.45" customHeight="1">
      <c r="A56" s="1654"/>
      <c r="B56" s="934">
        <v>1.25</v>
      </c>
      <c r="C56" s="630">
        <v>19491.629208333328</v>
      </c>
      <c r="D56" s="630">
        <v>18933.346003979299</v>
      </c>
      <c r="E56" s="630">
        <v>17594.748226049236</v>
      </c>
      <c r="F56" s="630">
        <v>21094.251413171598</v>
      </c>
      <c r="G56" s="630">
        <v>24678.178531779569</v>
      </c>
      <c r="H56" s="630">
        <v>24680.171423287149</v>
      </c>
      <c r="I56" s="630">
        <v>22608.423364834671</v>
      </c>
      <c r="J56" s="630">
        <v>19761.830189570683</v>
      </c>
      <c r="K56" s="630">
        <v>24969.687549505958</v>
      </c>
      <c r="L56" s="630">
        <v>19627.958928752691</v>
      </c>
    </row>
    <row r="57" spans="1:14" ht="11.45" customHeight="1">
      <c r="A57" s="1654"/>
      <c r="B57" s="1365" t="s">
        <v>154</v>
      </c>
      <c r="C57" s="720">
        <f t="shared" ref="C57:K57" si="3">SUM(C33:C56)</f>
        <v>500973.20099999988</v>
      </c>
      <c r="D57" s="720">
        <f t="shared" si="3"/>
        <v>478872.51898100006</v>
      </c>
      <c r="E57" s="720">
        <f t="shared" si="3"/>
        <v>453141.77378571429</v>
      </c>
      <c r="F57" s="720">
        <f t="shared" si="3"/>
        <v>525637.92570967751</v>
      </c>
      <c r="G57" s="720">
        <f t="shared" si="3"/>
        <v>585938.18417870963</v>
      </c>
      <c r="H57" s="720">
        <f t="shared" si="3"/>
        <v>596218.35475057131</v>
      </c>
      <c r="I57" s="720">
        <f t="shared" si="3"/>
        <v>543109.56524003216</v>
      </c>
      <c r="J57" s="720">
        <f t="shared" si="3"/>
        <v>466907.05644069635</v>
      </c>
      <c r="K57" s="720">
        <f t="shared" si="3"/>
        <v>588376.75065014279</v>
      </c>
      <c r="L57" s="720">
        <f t="shared" ref="L57" si="4">SUM(L33:L56)</f>
        <v>470537.88702406455</v>
      </c>
    </row>
    <row r="58" spans="1:14" ht="11.45" customHeight="1">
      <c r="A58" s="1655" t="s">
        <v>309</v>
      </c>
      <c r="B58" s="1655"/>
      <c r="C58" s="720">
        <f t="shared" ref="C58:K58" si="5">MAX(C33:C56)</f>
        <v>23632.829208333336</v>
      </c>
      <c r="D58" s="720">
        <f t="shared" si="5"/>
        <v>23441.019894975943</v>
      </c>
      <c r="E58" s="720">
        <f t="shared" si="5"/>
        <v>22837.458170956761</v>
      </c>
      <c r="F58" s="720">
        <f t="shared" si="5"/>
        <v>25059.023722618178</v>
      </c>
      <c r="G58" s="720">
        <f t="shared" si="5"/>
        <v>28171.296493779566</v>
      </c>
      <c r="H58" s="720">
        <f t="shared" si="5"/>
        <v>29083.726557086287</v>
      </c>
      <c r="I58" s="720">
        <f t="shared" si="5"/>
        <v>25942.769669834674</v>
      </c>
      <c r="J58" s="720">
        <f t="shared" si="5"/>
        <v>22977.231440570686</v>
      </c>
      <c r="K58" s="720">
        <f t="shared" si="5"/>
        <v>27596.970016505955</v>
      </c>
      <c r="L58" s="720">
        <f t="shared" ref="L58" si="6">MAX(L33:L56)</f>
        <v>22505.256582752689</v>
      </c>
    </row>
    <row r="59" spans="1:14" ht="11.45" customHeight="1">
      <c r="A59" s="1656" t="s">
        <v>310</v>
      </c>
      <c r="B59" s="1656"/>
      <c r="C59" s="716">
        <f t="shared" ref="C59:K59" si="7">MIN(C33:C56)</f>
        <v>16686.929208333335</v>
      </c>
      <c r="D59" s="716">
        <f t="shared" si="7"/>
        <v>14723.806341589376</v>
      </c>
      <c r="E59" s="716">
        <f t="shared" si="7"/>
        <v>14096.13986650462</v>
      </c>
      <c r="F59" s="716">
        <f t="shared" si="7"/>
        <v>17624.715751427364</v>
      </c>
      <c r="G59" s="716">
        <f t="shared" si="7"/>
        <v>20136.681044779569</v>
      </c>
      <c r="H59" s="716">
        <f t="shared" si="7"/>
        <v>20097.796419182672</v>
      </c>
      <c r="I59" s="716">
        <f t="shared" si="7"/>
        <v>17544.698338834671</v>
      </c>
      <c r="J59" s="716">
        <f t="shared" si="7"/>
        <v>15375.169981570682</v>
      </c>
      <c r="K59" s="716">
        <f t="shared" si="7"/>
        <v>20377.580983505952</v>
      </c>
      <c r="L59" s="716">
        <f t="shared" ref="L59" si="8">MIN(L33:L56)</f>
        <v>14905.777564752692</v>
      </c>
    </row>
    <row r="60" spans="1:14" ht="11.1" customHeight="1">
      <c r="A60" s="721"/>
      <c r="B60" s="721"/>
      <c r="C60" s="721"/>
      <c r="D60" s="721"/>
      <c r="E60" s="721"/>
      <c r="F60" s="721"/>
      <c r="G60" s="721"/>
      <c r="H60" s="721"/>
      <c r="I60" s="721"/>
      <c r="J60" s="721"/>
      <c r="K60" s="721"/>
      <c r="L60" s="721"/>
    </row>
    <row r="61" spans="1:14">
      <c r="H61" s="262"/>
      <c r="M61" s="263"/>
      <c r="N61" s="263"/>
    </row>
    <row r="62" spans="1:14">
      <c r="H62" s="262"/>
    </row>
  </sheetData>
  <mergeCells count="7">
    <mergeCell ref="A33:A57"/>
    <mergeCell ref="A58:B58"/>
    <mergeCell ref="A59:B59"/>
    <mergeCell ref="A3:B3"/>
    <mergeCell ref="A5:A29"/>
    <mergeCell ref="A30:B30"/>
    <mergeCell ref="A31:B31"/>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8"/>
  <dimension ref="A1:AE63"/>
  <sheetViews>
    <sheetView showGridLines="0" zoomScaleNormal="100" zoomScaleSheetLayoutView="100" workbookViewId="0">
      <selection activeCell="H1" sqref="H1"/>
    </sheetView>
  </sheetViews>
  <sheetFormatPr defaultRowHeight="11.25"/>
  <cols>
    <col min="1" max="1" width="7.7109375" style="261" customWidth="1"/>
    <col min="2" max="2" width="3.7109375" style="261" customWidth="1"/>
    <col min="3" max="14" width="7.28515625" style="261" customWidth="1"/>
    <col min="15" max="15" width="7.28515625" style="270" customWidth="1"/>
    <col min="16" max="16" width="9.7109375" style="270" customWidth="1"/>
    <col min="17" max="17" width="13.5703125" style="270" customWidth="1"/>
    <col min="18" max="18" width="8.140625" style="270" customWidth="1"/>
    <col min="19" max="31" width="9.140625" style="270"/>
    <col min="32" max="255" width="9.140625" style="261"/>
    <col min="256" max="256" width="3" style="261" customWidth="1"/>
    <col min="257" max="257" width="4.5703125" style="261" customWidth="1"/>
    <col min="258" max="267" width="11.7109375" style="261" customWidth="1"/>
    <col min="268" max="511" width="9.140625" style="261"/>
    <col min="512" max="512" width="3" style="261" customWidth="1"/>
    <col min="513" max="513" width="4.5703125" style="261" customWidth="1"/>
    <col min="514" max="523" width="11.7109375" style="261" customWidth="1"/>
    <col min="524" max="767" width="9.140625" style="261"/>
    <col min="768" max="768" width="3" style="261" customWidth="1"/>
    <col min="769" max="769" width="4.5703125" style="261" customWidth="1"/>
    <col min="770" max="779" width="11.7109375" style="261" customWidth="1"/>
    <col min="780" max="1023" width="9.140625" style="261"/>
    <col min="1024" max="1024" width="3" style="261" customWidth="1"/>
    <col min="1025" max="1025" width="4.5703125" style="261" customWidth="1"/>
    <col min="1026" max="1035" width="11.7109375" style="261" customWidth="1"/>
    <col min="1036" max="1279" width="9.140625" style="261"/>
    <col min="1280" max="1280" width="3" style="261" customWidth="1"/>
    <col min="1281" max="1281" width="4.5703125" style="261" customWidth="1"/>
    <col min="1282" max="1291" width="11.7109375" style="261" customWidth="1"/>
    <col min="1292" max="1535" width="9.140625" style="261"/>
    <col min="1536" max="1536" width="3" style="261" customWidth="1"/>
    <col min="1537" max="1537" width="4.5703125" style="261" customWidth="1"/>
    <col min="1538" max="1547" width="11.7109375" style="261" customWidth="1"/>
    <col min="1548" max="1791" width="9.140625" style="261"/>
    <col min="1792" max="1792" width="3" style="261" customWidth="1"/>
    <col min="1793" max="1793" width="4.5703125" style="261" customWidth="1"/>
    <col min="1794" max="1803" width="11.7109375" style="261" customWidth="1"/>
    <col min="1804" max="2047" width="9.140625" style="261"/>
    <col min="2048" max="2048" width="3" style="261" customWidth="1"/>
    <col min="2049" max="2049" width="4.5703125" style="261" customWidth="1"/>
    <col min="2050" max="2059" width="11.7109375" style="261" customWidth="1"/>
    <col min="2060" max="2303" width="9.140625" style="261"/>
    <col min="2304" max="2304" width="3" style="261" customWidth="1"/>
    <col min="2305" max="2305" width="4.5703125" style="261" customWidth="1"/>
    <col min="2306" max="2315" width="11.7109375" style="261" customWidth="1"/>
    <col min="2316" max="2559" width="9.140625" style="261"/>
    <col min="2560" max="2560" width="3" style="261" customWidth="1"/>
    <col min="2561" max="2561" width="4.5703125" style="261" customWidth="1"/>
    <col min="2562" max="2571" width="11.7109375" style="261" customWidth="1"/>
    <col min="2572" max="2815" width="9.140625" style="261"/>
    <col min="2816" max="2816" width="3" style="261" customWidth="1"/>
    <col min="2817" max="2817" width="4.5703125" style="261" customWidth="1"/>
    <col min="2818" max="2827" width="11.7109375" style="261" customWidth="1"/>
    <col min="2828" max="3071" width="9.140625" style="261"/>
    <col min="3072" max="3072" width="3" style="261" customWidth="1"/>
    <col min="3073" max="3073" width="4.5703125" style="261" customWidth="1"/>
    <col min="3074" max="3083" width="11.7109375" style="261" customWidth="1"/>
    <col min="3084" max="3327" width="9.140625" style="261"/>
    <col min="3328" max="3328" width="3" style="261" customWidth="1"/>
    <col min="3329" max="3329" width="4.5703125" style="261" customWidth="1"/>
    <col min="3330" max="3339" width="11.7109375" style="261" customWidth="1"/>
    <col min="3340" max="3583" width="9.140625" style="261"/>
    <col min="3584" max="3584" width="3" style="261" customWidth="1"/>
    <col min="3585" max="3585" width="4.5703125" style="261" customWidth="1"/>
    <col min="3586" max="3595" width="11.7109375" style="261" customWidth="1"/>
    <col min="3596" max="3839" width="9.140625" style="261"/>
    <col min="3840" max="3840" width="3" style="261" customWidth="1"/>
    <col min="3841" max="3841" width="4.5703125" style="261" customWidth="1"/>
    <col min="3842" max="3851" width="11.7109375" style="261" customWidth="1"/>
    <col min="3852" max="4095" width="9.140625" style="261"/>
    <col min="4096" max="4096" width="3" style="261" customWidth="1"/>
    <col min="4097" max="4097" width="4.5703125" style="261" customWidth="1"/>
    <col min="4098" max="4107" width="11.7109375" style="261" customWidth="1"/>
    <col min="4108" max="4351" width="9.140625" style="261"/>
    <col min="4352" max="4352" width="3" style="261" customWidth="1"/>
    <col min="4353" max="4353" width="4.5703125" style="261" customWidth="1"/>
    <col min="4354" max="4363" width="11.7109375" style="261" customWidth="1"/>
    <col min="4364" max="4607" width="9.140625" style="261"/>
    <col min="4608" max="4608" width="3" style="261" customWidth="1"/>
    <col min="4609" max="4609" width="4.5703125" style="261" customWidth="1"/>
    <col min="4610" max="4619" width="11.7109375" style="261" customWidth="1"/>
    <col min="4620" max="4863" width="9.140625" style="261"/>
    <col min="4864" max="4864" width="3" style="261" customWidth="1"/>
    <col min="4865" max="4865" width="4.5703125" style="261" customWidth="1"/>
    <col min="4866" max="4875" width="11.7109375" style="261" customWidth="1"/>
    <col min="4876" max="5119" width="9.140625" style="261"/>
    <col min="5120" max="5120" width="3" style="261" customWidth="1"/>
    <col min="5121" max="5121" width="4.5703125" style="261" customWidth="1"/>
    <col min="5122" max="5131" width="11.7109375" style="261" customWidth="1"/>
    <col min="5132" max="5375" width="9.140625" style="261"/>
    <col min="5376" max="5376" width="3" style="261" customWidth="1"/>
    <col min="5377" max="5377" width="4.5703125" style="261" customWidth="1"/>
    <col min="5378" max="5387" width="11.7109375" style="261" customWidth="1"/>
    <col min="5388" max="5631" width="9.140625" style="261"/>
    <col min="5632" max="5632" width="3" style="261" customWidth="1"/>
    <col min="5633" max="5633" width="4.5703125" style="261" customWidth="1"/>
    <col min="5634" max="5643" width="11.7109375" style="261" customWidth="1"/>
    <col min="5644" max="5887" width="9.140625" style="261"/>
    <col min="5888" max="5888" width="3" style="261" customWidth="1"/>
    <col min="5889" max="5889" width="4.5703125" style="261" customWidth="1"/>
    <col min="5890" max="5899" width="11.7109375" style="261" customWidth="1"/>
    <col min="5900" max="6143" width="9.140625" style="261"/>
    <col min="6144" max="6144" width="3" style="261" customWidth="1"/>
    <col min="6145" max="6145" width="4.5703125" style="261" customWidth="1"/>
    <col min="6146" max="6155" width="11.7109375" style="261" customWidth="1"/>
    <col min="6156" max="6399" width="9.140625" style="261"/>
    <col min="6400" max="6400" width="3" style="261" customWidth="1"/>
    <col min="6401" max="6401" width="4.5703125" style="261" customWidth="1"/>
    <col min="6402" max="6411" width="11.7109375" style="261" customWidth="1"/>
    <col min="6412" max="6655" width="9.140625" style="261"/>
    <col min="6656" max="6656" width="3" style="261" customWidth="1"/>
    <col min="6657" max="6657" width="4.5703125" style="261" customWidth="1"/>
    <col min="6658" max="6667" width="11.7109375" style="261" customWidth="1"/>
    <col min="6668" max="6911" width="9.140625" style="261"/>
    <col min="6912" max="6912" width="3" style="261" customWidth="1"/>
    <col min="6913" max="6913" width="4.5703125" style="261" customWidth="1"/>
    <col min="6914" max="6923" width="11.7109375" style="261" customWidth="1"/>
    <col min="6924" max="7167" width="9.140625" style="261"/>
    <col min="7168" max="7168" width="3" style="261" customWidth="1"/>
    <col min="7169" max="7169" width="4.5703125" style="261" customWidth="1"/>
    <col min="7170" max="7179" width="11.7109375" style="261" customWidth="1"/>
    <col min="7180" max="7423" width="9.140625" style="261"/>
    <col min="7424" max="7424" width="3" style="261" customWidth="1"/>
    <col min="7425" max="7425" width="4.5703125" style="261" customWidth="1"/>
    <col min="7426" max="7435" width="11.7109375" style="261" customWidth="1"/>
    <col min="7436" max="7679" width="9.140625" style="261"/>
    <col min="7680" max="7680" width="3" style="261" customWidth="1"/>
    <col min="7681" max="7681" width="4.5703125" style="261" customWidth="1"/>
    <col min="7682" max="7691" width="11.7109375" style="261" customWidth="1"/>
    <col min="7692" max="7935" width="9.140625" style="261"/>
    <col min="7936" max="7936" width="3" style="261" customWidth="1"/>
    <col min="7937" max="7937" width="4.5703125" style="261" customWidth="1"/>
    <col min="7938" max="7947" width="11.7109375" style="261" customWidth="1"/>
    <col min="7948" max="8191" width="9.140625" style="261"/>
    <col min="8192" max="8192" width="3" style="261" customWidth="1"/>
    <col min="8193" max="8193" width="4.5703125" style="261" customWidth="1"/>
    <col min="8194" max="8203" width="11.7109375" style="261" customWidth="1"/>
    <col min="8204" max="8447" width="9.140625" style="261"/>
    <col min="8448" max="8448" width="3" style="261" customWidth="1"/>
    <col min="8449" max="8449" width="4.5703125" style="261" customWidth="1"/>
    <col min="8450" max="8459" width="11.7109375" style="261" customWidth="1"/>
    <col min="8460" max="8703" width="9.140625" style="261"/>
    <col min="8704" max="8704" width="3" style="261" customWidth="1"/>
    <col min="8705" max="8705" width="4.5703125" style="261" customWidth="1"/>
    <col min="8706" max="8715" width="11.7109375" style="261" customWidth="1"/>
    <col min="8716" max="8959" width="9.140625" style="261"/>
    <col min="8960" max="8960" width="3" style="261" customWidth="1"/>
    <col min="8961" max="8961" width="4.5703125" style="261" customWidth="1"/>
    <col min="8962" max="8971" width="11.7109375" style="261" customWidth="1"/>
    <col min="8972" max="9215" width="9.140625" style="261"/>
    <col min="9216" max="9216" width="3" style="261" customWidth="1"/>
    <col min="9217" max="9217" width="4.5703125" style="261" customWidth="1"/>
    <col min="9218" max="9227" width="11.7109375" style="261" customWidth="1"/>
    <col min="9228" max="9471" width="9.140625" style="261"/>
    <col min="9472" max="9472" width="3" style="261" customWidth="1"/>
    <col min="9473" max="9473" width="4.5703125" style="261" customWidth="1"/>
    <col min="9474" max="9483" width="11.7109375" style="261" customWidth="1"/>
    <col min="9484" max="9727" width="9.140625" style="261"/>
    <col min="9728" max="9728" width="3" style="261" customWidth="1"/>
    <col min="9729" max="9729" width="4.5703125" style="261" customWidth="1"/>
    <col min="9730" max="9739" width="11.7109375" style="261" customWidth="1"/>
    <col min="9740" max="9983" width="9.140625" style="261"/>
    <col min="9984" max="9984" width="3" style="261" customWidth="1"/>
    <col min="9985" max="9985" width="4.5703125" style="261" customWidth="1"/>
    <col min="9986" max="9995" width="11.7109375" style="261" customWidth="1"/>
    <col min="9996" max="10239" width="9.140625" style="261"/>
    <col min="10240" max="10240" width="3" style="261" customWidth="1"/>
    <col min="10241" max="10241" width="4.5703125" style="261" customWidth="1"/>
    <col min="10242" max="10251" width="11.7109375" style="261" customWidth="1"/>
    <col min="10252" max="10495" width="9.140625" style="261"/>
    <col min="10496" max="10496" width="3" style="261" customWidth="1"/>
    <col min="10497" max="10497" width="4.5703125" style="261" customWidth="1"/>
    <col min="10498" max="10507" width="11.7109375" style="261" customWidth="1"/>
    <col min="10508" max="10751" width="9.140625" style="261"/>
    <col min="10752" max="10752" width="3" style="261" customWidth="1"/>
    <col min="10753" max="10753" width="4.5703125" style="261" customWidth="1"/>
    <col min="10754" max="10763" width="11.7109375" style="261" customWidth="1"/>
    <col min="10764" max="11007" width="9.140625" style="261"/>
    <col min="11008" max="11008" width="3" style="261" customWidth="1"/>
    <col min="11009" max="11009" width="4.5703125" style="261" customWidth="1"/>
    <col min="11010" max="11019" width="11.7109375" style="261" customWidth="1"/>
    <col min="11020" max="11263" width="9.140625" style="261"/>
    <col min="11264" max="11264" width="3" style="261" customWidth="1"/>
    <col min="11265" max="11265" width="4.5703125" style="261" customWidth="1"/>
    <col min="11266" max="11275" width="11.7109375" style="261" customWidth="1"/>
    <col min="11276" max="11519" width="9.140625" style="261"/>
    <col min="11520" max="11520" width="3" style="261" customWidth="1"/>
    <col min="11521" max="11521" width="4.5703125" style="261" customWidth="1"/>
    <col min="11522" max="11531" width="11.7109375" style="261" customWidth="1"/>
    <col min="11532" max="11775" width="9.140625" style="261"/>
    <col min="11776" max="11776" width="3" style="261" customWidth="1"/>
    <col min="11777" max="11777" width="4.5703125" style="261" customWidth="1"/>
    <col min="11778" max="11787" width="11.7109375" style="261" customWidth="1"/>
    <col min="11788" max="12031" width="9.140625" style="261"/>
    <col min="12032" max="12032" width="3" style="261" customWidth="1"/>
    <col min="12033" max="12033" width="4.5703125" style="261" customWidth="1"/>
    <col min="12034" max="12043" width="11.7109375" style="261" customWidth="1"/>
    <col min="12044" max="12287" width="9.140625" style="261"/>
    <col min="12288" max="12288" width="3" style="261" customWidth="1"/>
    <col min="12289" max="12289" width="4.5703125" style="261" customWidth="1"/>
    <col min="12290" max="12299" width="11.7109375" style="261" customWidth="1"/>
    <col min="12300" max="12543" width="9.140625" style="261"/>
    <col min="12544" max="12544" width="3" style="261" customWidth="1"/>
    <col min="12545" max="12545" width="4.5703125" style="261" customWidth="1"/>
    <col min="12546" max="12555" width="11.7109375" style="261" customWidth="1"/>
    <col min="12556" max="12799" width="9.140625" style="261"/>
    <col min="12800" max="12800" width="3" style="261" customWidth="1"/>
    <col min="12801" max="12801" width="4.5703125" style="261" customWidth="1"/>
    <col min="12802" max="12811" width="11.7109375" style="261" customWidth="1"/>
    <col min="12812" max="13055" width="9.140625" style="261"/>
    <col min="13056" max="13056" width="3" style="261" customWidth="1"/>
    <col min="13057" max="13057" width="4.5703125" style="261" customWidth="1"/>
    <col min="13058" max="13067" width="11.7109375" style="261" customWidth="1"/>
    <col min="13068" max="13311" width="9.140625" style="261"/>
    <col min="13312" max="13312" width="3" style="261" customWidth="1"/>
    <col min="13313" max="13313" width="4.5703125" style="261" customWidth="1"/>
    <col min="13314" max="13323" width="11.7109375" style="261" customWidth="1"/>
    <col min="13324" max="13567" width="9.140625" style="261"/>
    <col min="13568" max="13568" width="3" style="261" customWidth="1"/>
    <col min="13569" max="13569" width="4.5703125" style="261" customWidth="1"/>
    <col min="13570" max="13579" width="11.7109375" style="261" customWidth="1"/>
    <col min="13580" max="13823" width="9.140625" style="261"/>
    <col min="13824" max="13824" width="3" style="261" customWidth="1"/>
    <col min="13825" max="13825" width="4.5703125" style="261" customWidth="1"/>
    <col min="13826" max="13835" width="11.7109375" style="261" customWidth="1"/>
    <col min="13836" max="14079" width="9.140625" style="261"/>
    <col min="14080" max="14080" width="3" style="261" customWidth="1"/>
    <col min="14081" max="14081" width="4.5703125" style="261" customWidth="1"/>
    <col min="14082" max="14091" width="11.7109375" style="261" customWidth="1"/>
    <col min="14092" max="14335" width="9.140625" style="261"/>
    <col min="14336" max="14336" width="3" style="261" customWidth="1"/>
    <col min="14337" max="14337" width="4.5703125" style="261" customWidth="1"/>
    <col min="14338" max="14347" width="11.7109375" style="261" customWidth="1"/>
    <col min="14348" max="14591" width="9.140625" style="261"/>
    <col min="14592" max="14592" width="3" style="261" customWidth="1"/>
    <col min="14593" max="14593" width="4.5703125" style="261" customWidth="1"/>
    <col min="14594" max="14603" width="11.7109375" style="261" customWidth="1"/>
    <col min="14604" max="14847" width="9.140625" style="261"/>
    <col min="14848" max="14848" width="3" style="261" customWidth="1"/>
    <col min="14849" max="14849" width="4.5703125" style="261" customWidth="1"/>
    <col min="14850" max="14859" width="11.7109375" style="261" customWidth="1"/>
    <col min="14860" max="15103" width="9.140625" style="261"/>
    <col min="15104" max="15104" width="3" style="261" customWidth="1"/>
    <col min="15105" max="15105" width="4.5703125" style="261" customWidth="1"/>
    <col min="15106" max="15115" width="11.7109375" style="261" customWidth="1"/>
    <col min="15116" max="15359" width="9.140625" style="261"/>
    <col min="15360" max="15360" width="3" style="261" customWidth="1"/>
    <col min="15361" max="15361" width="4.5703125" style="261" customWidth="1"/>
    <col min="15362" max="15371" width="11.7109375" style="261" customWidth="1"/>
    <col min="15372" max="15615" width="9.140625" style="261"/>
    <col min="15616" max="15616" width="3" style="261" customWidth="1"/>
    <col min="15617" max="15617" width="4.5703125" style="261" customWidth="1"/>
    <col min="15618" max="15627" width="11.7109375" style="261" customWidth="1"/>
    <col min="15628" max="15871" width="9.140625" style="261"/>
    <col min="15872" max="15872" width="3" style="261" customWidth="1"/>
    <col min="15873" max="15873" width="4.5703125" style="261" customWidth="1"/>
    <col min="15874" max="15883" width="11.7109375" style="261" customWidth="1"/>
    <col min="15884" max="16127" width="9.140625" style="261"/>
    <col min="16128" max="16128" width="3" style="261" customWidth="1"/>
    <col min="16129" max="16129" width="4.5703125" style="261" customWidth="1"/>
    <col min="16130" max="16139" width="11.7109375" style="261" customWidth="1"/>
    <col min="16140" max="16384" width="9.140625" style="261"/>
  </cols>
  <sheetData>
    <row r="1" spans="1:30" ht="18" customHeight="1">
      <c r="A1" s="577" t="s">
        <v>509</v>
      </c>
      <c r="B1" s="159"/>
      <c r="C1" s="159"/>
      <c r="D1" s="159"/>
      <c r="E1" s="159"/>
      <c r="F1" s="159"/>
      <c r="G1" s="159"/>
      <c r="H1" s="159"/>
      <c r="I1" s="159"/>
      <c r="J1" s="159"/>
      <c r="K1" s="7"/>
      <c r="L1" s="7"/>
      <c r="M1" s="7"/>
      <c r="N1" s="232"/>
      <c r="O1" s="437"/>
      <c r="Q1" s="148"/>
      <c r="R1" s="148"/>
    </row>
    <row r="2" spans="1:30" ht="13.5" customHeight="1">
      <c r="B2" s="223"/>
      <c r="D2" s="223"/>
      <c r="E2" s="223"/>
      <c r="F2" s="223"/>
      <c r="G2" s="223"/>
      <c r="H2" s="223"/>
      <c r="I2" s="223"/>
      <c r="J2" s="223"/>
      <c r="K2" s="223"/>
      <c r="L2" s="223"/>
      <c r="M2" s="223"/>
      <c r="N2" s="223"/>
      <c r="O2" s="8"/>
      <c r="P2" s="8"/>
      <c r="Q2" s="8"/>
      <c r="R2" s="8"/>
    </row>
    <row r="3" spans="1:30" ht="20.25" customHeight="1">
      <c r="A3" s="1661" t="s">
        <v>317</v>
      </c>
      <c r="B3" s="1661"/>
      <c r="C3" s="1661"/>
      <c r="D3" s="1661"/>
      <c r="E3" s="1661"/>
      <c r="F3" s="1661"/>
      <c r="G3" s="1661"/>
      <c r="H3" s="1661"/>
      <c r="I3" s="1661"/>
      <c r="J3" s="1661"/>
      <c r="K3" s="1661"/>
      <c r="L3" s="1661"/>
      <c r="M3" s="267"/>
    </row>
    <row r="4" spans="1:30" ht="48" customHeight="1">
      <c r="A4" s="1663"/>
      <c r="B4" s="1663"/>
      <c r="C4" s="268"/>
      <c r="D4" s="268"/>
      <c r="E4" s="268"/>
      <c r="F4" s="268"/>
      <c r="G4" s="268"/>
      <c r="H4" s="268"/>
      <c r="I4" s="268"/>
      <c r="J4" s="268"/>
      <c r="K4" s="268"/>
      <c r="L4" s="268"/>
      <c r="M4" s="269"/>
      <c r="P4" s="271">
        <f>'7.4'!C3</f>
        <v>41299</v>
      </c>
      <c r="Q4" s="271">
        <f>'7.4'!D3</f>
        <v>41666</v>
      </c>
      <c r="R4" s="271">
        <f>'7.4'!E3</f>
        <v>42040</v>
      </c>
      <c r="S4" s="271">
        <f>'7.4'!F3</f>
        <v>42388</v>
      </c>
      <c r="T4" s="271">
        <f>'7.4'!G3</f>
        <v>42754</v>
      </c>
      <c r="U4" s="271">
        <f>'7.4'!H3</f>
        <v>43158</v>
      </c>
      <c r="V4" s="271">
        <f>'7.4'!I3</f>
        <v>43488</v>
      </c>
      <c r="W4" s="271">
        <f>'7.4'!J3</f>
        <v>43851</v>
      </c>
      <c r="X4" s="271">
        <f>'7.4'!K3</f>
        <v>44238</v>
      </c>
      <c r="Y4" s="271">
        <f>'7.4'!L3</f>
        <v>44572</v>
      </c>
      <c r="AB4" s="270" t="s">
        <v>322</v>
      </c>
      <c r="AC4" s="272">
        <f>X4</f>
        <v>44238</v>
      </c>
      <c r="AD4" s="272">
        <f>Y4</f>
        <v>44572</v>
      </c>
    </row>
    <row r="5" spans="1:30" ht="11.1" customHeight="1">
      <c r="A5" s="273"/>
      <c r="B5" s="213"/>
      <c r="C5" s="25"/>
      <c r="D5" s="25"/>
      <c r="E5" s="25"/>
      <c r="F5" s="25"/>
      <c r="G5" s="25"/>
      <c r="H5" s="25"/>
      <c r="I5" s="25"/>
      <c r="J5" s="25"/>
      <c r="K5" s="25"/>
      <c r="L5" s="25"/>
      <c r="M5" s="25"/>
      <c r="N5" s="263"/>
      <c r="O5" s="274">
        <f>'7.4'!B5</f>
        <v>0.29166666666666669</v>
      </c>
      <c r="P5" s="275">
        <f>'7.4'!C5</f>
        <v>2103.8630548482829</v>
      </c>
      <c r="Q5" s="275">
        <f>'7.4'!D5</f>
        <v>2118.8216310410239</v>
      </c>
      <c r="R5" s="275">
        <f>'7.4'!E5</f>
        <v>1953.2691353326843</v>
      </c>
      <c r="S5" s="275">
        <f>'7.4'!F5</f>
        <v>2201.3380119980397</v>
      </c>
      <c r="T5" s="275">
        <f>'7.4'!G5</f>
        <v>2452.6003164624221</v>
      </c>
      <c r="U5" s="275">
        <f>'7.4'!H5</f>
        <v>2591.3613018396077</v>
      </c>
      <c r="V5" s="275">
        <f>'7.4'!I5</f>
        <v>2345.9263006680926</v>
      </c>
      <c r="W5" s="275">
        <f>'7.4'!J5</f>
        <v>2017.3790236858765</v>
      </c>
      <c r="X5" s="275">
        <f>'7.4'!K5</f>
        <v>2455.6454134241321</v>
      </c>
      <c r="Y5" s="275">
        <f>'7.4'!L5</f>
        <v>1984.2363501547184</v>
      </c>
      <c r="Z5" s="274">
        <v>0.29166666666666669</v>
      </c>
      <c r="AA5" s="275">
        <f>MIN(P5:W5)</f>
        <v>1953.2691353326843</v>
      </c>
      <c r="AB5" s="275">
        <f>MAX(P5:W5)-AA5</f>
        <v>638.09216650692338</v>
      </c>
      <c r="AC5" s="275">
        <f>X5</f>
        <v>2455.6454134241321</v>
      </c>
      <c r="AD5" s="275">
        <f>Y5</f>
        <v>1984.2363501547184</v>
      </c>
    </row>
    <row r="6" spans="1:30" ht="11.1" customHeight="1">
      <c r="A6" s="273"/>
      <c r="B6" s="213"/>
      <c r="C6" s="25"/>
      <c r="D6" s="25"/>
      <c r="E6" s="25"/>
      <c r="F6" s="25"/>
      <c r="G6" s="25"/>
      <c r="H6" s="25"/>
      <c r="I6" s="25"/>
      <c r="J6" s="25"/>
      <c r="K6" s="25"/>
      <c r="L6" s="25"/>
      <c r="M6" s="25"/>
      <c r="N6" s="263"/>
      <c r="O6" s="274">
        <f>'7.4'!B6</f>
        <v>0.33333333333333298</v>
      </c>
      <c r="P6" s="275">
        <f>'7.4'!C6</f>
        <v>2194.6489989709817</v>
      </c>
      <c r="Q6" s="275">
        <f>'7.4'!D6</f>
        <v>2194.989631041024</v>
      </c>
      <c r="R6" s="275">
        <f>'7.4'!E6</f>
        <v>2074.6325577326843</v>
      </c>
      <c r="S6" s="275">
        <f>'7.4'!F6</f>
        <v>2334.6570119980397</v>
      </c>
      <c r="T6" s="275">
        <f>'7.4'!G6</f>
        <v>2544.5603164624217</v>
      </c>
      <c r="U6" s="275">
        <f>'7.4'!H6</f>
        <v>2696.6163018396073</v>
      </c>
      <c r="V6" s="275">
        <f>'7.4'!I6</f>
        <v>2412.6233006680927</v>
      </c>
      <c r="W6" s="275">
        <f>'7.4'!J6</f>
        <v>2143.1190236858765</v>
      </c>
      <c r="X6" s="275">
        <f>'7.4'!K6</f>
        <v>2543.450413424132</v>
      </c>
      <c r="Y6" s="275">
        <f>'7.4'!L6</f>
        <v>2091.817350154718</v>
      </c>
      <c r="Z6" s="274">
        <v>0.33333333333333298</v>
      </c>
      <c r="AA6" s="275">
        <f>MIN(P6:W6)</f>
        <v>2074.6325577326843</v>
      </c>
      <c r="AB6" s="275">
        <f t="shared" ref="AB6:AB28" si="0">MAX(P6:W6)-AA6</f>
        <v>621.98374410692304</v>
      </c>
      <c r="AC6" s="275">
        <f t="shared" ref="AC6:AC28" si="1">X6</f>
        <v>2543.450413424132</v>
      </c>
      <c r="AD6" s="275">
        <f t="shared" ref="AD6:AD28" si="2">Y6</f>
        <v>2091.817350154718</v>
      </c>
    </row>
    <row r="7" spans="1:30" ht="11.1" customHeight="1">
      <c r="A7" s="273"/>
      <c r="B7" s="213"/>
      <c r="C7" s="25"/>
      <c r="D7" s="25"/>
      <c r="E7" s="25"/>
      <c r="F7" s="25"/>
      <c r="G7" s="25"/>
      <c r="H7" s="25"/>
      <c r="I7" s="25"/>
      <c r="J7" s="25"/>
      <c r="K7" s="25"/>
      <c r="L7" s="25"/>
      <c r="M7" s="25"/>
      <c r="N7" s="263"/>
      <c r="O7" s="274">
        <f>'7.4'!B7</f>
        <v>0.375</v>
      </c>
      <c r="P7" s="275">
        <f>'7.4'!C7</f>
        <v>2223.9489989709818</v>
      </c>
      <c r="Q7" s="275">
        <f>'7.4'!D7</f>
        <v>2194.3756310410236</v>
      </c>
      <c r="R7" s="275">
        <f>'7.4'!E7</f>
        <v>2147.9999567326845</v>
      </c>
      <c r="S7" s="275">
        <f>'7.4'!F7</f>
        <v>2346.4560119980388</v>
      </c>
      <c r="T7" s="275">
        <f>'7.4'!G7</f>
        <v>2587.5763164624218</v>
      </c>
      <c r="U7" s="275">
        <f>'7.4'!H7</f>
        <v>2726.900301839607</v>
      </c>
      <c r="V7" s="275">
        <f>'7.4'!I7</f>
        <v>2426.2663006680923</v>
      </c>
      <c r="W7" s="275">
        <f>'7.4'!J7</f>
        <v>2142.9330236858764</v>
      </c>
      <c r="X7" s="275">
        <f>'7.4'!K7</f>
        <v>2582.3774134241321</v>
      </c>
      <c r="Y7" s="275">
        <f>'7.4'!L7</f>
        <v>2107.0183501547185</v>
      </c>
      <c r="Z7" s="274">
        <v>0.375</v>
      </c>
      <c r="AA7" s="275">
        <f t="shared" ref="AA7:AA28" si="3">MIN(P7:W7)</f>
        <v>2142.9330236858764</v>
      </c>
      <c r="AB7" s="275">
        <f t="shared" si="0"/>
        <v>583.9672781537306</v>
      </c>
      <c r="AC7" s="275">
        <f t="shared" si="1"/>
        <v>2582.3774134241321</v>
      </c>
      <c r="AD7" s="275">
        <f t="shared" si="2"/>
        <v>2107.0183501547185</v>
      </c>
    </row>
    <row r="8" spans="1:30" ht="11.1" customHeight="1">
      <c r="A8" s="273"/>
      <c r="B8" s="213"/>
      <c r="C8" s="25"/>
      <c r="D8" s="25"/>
      <c r="E8" s="25"/>
      <c r="F8" s="25"/>
      <c r="G8" s="25"/>
      <c r="H8" s="25"/>
      <c r="I8" s="25"/>
      <c r="J8" s="25"/>
      <c r="K8" s="25"/>
      <c r="L8" s="25"/>
      <c r="M8" s="25"/>
      <c r="N8" s="263"/>
      <c r="O8" s="274">
        <f>'7.4'!B8</f>
        <v>0.41666666666666702</v>
      </c>
      <c r="P8" s="275">
        <f>'7.4'!C8</f>
        <v>2232.7489989709816</v>
      </c>
      <c r="Q8" s="275">
        <f>'7.4'!D8</f>
        <v>2200.4136310410245</v>
      </c>
      <c r="R8" s="275">
        <f>'7.4'!E8</f>
        <v>2138.4938278326845</v>
      </c>
      <c r="S8" s="275">
        <f>'7.4'!F8</f>
        <v>2349.5470119980396</v>
      </c>
      <c r="T8" s="275">
        <f>'7.4'!G8</f>
        <v>2638.7143164624217</v>
      </c>
      <c r="U8" s="275">
        <f>'7.4'!H8</f>
        <v>2670.2773018396069</v>
      </c>
      <c r="V8" s="275">
        <f>'7.4'!I8</f>
        <v>2425.4673006680928</v>
      </c>
      <c r="W8" s="275">
        <f>'7.4'!J8</f>
        <v>2066.2190236858764</v>
      </c>
      <c r="X8" s="275">
        <f>'7.4'!K8</f>
        <v>2577.5094134241317</v>
      </c>
      <c r="Y8" s="275">
        <f>'7.4'!L8</f>
        <v>2082.6473501547184</v>
      </c>
      <c r="Z8" s="274">
        <v>0.41666666666666702</v>
      </c>
      <c r="AA8" s="275">
        <f t="shared" si="3"/>
        <v>2066.2190236858764</v>
      </c>
      <c r="AB8" s="275">
        <f t="shared" si="0"/>
        <v>604.0582781537305</v>
      </c>
      <c r="AC8" s="275">
        <f t="shared" si="1"/>
        <v>2577.5094134241317</v>
      </c>
      <c r="AD8" s="275">
        <f t="shared" si="2"/>
        <v>2082.6473501547184</v>
      </c>
    </row>
    <row r="9" spans="1:30" ht="11.1" customHeight="1">
      <c r="A9" s="273"/>
      <c r="B9" s="213"/>
      <c r="C9" s="25"/>
      <c r="D9" s="25"/>
      <c r="E9" s="25"/>
      <c r="F9" s="25"/>
      <c r="G9" s="25"/>
      <c r="H9" s="25"/>
      <c r="I9" s="25"/>
      <c r="J9" s="25"/>
      <c r="K9" s="25"/>
      <c r="L9" s="25"/>
      <c r="M9" s="25"/>
      <c r="N9" s="263"/>
      <c r="O9" s="274">
        <f>'7.4'!B9</f>
        <v>0.45833333333333298</v>
      </c>
      <c r="P9" s="275">
        <f>'7.4'!C9</f>
        <v>2196.6489989709817</v>
      </c>
      <c r="Q9" s="275">
        <f>'7.4'!D9</f>
        <v>2155.0226310410239</v>
      </c>
      <c r="R9" s="275">
        <f>'7.4'!E9</f>
        <v>2052.8729706326844</v>
      </c>
      <c r="S9" s="275">
        <f>'7.4'!F9</f>
        <v>2311.1380119980399</v>
      </c>
      <c r="T9" s="275">
        <f>'7.4'!G9</f>
        <v>2536.1673164624217</v>
      </c>
      <c r="U9" s="275">
        <f>'7.4'!H9</f>
        <v>2583.9263018396077</v>
      </c>
      <c r="V9" s="275">
        <f>'7.4'!I9</f>
        <v>2376.9683006680921</v>
      </c>
      <c r="W9" s="275">
        <f>'7.4'!J9</f>
        <v>2002.5950236858764</v>
      </c>
      <c r="X9" s="275">
        <f>'7.4'!K9</f>
        <v>2509.7204134241324</v>
      </c>
      <c r="Y9" s="275">
        <f>'7.4'!L9</f>
        <v>2041.0393501547185</v>
      </c>
      <c r="Z9" s="274">
        <v>0.45833333333333298</v>
      </c>
      <c r="AA9" s="275">
        <f t="shared" si="3"/>
        <v>2002.5950236858764</v>
      </c>
      <c r="AB9" s="275">
        <f t="shared" si="0"/>
        <v>581.33127815373132</v>
      </c>
      <c r="AC9" s="275">
        <f t="shared" si="1"/>
        <v>2509.7204134241324</v>
      </c>
      <c r="AD9" s="275">
        <f t="shared" si="2"/>
        <v>2041.0393501547185</v>
      </c>
    </row>
    <row r="10" spans="1:30" ht="11.1" customHeight="1">
      <c r="A10" s="273"/>
      <c r="B10" s="213"/>
      <c r="C10" s="25"/>
      <c r="D10" s="25"/>
      <c r="E10" s="25"/>
      <c r="F10" s="25"/>
      <c r="G10" s="25"/>
      <c r="H10" s="25"/>
      <c r="I10" s="25"/>
      <c r="J10" s="25"/>
      <c r="K10" s="25"/>
      <c r="L10" s="25"/>
      <c r="M10" s="25"/>
      <c r="N10" s="263"/>
      <c r="O10" s="274">
        <f>'7.4'!B10</f>
        <v>0.5</v>
      </c>
      <c r="P10" s="275">
        <f>'7.4'!C10</f>
        <v>2143.5489989709818</v>
      </c>
      <c r="Q10" s="275">
        <f>'7.4'!D10</f>
        <v>2136.6026310410239</v>
      </c>
      <c r="R10" s="275">
        <f>'7.4'!E10</f>
        <v>1960.2654233326841</v>
      </c>
      <c r="S10" s="275">
        <f>'7.4'!F10</f>
        <v>2208.0520119980392</v>
      </c>
      <c r="T10" s="275">
        <f>'7.4'!G10</f>
        <v>2435.9553164624217</v>
      </c>
      <c r="U10" s="275">
        <f>'7.4'!H10</f>
        <v>2487.2373018396079</v>
      </c>
      <c r="V10" s="275">
        <f>'7.4'!I10</f>
        <v>2297.6783006680926</v>
      </c>
      <c r="W10" s="275">
        <f>'7.4'!J10</f>
        <v>1936.2900236858763</v>
      </c>
      <c r="X10" s="275">
        <f>'7.4'!K10</f>
        <v>2436.5314134241321</v>
      </c>
      <c r="Y10" s="275">
        <f>'7.4'!L10</f>
        <v>1995.3263501547185</v>
      </c>
      <c r="Z10" s="274">
        <v>0.5</v>
      </c>
      <c r="AA10" s="275">
        <f t="shared" si="3"/>
        <v>1936.2900236858763</v>
      </c>
      <c r="AB10" s="275">
        <f t="shared" si="0"/>
        <v>550.94727815373153</v>
      </c>
      <c r="AC10" s="275">
        <f t="shared" si="1"/>
        <v>2436.5314134241321</v>
      </c>
      <c r="AD10" s="275">
        <f t="shared" si="2"/>
        <v>1995.3263501547185</v>
      </c>
    </row>
    <row r="11" spans="1:30" ht="11.1" customHeight="1">
      <c r="A11" s="273"/>
      <c r="B11" s="213"/>
      <c r="C11" s="25"/>
      <c r="D11" s="25"/>
      <c r="E11" s="25"/>
      <c r="F11" s="25"/>
      <c r="G11" s="25"/>
      <c r="H11" s="25"/>
      <c r="I11" s="25"/>
      <c r="J11" s="25"/>
      <c r="K11" s="25"/>
      <c r="L11" s="25"/>
      <c r="M11" s="25"/>
      <c r="N11" s="263"/>
      <c r="O11" s="274">
        <f>'7.4'!B11</f>
        <v>0.54166666666666696</v>
      </c>
      <c r="P11" s="275">
        <f>'7.4'!C11</f>
        <v>2225.6489989709821</v>
      </c>
      <c r="Q11" s="275">
        <f>'7.4'!D11</f>
        <v>2093.8066310410236</v>
      </c>
      <c r="R11" s="275">
        <f>'7.4'!E11</f>
        <v>1882.0585056326843</v>
      </c>
      <c r="S11" s="275">
        <f>'7.4'!F11</f>
        <v>2138.2060119980392</v>
      </c>
      <c r="T11" s="275">
        <f>'7.4'!G11</f>
        <v>2334.8033164624217</v>
      </c>
      <c r="U11" s="275">
        <f>'7.4'!H11</f>
        <v>2452.1243018396076</v>
      </c>
      <c r="V11" s="275">
        <f>'7.4'!I11</f>
        <v>2249.7793006680927</v>
      </c>
      <c r="W11" s="275">
        <f>'7.4'!J11</f>
        <v>1900.0320236858763</v>
      </c>
      <c r="X11" s="275">
        <f>'7.4'!K11</f>
        <v>2386.4544134241319</v>
      </c>
      <c r="Y11" s="275">
        <f>'7.4'!L11</f>
        <v>1937.6893501547183</v>
      </c>
      <c r="Z11" s="274">
        <v>0.54166666666666696</v>
      </c>
      <c r="AA11" s="275">
        <f t="shared" si="3"/>
        <v>1882.0585056326843</v>
      </c>
      <c r="AB11" s="275">
        <f t="shared" si="0"/>
        <v>570.06579620692332</v>
      </c>
      <c r="AC11" s="275">
        <f t="shared" si="1"/>
        <v>2386.4544134241319</v>
      </c>
      <c r="AD11" s="275">
        <f t="shared" si="2"/>
        <v>1937.6893501547183</v>
      </c>
    </row>
    <row r="12" spans="1:30" ht="11.1" customHeight="1">
      <c r="A12" s="273"/>
      <c r="B12" s="213"/>
      <c r="C12" s="25"/>
      <c r="D12" s="25"/>
      <c r="E12" s="25"/>
      <c r="F12" s="25"/>
      <c r="G12" s="25"/>
      <c r="H12" s="25"/>
      <c r="I12" s="25"/>
      <c r="J12" s="25"/>
      <c r="K12" s="25"/>
      <c r="L12" s="25"/>
      <c r="M12" s="25"/>
      <c r="N12" s="263"/>
      <c r="O12" s="274">
        <f>'7.4'!B12</f>
        <v>0.58333333333333304</v>
      </c>
      <c r="P12" s="275">
        <f>'7.4'!C12</f>
        <v>2104.3489989709819</v>
      </c>
      <c r="Q12" s="275">
        <f>'7.4'!D12</f>
        <v>2045.0836310410239</v>
      </c>
      <c r="R12" s="275">
        <f>'7.4'!E12</f>
        <v>1835.0364464326844</v>
      </c>
      <c r="S12" s="275">
        <f>'7.4'!F12</f>
        <v>2084.5030119980393</v>
      </c>
      <c r="T12" s="275">
        <f>'7.4'!G12</f>
        <v>2274.758316462422</v>
      </c>
      <c r="U12" s="275">
        <f>'7.4'!H12</f>
        <v>2368.342301839607</v>
      </c>
      <c r="V12" s="275">
        <f>'7.4'!I12</f>
        <v>2215.539300668092</v>
      </c>
      <c r="W12" s="275">
        <f>'7.4'!J12</f>
        <v>1866.7330236858763</v>
      </c>
      <c r="X12" s="275">
        <f>'7.4'!K12</f>
        <v>2356.5284134241319</v>
      </c>
      <c r="Y12" s="275">
        <f>'7.4'!L12</f>
        <v>1907.0633501547186</v>
      </c>
      <c r="Z12" s="274">
        <v>0.58333333333333304</v>
      </c>
      <c r="AA12" s="275">
        <f t="shared" si="3"/>
        <v>1835.0364464326844</v>
      </c>
      <c r="AB12" s="275">
        <f t="shared" si="0"/>
        <v>533.30585540692255</v>
      </c>
      <c r="AC12" s="275">
        <f t="shared" si="1"/>
        <v>2356.5284134241319</v>
      </c>
      <c r="AD12" s="275">
        <f t="shared" si="2"/>
        <v>1907.0633501547186</v>
      </c>
    </row>
    <row r="13" spans="1:30" ht="11.1" customHeight="1">
      <c r="A13" s="273"/>
      <c r="B13" s="213"/>
      <c r="C13" s="25"/>
      <c r="D13" s="25"/>
      <c r="E13" s="25"/>
      <c r="F13" s="25"/>
      <c r="G13" s="25"/>
      <c r="H13" s="25"/>
      <c r="I13" s="25"/>
      <c r="J13" s="25"/>
      <c r="K13" s="25"/>
      <c r="L13" s="25"/>
      <c r="M13" s="25"/>
      <c r="N13" s="263"/>
      <c r="O13" s="274">
        <f>'7.4'!B13</f>
        <v>0.625</v>
      </c>
      <c r="P13" s="275">
        <f>'7.4'!C13</f>
        <v>2043.3489989709817</v>
      </c>
      <c r="Q13" s="275">
        <f>'7.4'!D13</f>
        <v>2035.5446310410241</v>
      </c>
      <c r="R13" s="275">
        <f>'7.4'!E13</f>
        <v>1832.4015887326841</v>
      </c>
      <c r="S13" s="275">
        <f>'7.4'!F13</f>
        <v>2078.1570119980393</v>
      </c>
      <c r="T13" s="275">
        <f>'7.4'!G13</f>
        <v>2242.4393164624221</v>
      </c>
      <c r="U13" s="275">
        <f>'7.4'!H13</f>
        <v>2349.304301839607</v>
      </c>
      <c r="V13" s="275">
        <f>'7.4'!I13</f>
        <v>2186.7923006680926</v>
      </c>
      <c r="W13" s="275">
        <f>'7.4'!J13</f>
        <v>1846.3320236858763</v>
      </c>
      <c r="X13" s="275">
        <f>'7.4'!K13</f>
        <v>2318.1874134241316</v>
      </c>
      <c r="Y13" s="275">
        <f>'7.4'!L13</f>
        <v>1881.3203501547184</v>
      </c>
      <c r="Z13" s="274">
        <v>0.625</v>
      </c>
      <c r="AA13" s="275">
        <f t="shared" si="3"/>
        <v>1832.4015887326841</v>
      </c>
      <c r="AB13" s="275">
        <f t="shared" si="0"/>
        <v>516.90271310692287</v>
      </c>
      <c r="AC13" s="275">
        <f t="shared" si="1"/>
        <v>2318.1874134241316</v>
      </c>
      <c r="AD13" s="275">
        <f t="shared" si="2"/>
        <v>1881.3203501547184</v>
      </c>
    </row>
    <row r="14" spans="1:30" ht="11.1" customHeight="1">
      <c r="A14" s="273"/>
      <c r="B14" s="213"/>
      <c r="C14" s="25"/>
      <c r="D14" s="25"/>
      <c r="E14" s="25"/>
      <c r="F14" s="25"/>
      <c r="G14" s="25"/>
      <c r="H14" s="25"/>
      <c r="I14" s="25"/>
      <c r="J14" s="25"/>
      <c r="K14" s="25"/>
      <c r="L14" s="25"/>
      <c r="M14" s="25"/>
      <c r="N14" s="263"/>
      <c r="O14" s="274">
        <f>'7.4'!B14</f>
        <v>0.66666666666666696</v>
      </c>
      <c r="P14" s="275">
        <f>'7.4'!C14</f>
        <v>2037.7489989709816</v>
      </c>
      <c r="Q14" s="275">
        <f>'7.4'!D14</f>
        <v>2008.242631041024</v>
      </c>
      <c r="R14" s="275">
        <f>'7.4'!E14</f>
        <v>1847.7050204326845</v>
      </c>
      <c r="S14" s="275">
        <f>'7.4'!F14</f>
        <v>2107.6250119980396</v>
      </c>
      <c r="T14" s="275">
        <f>'7.4'!G14</f>
        <v>2283.8203164624219</v>
      </c>
      <c r="U14" s="275">
        <f>'7.4'!H14</f>
        <v>2360.7003018396072</v>
      </c>
      <c r="V14" s="275">
        <f>'7.4'!I14</f>
        <v>2215.6543006680931</v>
      </c>
      <c r="W14" s="275">
        <f>'7.4'!J14</f>
        <v>1864.6110236858763</v>
      </c>
      <c r="X14" s="275">
        <f>'7.4'!K14</f>
        <v>2327.0314134241316</v>
      </c>
      <c r="Y14" s="275">
        <f>'7.4'!L14</f>
        <v>1901.2053501547184</v>
      </c>
      <c r="Z14" s="274">
        <v>0.66666666666666696</v>
      </c>
      <c r="AA14" s="275">
        <f t="shared" si="3"/>
        <v>1847.7050204326845</v>
      </c>
      <c r="AB14" s="275">
        <f t="shared" si="0"/>
        <v>512.99528140692269</v>
      </c>
      <c r="AC14" s="275">
        <f t="shared" si="1"/>
        <v>2327.0314134241316</v>
      </c>
      <c r="AD14" s="275">
        <f t="shared" si="2"/>
        <v>1901.2053501547184</v>
      </c>
    </row>
    <row r="15" spans="1:30" ht="11.1" customHeight="1">
      <c r="A15" s="273"/>
      <c r="B15" s="213"/>
      <c r="C15" s="25"/>
      <c r="D15" s="25"/>
      <c r="E15" s="25"/>
      <c r="F15" s="25"/>
      <c r="G15" s="25"/>
      <c r="H15" s="25"/>
      <c r="I15" s="25"/>
      <c r="J15" s="25"/>
      <c r="K15" s="25"/>
      <c r="L15" s="25"/>
      <c r="M15" s="25"/>
      <c r="N15" s="263"/>
      <c r="O15" s="274">
        <f>'7.4'!B15</f>
        <v>0.70833333333333304</v>
      </c>
      <c r="P15" s="275">
        <f>'7.4'!C15</f>
        <v>2086.748998970982</v>
      </c>
      <c r="Q15" s="275">
        <f>'7.4'!D15</f>
        <v>2023.6326310410241</v>
      </c>
      <c r="R15" s="275">
        <f>'7.4'!E15</f>
        <v>1909.0109820326841</v>
      </c>
      <c r="S15" s="275">
        <f>'7.4'!F15</f>
        <v>2152.2500119980396</v>
      </c>
      <c r="T15" s="275">
        <f>'7.4'!G15</f>
        <v>2353.6263164624215</v>
      </c>
      <c r="U15" s="275">
        <f>'7.4'!H15</f>
        <v>2427.5773018396076</v>
      </c>
      <c r="V15" s="275">
        <f>'7.4'!I15</f>
        <v>2244.9323006680929</v>
      </c>
      <c r="W15" s="275">
        <f>'7.4'!J15</f>
        <v>1920.5780236858766</v>
      </c>
      <c r="X15" s="275">
        <f>'7.4'!K15</f>
        <v>2358.6744134241321</v>
      </c>
      <c r="Y15" s="275">
        <f>'7.4'!L15</f>
        <v>1947.1073501547185</v>
      </c>
      <c r="Z15" s="274">
        <v>0.70833333333333304</v>
      </c>
      <c r="AA15" s="275">
        <f t="shared" si="3"/>
        <v>1909.0109820326841</v>
      </c>
      <c r="AB15" s="275">
        <f t="shared" si="0"/>
        <v>518.5663198069235</v>
      </c>
      <c r="AC15" s="275">
        <f t="shared" si="1"/>
        <v>2358.6744134241321</v>
      </c>
      <c r="AD15" s="275">
        <f t="shared" si="2"/>
        <v>1947.1073501547185</v>
      </c>
    </row>
    <row r="16" spans="1:30" ht="11.1" customHeight="1">
      <c r="A16" s="273"/>
      <c r="B16" s="213"/>
      <c r="C16" s="25"/>
      <c r="D16" s="25"/>
      <c r="E16" s="25"/>
      <c r="F16" s="25"/>
      <c r="G16" s="25"/>
      <c r="H16" s="25"/>
      <c r="I16" s="25"/>
      <c r="J16" s="25"/>
      <c r="K16" s="25"/>
      <c r="L16" s="25"/>
      <c r="M16" s="25"/>
      <c r="N16" s="263"/>
      <c r="O16" s="274">
        <f>'7.4'!B16</f>
        <v>0.75</v>
      </c>
      <c r="P16" s="275">
        <f>'7.4'!C16</f>
        <v>2115.6489989709821</v>
      </c>
      <c r="Q16" s="275">
        <f>'7.4'!D16</f>
        <v>2017.0806310410239</v>
      </c>
      <c r="R16" s="275">
        <f>'7.4'!E16</f>
        <v>1974.8062833326842</v>
      </c>
      <c r="S16" s="275">
        <f>'7.4'!F16</f>
        <v>2187.2840119980392</v>
      </c>
      <c r="T16" s="275">
        <f>'7.4'!G16</f>
        <v>2422.0823164624221</v>
      </c>
      <c r="U16" s="275">
        <f>'7.4'!H16</f>
        <v>2417.7273018396072</v>
      </c>
      <c r="V16" s="275">
        <f>'7.4'!I16</f>
        <v>2265.2783006680925</v>
      </c>
      <c r="W16" s="275">
        <f>'7.4'!J16</f>
        <v>1954.9770236858765</v>
      </c>
      <c r="X16" s="275">
        <f>'7.4'!K16</f>
        <v>2399.9404134241322</v>
      </c>
      <c r="Y16" s="275">
        <f>'7.4'!L16</f>
        <v>1970.2023501547185</v>
      </c>
      <c r="Z16" s="274">
        <v>0.75</v>
      </c>
      <c r="AA16" s="275">
        <f t="shared" si="3"/>
        <v>1954.9770236858765</v>
      </c>
      <c r="AB16" s="275">
        <f t="shared" si="0"/>
        <v>467.10529277654564</v>
      </c>
      <c r="AC16" s="275">
        <f t="shared" si="1"/>
        <v>2399.9404134241322</v>
      </c>
      <c r="AD16" s="275">
        <f t="shared" si="2"/>
        <v>1970.2023501547185</v>
      </c>
    </row>
    <row r="17" spans="1:30" ht="11.1" customHeight="1">
      <c r="A17" s="273"/>
      <c r="B17" s="213"/>
      <c r="C17" s="25"/>
      <c r="D17" s="25"/>
      <c r="E17" s="25"/>
      <c r="F17" s="25"/>
      <c r="G17" s="25"/>
      <c r="H17" s="25"/>
      <c r="I17" s="25"/>
      <c r="J17" s="25"/>
      <c r="K17" s="25"/>
      <c r="L17" s="25"/>
      <c r="M17" s="25"/>
      <c r="N17" s="263"/>
      <c r="O17" s="274">
        <f>'7.4'!B17</f>
        <v>0.79166666666666696</v>
      </c>
      <c r="P17" s="275">
        <f>'7.4'!C17</f>
        <v>2119.3489989709819</v>
      </c>
      <c r="Q17" s="275">
        <f>'7.4'!D17</f>
        <v>2008.374631041024</v>
      </c>
      <c r="R17" s="275">
        <f>'7.4'!E17</f>
        <v>1989.9747410326843</v>
      </c>
      <c r="S17" s="275">
        <f>'7.4'!F17</f>
        <v>2200.0360119980396</v>
      </c>
      <c r="T17" s="275">
        <f>'7.4'!G17</f>
        <v>2428.184316462422</v>
      </c>
      <c r="U17" s="275">
        <f>'7.4'!H17</f>
        <v>2505.7143018396073</v>
      </c>
      <c r="V17" s="275">
        <f>'7.4'!I17</f>
        <v>2257.1453006680931</v>
      </c>
      <c r="W17" s="275">
        <f>'7.4'!J17</f>
        <v>1960.5930236858765</v>
      </c>
      <c r="X17" s="275">
        <f>'7.4'!K17</f>
        <v>2405.497413424132</v>
      </c>
      <c r="Y17" s="275">
        <f>'7.4'!L17</f>
        <v>1977.5503501547187</v>
      </c>
      <c r="Z17" s="274">
        <v>0.79166666666666696</v>
      </c>
      <c r="AA17" s="275">
        <f t="shared" si="3"/>
        <v>1960.5930236858765</v>
      </c>
      <c r="AB17" s="275">
        <f t="shared" si="0"/>
        <v>545.12127815373083</v>
      </c>
      <c r="AC17" s="275">
        <f t="shared" si="1"/>
        <v>2405.497413424132</v>
      </c>
      <c r="AD17" s="275">
        <f t="shared" si="2"/>
        <v>1977.5503501547187</v>
      </c>
    </row>
    <row r="18" spans="1:30" ht="11.1" customHeight="1">
      <c r="A18" s="273"/>
      <c r="B18" s="213"/>
      <c r="C18" s="25"/>
      <c r="D18" s="25"/>
      <c r="E18" s="25"/>
      <c r="F18" s="25"/>
      <c r="G18" s="25"/>
      <c r="H18" s="25"/>
      <c r="I18" s="25"/>
      <c r="J18" s="25"/>
      <c r="K18" s="25"/>
      <c r="L18" s="25"/>
      <c r="M18" s="25"/>
      <c r="N18" s="263"/>
      <c r="O18" s="274">
        <f>'7.4'!B18</f>
        <v>0.83333333333333304</v>
      </c>
      <c r="P18" s="275">
        <f>'7.4'!C18</f>
        <v>2101.0489989709822</v>
      </c>
      <c r="Q18" s="275">
        <f>'7.4'!D18</f>
        <v>1983.4026310410241</v>
      </c>
      <c r="R18" s="275">
        <f>'7.4'!E18</f>
        <v>1990.5735591326841</v>
      </c>
      <c r="S18" s="275">
        <f>'7.4'!F18</f>
        <v>2210.9910119980395</v>
      </c>
      <c r="T18" s="275">
        <f>'7.4'!G18</f>
        <v>2437.1683164624214</v>
      </c>
      <c r="U18" s="275">
        <f>'7.4'!H18</f>
        <v>2491.3843018396069</v>
      </c>
      <c r="V18" s="275">
        <f>'7.4'!I18</f>
        <v>2248.4173006680926</v>
      </c>
      <c r="W18" s="275">
        <f>'7.4'!J18</f>
        <v>1954.5760236858764</v>
      </c>
      <c r="X18" s="275">
        <f>'7.4'!K18</f>
        <v>2405.2694134241324</v>
      </c>
      <c r="Y18" s="275">
        <f>'7.4'!L18</f>
        <v>1984.6193501547184</v>
      </c>
      <c r="Z18" s="274">
        <v>0.83333333333333304</v>
      </c>
      <c r="AA18" s="275">
        <f t="shared" si="3"/>
        <v>1954.5760236858764</v>
      </c>
      <c r="AB18" s="275">
        <f t="shared" si="0"/>
        <v>536.8082781537305</v>
      </c>
      <c r="AC18" s="275">
        <f t="shared" si="1"/>
        <v>2405.2694134241324</v>
      </c>
      <c r="AD18" s="275">
        <f t="shared" si="2"/>
        <v>1984.6193501547184</v>
      </c>
    </row>
    <row r="19" spans="1:30" ht="15" customHeight="1">
      <c r="A19" s="595" t="s">
        <v>318</v>
      </c>
      <c r="B19" s="595"/>
      <c r="C19" s="595"/>
      <c r="D19" s="595"/>
      <c r="E19" s="595"/>
      <c r="F19" s="595"/>
      <c r="G19" s="595"/>
      <c r="H19" s="595"/>
      <c r="I19" s="595"/>
      <c r="J19" s="595"/>
      <c r="K19" s="595"/>
      <c r="L19" s="595"/>
      <c r="M19" s="456"/>
      <c r="N19" s="263"/>
      <c r="O19" s="274">
        <f>'7.4'!B19</f>
        <v>0.875</v>
      </c>
      <c r="P19" s="275">
        <f>'7.4'!C19</f>
        <v>2066.4489989709818</v>
      </c>
      <c r="Q19" s="275">
        <f>'7.4'!D19</f>
        <v>1911.1726310410238</v>
      </c>
      <c r="R19" s="275">
        <f>'7.4'!E19</f>
        <v>1861.1223130326841</v>
      </c>
      <c r="S19" s="275">
        <f>'7.4'!F19</f>
        <v>2181.6590119980392</v>
      </c>
      <c r="T19" s="275">
        <f>'7.4'!G19</f>
        <v>2420.5483164624216</v>
      </c>
      <c r="U19" s="275">
        <f>'7.4'!H19</f>
        <v>2368.6753018396071</v>
      </c>
      <c r="V19" s="275">
        <f>'7.4'!I19</f>
        <v>2212.6813006680923</v>
      </c>
      <c r="W19" s="275">
        <f>'7.4'!J19</f>
        <v>1919.8670236858763</v>
      </c>
      <c r="X19" s="275">
        <f>'7.4'!K19</f>
        <v>2382.5424134241316</v>
      </c>
      <c r="Y19" s="275">
        <f>'7.4'!L19</f>
        <v>1960.8023501547189</v>
      </c>
      <c r="Z19" s="274">
        <v>0.875</v>
      </c>
      <c r="AA19" s="275">
        <f t="shared" si="3"/>
        <v>1861.1223130326841</v>
      </c>
      <c r="AB19" s="275">
        <f t="shared" si="0"/>
        <v>559.42600342973742</v>
      </c>
      <c r="AC19" s="275">
        <f t="shared" si="1"/>
        <v>2382.5424134241316</v>
      </c>
      <c r="AD19" s="275">
        <f t="shared" si="2"/>
        <v>1960.8023501547189</v>
      </c>
    </row>
    <row r="20" spans="1:30" ht="12.75" customHeight="1">
      <c r="N20" s="263"/>
      <c r="O20" s="274">
        <f>'7.4'!B20</f>
        <v>0.91666666666666696</v>
      </c>
      <c r="P20" s="275">
        <f>'7.4'!C20</f>
        <v>1980.7489989709818</v>
      </c>
      <c r="Q20" s="275">
        <f>'7.4'!D20</f>
        <v>1796.7866310410238</v>
      </c>
      <c r="R20" s="275">
        <f>'7.4'!E20</f>
        <v>1725.0926551326843</v>
      </c>
      <c r="S20" s="275">
        <f>'7.4'!F20</f>
        <v>2085.1040119980398</v>
      </c>
      <c r="T20" s="275">
        <f>'7.4'!G20</f>
        <v>2329.7683164624218</v>
      </c>
      <c r="U20" s="275">
        <f>'7.4'!H20</f>
        <v>2285.6313018396072</v>
      </c>
      <c r="V20" s="275">
        <f>'7.4'!I20</f>
        <v>2087.2173006680928</v>
      </c>
      <c r="W20" s="275">
        <f>'7.4'!J20</f>
        <v>1813.7950236858765</v>
      </c>
      <c r="X20" s="275">
        <f>'7.4'!K20</f>
        <v>2290.2484134241317</v>
      </c>
      <c r="Y20" s="275">
        <f>'7.4'!L20</f>
        <v>1874.7333501547184</v>
      </c>
      <c r="Z20" s="274">
        <v>0.91666666666666696</v>
      </c>
      <c r="AA20" s="275">
        <f t="shared" si="3"/>
        <v>1725.0926551326843</v>
      </c>
      <c r="AB20" s="275">
        <f t="shared" si="0"/>
        <v>604.67566132973752</v>
      </c>
      <c r="AC20" s="275">
        <f t="shared" si="1"/>
        <v>2290.2484134241317</v>
      </c>
      <c r="AD20" s="275">
        <f t="shared" si="2"/>
        <v>1874.7333501547184</v>
      </c>
    </row>
    <row r="21" spans="1:30" ht="11.1" customHeight="1">
      <c r="A21" s="273"/>
      <c r="B21" s="273"/>
      <c r="C21" s="273"/>
      <c r="D21" s="273"/>
      <c r="E21" s="273"/>
      <c r="F21" s="273"/>
      <c r="G21" s="273"/>
      <c r="H21" s="273"/>
      <c r="I21" s="273"/>
      <c r="J21" s="273"/>
      <c r="K21" s="273"/>
      <c r="L21" s="273"/>
      <c r="M21" s="273"/>
      <c r="N21" s="263"/>
      <c r="O21" s="274">
        <f>'7.4'!B21</f>
        <v>0.95833333333333304</v>
      </c>
      <c r="P21" s="275">
        <f>'7.4'!C21</f>
        <v>1802.6489989709819</v>
      </c>
      <c r="Q21" s="275">
        <f>'7.4'!D21</f>
        <v>1641.8436310410239</v>
      </c>
      <c r="R21" s="275">
        <f>'7.4'!E21</f>
        <v>1553.1324124326839</v>
      </c>
      <c r="S21" s="275">
        <f>'7.4'!F21</f>
        <v>1915.8120119980395</v>
      </c>
      <c r="T21" s="275">
        <f>'7.4'!G21</f>
        <v>2138.4973164624221</v>
      </c>
      <c r="U21" s="275">
        <f>'7.4'!H21</f>
        <v>2112.6863018396079</v>
      </c>
      <c r="V21" s="275">
        <f>'7.4'!I21</f>
        <v>1880.4143006680929</v>
      </c>
      <c r="W21" s="275">
        <f>'7.4'!J21</f>
        <v>1666.4400236858764</v>
      </c>
      <c r="X21" s="275">
        <f>'7.4'!K21</f>
        <v>2109.3494134241319</v>
      </c>
      <c r="Y21" s="275">
        <f>'7.4'!L21</f>
        <v>1710.6493501547184</v>
      </c>
      <c r="Z21" s="274">
        <v>0.95833333333333304</v>
      </c>
      <c r="AA21" s="275">
        <f t="shared" si="3"/>
        <v>1553.1324124326839</v>
      </c>
      <c r="AB21" s="275">
        <f t="shared" si="0"/>
        <v>585.36490402973823</v>
      </c>
      <c r="AC21" s="275">
        <f t="shared" si="1"/>
        <v>2109.3494134241319</v>
      </c>
      <c r="AD21" s="275">
        <f t="shared" si="2"/>
        <v>1710.6493501547184</v>
      </c>
    </row>
    <row r="22" spans="1:30" ht="11.1" customHeight="1">
      <c r="A22" s="273"/>
      <c r="B22" s="273"/>
      <c r="C22" s="273"/>
      <c r="D22" s="273"/>
      <c r="E22" s="273"/>
      <c r="F22" s="273"/>
      <c r="G22" s="273"/>
      <c r="H22" s="273"/>
      <c r="I22" s="273"/>
      <c r="J22" s="273"/>
      <c r="K22" s="273"/>
      <c r="L22" s="273"/>
      <c r="M22" s="273"/>
      <c r="N22" s="263"/>
      <c r="O22" s="274">
        <f>'7.4'!B22</f>
        <v>1</v>
      </c>
      <c r="P22" s="275">
        <f>'7.4'!C22</f>
        <v>1651.248998970982</v>
      </c>
      <c r="Q22" s="275">
        <f>'7.4'!D22</f>
        <v>1480.1316310410236</v>
      </c>
      <c r="R22" s="275">
        <f>'7.4'!E22</f>
        <v>1401.1587703326841</v>
      </c>
      <c r="S22" s="275">
        <f>'7.4'!F22</f>
        <v>1781.6290119980392</v>
      </c>
      <c r="T22" s="275">
        <f>'7.4'!G22</f>
        <v>1995.1463164624222</v>
      </c>
      <c r="U22" s="275">
        <f>'7.4'!H22</f>
        <v>1929.6453018396076</v>
      </c>
      <c r="V22" s="275">
        <f>'7.4'!I22</f>
        <v>1733.1783006680926</v>
      </c>
      <c r="W22" s="275">
        <f>'7.4'!J22</f>
        <v>1508.2010236858764</v>
      </c>
      <c r="X22" s="275">
        <f>'7.4'!K22</f>
        <v>1964.4714134241322</v>
      </c>
      <c r="Y22" s="275">
        <f>'7.4'!L22</f>
        <v>1549.5513501547184</v>
      </c>
      <c r="Z22" s="274">
        <v>1</v>
      </c>
      <c r="AA22" s="275">
        <f t="shared" si="3"/>
        <v>1401.1587703326841</v>
      </c>
      <c r="AB22" s="275">
        <f t="shared" si="0"/>
        <v>593.98754612973812</v>
      </c>
      <c r="AC22" s="275">
        <f t="shared" si="1"/>
        <v>1964.4714134241322</v>
      </c>
      <c r="AD22" s="275">
        <f t="shared" si="2"/>
        <v>1549.5513501547184</v>
      </c>
    </row>
    <row r="23" spans="1:30" ht="11.1" customHeight="1">
      <c r="A23" s="273"/>
      <c r="B23" s="273"/>
      <c r="C23" s="273"/>
      <c r="D23" s="273"/>
      <c r="E23" s="273"/>
      <c r="F23" s="273"/>
      <c r="G23" s="273"/>
      <c r="H23" s="273"/>
      <c r="I23" s="273"/>
      <c r="J23" s="273"/>
      <c r="K23" s="273"/>
      <c r="L23" s="273"/>
      <c r="M23" s="273"/>
      <c r="N23" s="263"/>
      <c r="O23" s="274">
        <f>'7.4'!B23</f>
        <v>1.0416666666666701</v>
      </c>
      <c r="P23" s="275">
        <f>'7.4'!C23</f>
        <v>1576.9489989709818</v>
      </c>
      <c r="Q23" s="275">
        <f>'7.4'!D23</f>
        <v>1399.3916310410239</v>
      </c>
      <c r="R23" s="275">
        <f>'7.4'!E23</f>
        <v>1334.7265074326838</v>
      </c>
      <c r="S23" s="275">
        <f>'7.4'!F23</f>
        <v>1665.4260119980393</v>
      </c>
      <c r="T23" s="275">
        <f>'7.4'!G23</f>
        <v>1895.9083164624219</v>
      </c>
      <c r="U23" s="275">
        <f>'7.4'!H23</f>
        <v>1884.2693018396076</v>
      </c>
      <c r="V23" s="275">
        <f>'7.4'!I23</f>
        <v>1640.9033006680925</v>
      </c>
      <c r="W23" s="275">
        <f>'7.4'!J23</f>
        <v>1443.7620236858763</v>
      </c>
      <c r="X23" s="275">
        <f>'7.4'!K23</f>
        <v>1907.1094134241318</v>
      </c>
      <c r="Y23" s="275">
        <f>'7.4'!L23</f>
        <v>1435.3983501547186</v>
      </c>
      <c r="Z23" s="274">
        <v>1.0416666666666701</v>
      </c>
      <c r="AA23" s="275">
        <f t="shared" si="3"/>
        <v>1334.7265074326838</v>
      </c>
      <c r="AB23" s="275">
        <f t="shared" si="0"/>
        <v>561.18180902973813</v>
      </c>
      <c r="AC23" s="275">
        <f t="shared" si="1"/>
        <v>1907.1094134241318</v>
      </c>
      <c r="AD23" s="275">
        <f t="shared" si="2"/>
        <v>1435.3983501547186</v>
      </c>
    </row>
    <row r="24" spans="1:30" ht="11.1" customHeight="1">
      <c r="A24" s="273"/>
      <c r="B24" s="273"/>
      <c r="C24" s="273"/>
      <c r="D24" s="273"/>
      <c r="E24" s="273"/>
      <c r="F24" s="273"/>
      <c r="G24" s="273"/>
      <c r="H24" s="273"/>
      <c r="I24" s="273"/>
      <c r="J24" s="273"/>
      <c r="K24" s="273"/>
      <c r="L24" s="273"/>
      <c r="M24" s="273"/>
      <c r="N24" s="263"/>
      <c r="O24" s="274">
        <f>'7.4'!B24</f>
        <v>1.0833333333333299</v>
      </c>
      <c r="P24" s="275">
        <f>'7.4'!C24</f>
        <v>1576.748998970982</v>
      </c>
      <c r="Q24" s="275">
        <f>'7.4'!D24</f>
        <v>1383.0646310410239</v>
      </c>
      <c r="R24" s="275">
        <f>'7.4'!E24</f>
        <v>1325.833667132684</v>
      </c>
      <c r="S24" s="275">
        <f>'7.4'!F24</f>
        <v>1652.9030119980393</v>
      </c>
      <c r="T24" s="275">
        <f>'7.4'!G24</f>
        <v>1886.3903164624217</v>
      </c>
      <c r="U24" s="275">
        <f>'7.4'!H24</f>
        <v>1890.7623018396071</v>
      </c>
      <c r="V24" s="275">
        <f>'7.4'!I24</f>
        <v>1650.7973006680925</v>
      </c>
      <c r="W24" s="275">
        <f>'7.4'!J24</f>
        <v>1436.1510236858765</v>
      </c>
      <c r="X24" s="275">
        <f>'7.4'!K24</f>
        <v>1912.5774134241315</v>
      </c>
      <c r="Y24" s="275">
        <f>'7.4'!L24</f>
        <v>1395.1903501547185</v>
      </c>
      <c r="Z24" s="274">
        <v>1.0833333333333299</v>
      </c>
      <c r="AA24" s="275">
        <f t="shared" si="3"/>
        <v>1325.833667132684</v>
      </c>
      <c r="AB24" s="275">
        <f t="shared" si="0"/>
        <v>564.92863470692305</v>
      </c>
      <c r="AC24" s="275">
        <f t="shared" si="1"/>
        <v>1912.5774134241315</v>
      </c>
      <c r="AD24" s="275">
        <f t="shared" si="2"/>
        <v>1395.1903501547185</v>
      </c>
    </row>
    <row r="25" spans="1:30" ht="11.1" customHeight="1">
      <c r="A25" s="273"/>
      <c r="B25" s="273"/>
      <c r="C25" s="273"/>
      <c r="D25" s="273"/>
      <c r="E25" s="273"/>
      <c r="F25" s="273"/>
      <c r="G25" s="273"/>
      <c r="H25" s="273"/>
      <c r="I25" s="273"/>
      <c r="J25" s="273"/>
      <c r="K25" s="273"/>
      <c r="L25" s="273"/>
      <c r="M25" s="273"/>
      <c r="N25" s="263"/>
      <c r="O25" s="274">
        <f>'7.4'!B25</f>
        <v>1.125</v>
      </c>
      <c r="P25" s="275">
        <f>'7.4'!C25</f>
        <v>1600.1489989709823</v>
      </c>
      <c r="Q25" s="275">
        <f>'7.4'!D25</f>
        <v>1393.750631041024</v>
      </c>
      <c r="R25" s="275">
        <f>'7.4'!E25</f>
        <v>1342.3667297326845</v>
      </c>
      <c r="S25" s="275">
        <f>'7.4'!F25</f>
        <v>1660.9950119980394</v>
      </c>
      <c r="T25" s="275">
        <f>'7.4'!G25</f>
        <v>1901.8053164624221</v>
      </c>
      <c r="U25" s="275">
        <f>'7.4'!H25</f>
        <v>1923.1903018396076</v>
      </c>
      <c r="V25" s="275">
        <f>'7.4'!I25</f>
        <v>1686.8763006680929</v>
      </c>
      <c r="W25" s="275">
        <f>'7.4'!J25</f>
        <v>1452.7270236858762</v>
      </c>
      <c r="X25" s="275">
        <f>'7.4'!K25</f>
        <v>1947.5604134241316</v>
      </c>
      <c r="Y25" s="275">
        <f>'7.4'!L25</f>
        <v>1410.1223501547181</v>
      </c>
      <c r="Z25" s="274">
        <v>1.125</v>
      </c>
      <c r="AA25" s="275">
        <f t="shared" si="3"/>
        <v>1342.3667297326845</v>
      </c>
      <c r="AB25" s="275">
        <f t="shared" si="0"/>
        <v>580.82357210692317</v>
      </c>
      <c r="AC25" s="275">
        <f t="shared" si="1"/>
        <v>1947.5604134241316</v>
      </c>
      <c r="AD25" s="275">
        <f t="shared" si="2"/>
        <v>1410.1223501547181</v>
      </c>
    </row>
    <row r="26" spans="1:30" ht="11.1" customHeight="1">
      <c r="A26" s="273"/>
      <c r="B26" s="273"/>
      <c r="C26" s="273"/>
      <c r="D26" s="273"/>
      <c r="E26" s="273"/>
      <c r="F26" s="273"/>
      <c r="G26" s="273"/>
      <c r="H26" s="273"/>
      <c r="I26" s="273"/>
      <c r="J26" s="273"/>
      <c r="K26" s="273"/>
      <c r="L26" s="273"/>
      <c r="M26" s="273"/>
      <c r="N26" s="263"/>
      <c r="O26" s="274">
        <f>'7.4'!B26</f>
        <v>1.1666666666666701</v>
      </c>
      <c r="P26" s="275">
        <f>'7.4'!C26</f>
        <v>1621.9489989709818</v>
      </c>
      <c r="Q26" s="275">
        <f>'7.4'!D26</f>
        <v>1432.1426310410238</v>
      </c>
      <c r="R26" s="275">
        <f>'7.4'!E26</f>
        <v>1366.4663079326842</v>
      </c>
      <c r="S26" s="275">
        <f>'7.4'!F26</f>
        <v>1684.3140119980392</v>
      </c>
      <c r="T26" s="275">
        <f>'7.4'!G26</f>
        <v>1955.702316462422</v>
      </c>
      <c r="U26" s="275">
        <f>'7.4'!H26</f>
        <v>1976.4903018396071</v>
      </c>
      <c r="V26" s="275">
        <f>'7.4'!I26</f>
        <v>1755.2353006680926</v>
      </c>
      <c r="W26" s="275">
        <f>'7.4'!J26</f>
        <v>1498.5350236858762</v>
      </c>
      <c r="X26" s="275">
        <f>'7.4'!K26</f>
        <v>2014.181413424132</v>
      </c>
      <c r="Y26" s="275">
        <f>'7.4'!L26</f>
        <v>1473.1783501547181</v>
      </c>
      <c r="Z26" s="274">
        <v>1.1666666666666701</v>
      </c>
      <c r="AA26" s="275">
        <f t="shared" si="3"/>
        <v>1366.4663079326842</v>
      </c>
      <c r="AB26" s="275">
        <f t="shared" si="0"/>
        <v>610.0239939069229</v>
      </c>
      <c r="AC26" s="275">
        <f t="shared" si="1"/>
        <v>2014.181413424132</v>
      </c>
      <c r="AD26" s="275">
        <f t="shared" si="2"/>
        <v>1473.1783501547181</v>
      </c>
    </row>
    <row r="27" spans="1:30" ht="11.1" customHeight="1">
      <c r="A27" s="273"/>
      <c r="B27" s="273"/>
      <c r="C27" s="273"/>
      <c r="D27" s="273"/>
      <c r="E27" s="273"/>
      <c r="F27" s="273"/>
      <c r="G27" s="273"/>
      <c r="H27" s="273"/>
      <c r="I27" s="273"/>
      <c r="J27" s="273"/>
      <c r="K27" s="273"/>
      <c r="L27" s="273"/>
      <c r="M27" s="273"/>
      <c r="N27" s="263"/>
      <c r="O27" s="274">
        <f>'7.4'!B27</f>
        <v>1.2083333333333299</v>
      </c>
      <c r="P27" s="275">
        <f>'7.4'!C27</f>
        <v>1684.248998970982</v>
      </c>
      <c r="Q27" s="275">
        <f>'7.4'!D27</f>
        <v>1527.8766310410235</v>
      </c>
      <c r="R27" s="275">
        <f>'7.4'!E27</f>
        <v>1467.8294474326844</v>
      </c>
      <c r="S27" s="275">
        <f>'7.4'!F27</f>
        <v>1773.4780119980392</v>
      </c>
      <c r="T27" s="275">
        <f>'7.4'!G27</f>
        <v>2078.240316462422</v>
      </c>
      <c r="U27" s="275">
        <f>'7.4'!H27</f>
        <v>2084.5113018396073</v>
      </c>
      <c r="V27" s="275">
        <f>'7.4'!I27</f>
        <v>1872.4783006680927</v>
      </c>
      <c r="W27" s="275">
        <f>'7.4'!J27</f>
        <v>1615.4220236858764</v>
      </c>
      <c r="X27" s="275">
        <f>'7.4'!K27</f>
        <v>2137.8074134241319</v>
      </c>
      <c r="Y27" s="275">
        <f>'7.4'!L27</f>
        <v>1589.7693501547183</v>
      </c>
      <c r="Z27" s="274">
        <v>1.2083333333333299</v>
      </c>
      <c r="AA27" s="275">
        <f t="shared" si="3"/>
        <v>1467.8294474326844</v>
      </c>
      <c r="AB27" s="275">
        <f t="shared" si="0"/>
        <v>616.68185440692287</v>
      </c>
      <c r="AC27" s="275">
        <f t="shared" si="1"/>
        <v>2137.8074134241319</v>
      </c>
      <c r="AD27" s="275">
        <f t="shared" si="2"/>
        <v>1589.7693501547183</v>
      </c>
    </row>
    <row r="28" spans="1:30" ht="11.1" customHeight="1">
      <c r="A28" s="273"/>
      <c r="B28" s="273"/>
      <c r="C28" s="273"/>
      <c r="D28" s="273"/>
      <c r="E28" s="273"/>
      <c r="F28" s="273"/>
      <c r="G28" s="273"/>
      <c r="H28" s="273"/>
      <c r="I28" s="273"/>
      <c r="J28" s="273"/>
      <c r="K28" s="273"/>
      <c r="L28" s="273"/>
      <c r="M28" s="273"/>
      <c r="N28" s="263"/>
      <c r="O28" s="274">
        <f>'7.4'!B28</f>
        <v>1.25</v>
      </c>
      <c r="P28" s="275">
        <f>'7.4'!C28</f>
        <v>1842.6489989709821</v>
      </c>
      <c r="Q28" s="275">
        <f>'7.4'!D28</f>
        <v>1777.5406310410201</v>
      </c>
      <c r="R28" s="275">
        <f>'7.4'!E28</f>
        <v>1659.7278114326841</v>
      </c>
      <c r="S28" s="275">
        <f>'7.4'!F28</f>
        <v>1977.3327462969796</v>
      </c>
      <c r="T28" s="275">
        <f>'7.4'!G28</f>
        <v>2311.6453164624218</v>
      </c>
      <c r="U28" s="275">
        <f>'7.4'!H28</f>
        <v>2313.5433018396079</v>
      </c>
      <c r="V28" s="275">
        <f>'7.4'!I28</f>
        <v>2115.2913006680928</v>
      </c>
      <c r="W28" s="275">
        <f>'7.4'!J28</f>
        <v>1850.8520236858765</v>
      </c>
      <c r="X28" s="275">
        <f>'7.4'!K28</f>
        <v>2336.776413424132</v>
      </c>
      <c r="Y28" s="275">
        <f>'7.4'!L28</f>
        <v>1837.0963501547183</v>
      </c>
      <c r="Z28" s="274">
        <v>1.25</v>
      </c>
      <c r="AA28" s="275">
        <f t="shared" si="3"/>
        <v>1659.7278114326841</v>
      </c>
      <c r="AB28" s="275">
        <f t="shared" si="0"/>
        <v>653.8154904069238</v>
      </c>
      <c r="AC28" s="275">
        <f t="shared" si="1"/>
        <v>2336.776413424132</v>
      </c>
      <c r="AD28" s="275">
        <f t="shared" si="2"/>
        <v>1837.0963501547183</v>
      </c>
    </row>
    <row r="29" spans="1:30" ht="12.95" customHeight="1">
      <c r="A29" s="273"/>
      <c r="B29" s="273"/>
      <c r="C29" s="273"/>
      <c r="D29" s="273"/>
      <c r="E29" s="273"/>
      <c r="F29" s="273"/>
      <c r="G29" s="273"/>
      <c r="H29" s="273"/>
      <c r="I29" s="273"/>
      <c r="J29" s="273"/>
      <c r="K29" s="273"/>
      <c r="L29" s="273"/>
      <c r="M29" s="273"/>
      <c r="N29" s="263"/>
      <c r="O29" s="275"/>
      <c r="P29" s="276"/>
      <c r="Q29" s="276"/>
      <c r="R29" s="275"/>
      <c r="S29" s="275"/>
      <c r="T29" s="275"/>
    </row>
    <row r="30" spans="1:30" ht="12.95" customHeight="1">
      <c r="A30" s="273"/>
      <c r="B30" s="273"/>
      <c r="C30" s="273"/>
      <c r="D30" s="273"/>
      <c r="E30" s="273"/>
      <c r="F30" s="273"/>
      <c r="G30" s="273"/>
      <c r="H30" s="273"/>
      <c r="I30" s="273"/>
      <c r="J30" s="273"/>
      <c r="K30" s="273"/>
      <c r="L30" s="273"/>
      <c r="M30" s="273"/>
      <c r="P30" s="276"/>
      <c r="Q30" s="277" t="str">
        <f>'7.4'!A30</f>
        <v>Max</v>
      </c>
      <c r="S30" s="275"/>
    </row>
    <row r="31" spans="1:30" ht="12.95" customHeight="1">
      <c r="A31" s="273"/>
      <c r="B31" s="273"/>
      <c r="C31" s="273"/>
      <c r="D31" s="273"/>
      <c r="E31" s="273"/>
      <c r="F31" s="273"/>
      <c r="G31" s="273"/>
      <c r="H31" s="273"/>
      <c r="I31" s="273"/>
      <c r="J31" s="273"/>
      <c r="K31" s="273"/>
      <c r="L31" s="273"/>
      <c r="M31" s="273"/>
      <c r="P31" s="272">
        <f>P4</f>
        <v>41299</v>
      </c>
      <c r="Q31" s="275">
        <f>'7.4'!C30</f>
        <v>2232.7489989709816</v>
      </c>
    </row>
    <row r="32" spans="1:30" ht="11.1" customHeight="1">
      <c r="A32" s="273"/>
      <c r="B32" s="273"/>
      <c r="C32" s="273"/>
      <c r="D32" s="273"/>
      <c r="E32" s="273"/>
      <c r="F32" s="273"/>
      <c r="G32" s="273"/>
      <c r="H32" s="273"/>
      <c r="I32" s="273"/>
      <c r="J32" s="273"/>
      <c r="K32" s="273"/>
      <c r="L32" s="273"/>
      <c r="M32" s="273"/>
      <c r="P32" s="272">
        <f>Q4</f>
        <v>41666</v>
      </c>
      <c r="Q32" s="275">
        <f>'7.4'!D30</f>
        <v>2200.4136310410245</v>
      </c>
    </row>
    <row r="33" spans="1:25" ht="11.1" customHeight="1">
      <c r="A33" s="273"/>
      <c r="B33" s="273"/>
      <c r="C33" s="273"/>
      <c r="D33" s="273"/>
      <c r="E33" s="273"/>
      <c r="F33" s="273"/>
      <c r="G33" s="273"/>
      <c r="H33" s="273"/>
      <c r="I33" s="273"/>
      <c r="J33" s="273"/>
      <c r="K33" s="273"/>
      <c r="L33" s="273"/>
      <c r="M33" s="273"/>
      <c r="N33" s="278"/>
      <c r="O33" s="429"/>
      <c r="P33" s="272">
        <f>R4</f>
        <v>42040</v>
      </c>
      <c r="Q33" s="275">
        <f>'7.4'!E30</f>
        <v>2147.9999567326845</v>
      </c>
      <c r="R33" s="429"/>
      <c r="S33" s="429"/>
      <c r="T33" s="429"/>
      <c r="U33" s="429"/>
      <c r="V33" s="429"/>
      <c r="W33" s="429"/>
      <c r="X33" s="429"/>
    </row>
    <row r="34" spans="1:25" ht="11.1" customHeight="1">
      <c r="A34" s="273"/>
      <c r="B34" s="273"/>
      <c r="C34" s="273"/>
      <c r="D34" s="273"/>
      <c r="E34" s="273"/>
      <c r="F34" s="273"/>
      <c r="G34" s="273"/>
      <c r="H34" s="273"/>
      <c r="I34" s="273"/>
      <c r="J34" s="273"/>
      <c r="K34" s="273"/>
      <c r="L34" s="273"/>
      <c r="M34" s="273"/>
      <c r="P34" s="272">
        <f>S4</f>
        <v>42388</v>
      </c>
      <c r="Q34" s="275">
        <f>'7.4'!F30</f>
        <v>2349.5470119980396</v>
      </c>
    </row>
    <row r="35" spans="1:25" ht="11.1" customHeight="1">
      <c r="A35" s="273"/>
      <c r="B35" s="273"/>
      <c r="C35" s="273"/>
      <c r="D35" s="273"/>
      <c r="E35" s="273"/>
      <c r="F35" s="273"/>
      <c r="G35" s="273"/>
      <c r="H35" s="273"/>
      <c r="I35" s="273"/>
      <c r="J35" s="273"/>
      <c r="K35" s="273"/>
      <c r="L35" s="273"/>
      <c r="M35" s="273"/>
      <c r="P35" s="272">
        <f>T4</f>
        <v>42754</v>
      </c>
      <c r="Q35" s="275">
        <f>'7.4'!G30</f>
        <v>2638.7143164624217</v>
      </c>
    </row>
    <row r="36" spans="1:25" ht="11.1" customHeight="1">
      <c r="A36" s="273"/>
      <c r="B36" s="273"/>
      <c r="C36" s="273"/>
      <c r="D36" s="273"/>
      <c r="E36" s="273"/>
      <c r="F36" s="273"/>
      <c r="G36" s="273"/>
      <c r="H36" s="273"/>
      <c r="I36" s="273"/>
      <c r="J36" s="273"/>
      <c r="K36" s="273"/>
      <c r="L36" s="273"/>
      <c r="M36" s="273"/>
      <c r="P36" s="272">
        <f>U4</f>
        <v>43158</v>
      </c>
      <c r="Q36" s="275">
        <f>'7.4'!H30</f>
        <v>2726.900301839607</v>
      </c>
      <c r="R36" s="430"/>
    </row>
    <row r="37" spans="1:25" ht="11.1" customHeight="1">
      <c r="A37" s="273"/>
      <c r="B37" s="273"/>
      <c r="C37" s="273"/>
      <c r="D37" s="273"/>
      <c r="E37" s="273"/>
      <c r="F37" s="273"/>
      <c r="G37" s="273"/>
      <c r="H37" s="273"/>
      <c r="I37" s="273"/>
      <c r="J37" s="273"/>
      <c r="K37" s="273"/>
      <c r="L37" s="273"/>
      <c r="M37" s="273"/>
      <c r="P37" s="272">
        <f>V4</f>
        <v>43488</v>
      </c>
      <c r="Q37" s="275">
        <f>'7.4'!I30</f>
        <v>2426.2663006680923</v>
      </c>
    </row>
    <row r="38" spans="1:25" ht="11.1" customHeight="1">
      <c r="A38" s="273"/>
      <c r="B38" s="273"/>
      <c r="C38" s="273"/>
      <c r="D38" s="273"/>
      <c r="E38" s="273"/>
      <c r="F38" s="273"/>
      <c r="G38" s="273"/>
      <c r="H38" s="273"/>
      <c r="I38" s="273"/>
      <c r="J38" s="273"/>
      <c r="K38" s="273"/>
      <c r="L38" s="273"/>
      <c r="M38" s="273"/>
      <c r="P38" s="272">
        <f>W4</f>
        <v>43851</v>
      </c>
      <c r="Q38" s="275">
        <f>'7.4'!J30</f>
        <v>2143.1190236858765</v>
      </c>
    </row>
    <row r="39" spans="1:25" ht="15.75" customHeight="1">
      <c r="A39" s="1662" t="s">
        <v>319</v>
      </c>
      <c r="B39" s="1662"/>
      <c r="C39" s="1662"/>
      <c r="D39" s="1662"/>
      <c r="E39" s="1662"/>
      <c r="F39" s="1662"/>
      <c r="G39" s="1662"/>
      <c r="H39" s="1662"/>
      <c r="I39" s="1662"/>
      <c r="J39" s="1662"/>
      <c r="K39" s="1662"/>
      <c r="L39" s="1662"/>
      <c r="M39" s="456"/>
      <c r="P39" s="272">
        <f>X4</f>
        <v>44238</v>
      </c>
      <c r="Q39" s="275">
        <f>'7.4'!K30</f>
        <v>2582.3774134241321</v>
      </c>
    </row>
    <row r="40" spans="1:25" ht="11.1" customHeight="1">
      <c r="A40" s="273"/>
      <c r="B40" s="273"/>
      <c r="C40" s="273"/>
      <c r="D40" s="273"/>
      <c r="E40" s="273"/>
      <c r="F40" s="273"/>
      <c r="G40" s="273"/>
      <c r="H40" s="273"/>
      <c r="I40" s="273"/>
      <c r="J40" s="273"/>
      <c r="K40" s="273"/>
      <c r="L40" s="273"/>
      <c r="M40" s="273"/>
      <c r="P40" s="272">
        <f>Y4</f>
        <v>44572</v>
      </c>
      <c r="Q40" s="275">
        <f>'7.4'!L30</f>
        <v>2107.0183501547185</v>
      </c>
    </row>
    <row r="41" spans="1:25" ht="15.75" customHeight="1"/>
    <row r="42" spans="1:25" ht="11.1" customHeight="1">
      <c r="A42" s="273"/>
      <c r="B42" s="273"/>
      <c r="C42" s="273"/>
      <c r="D42" s="273"/>
      <c r="E42" s="273"/>
      <c r="F42" s="273"/>
      <c r="G42" s="273"/>
      <c r="H42" s="273"/>
      <c r="I42" s="273"/>
      <c r="J42" s="273"/>
      <c r="K42" s="273"/>
      <c r="L42" s="273"/>
      <c r="M42" s="273"/>
    </row>
    <row r="43" spans="1:25" ht="11.1" customHeight="1">
      <c r="A43" s="273"/>
      <c r="B43" s="273"/>
      <c r="C43" s="273"/>
      <c r="D43" s="273"/>
      <c r="E43" s="273"/>
      <c r="F43" s="273"/>
      <c r="G43" s="273"/>
      <c r="H43" s="273"/>
      <c r="I43" s="273"/>
      <c r="J43" s="273"/>
      <c r="K43" s="273"/>
      <c r="L43" s="273"/>
      <c r="M43" s="273"/>
      <c r="P43" s="272">
        <f>P4</f>
        <v>41299</v>
      </c>
      <c r="Q43" s="272">
        <f t="shared" ref="Q43:Y43" si="4">Q4</f>
        <v>41666</v>
      </c>
      <c r="R43" s="272">
        <f t="shared" si="4"/>
        <v>42040</v>
      </c>
      <c r="S43" s="272">
        <f t="shared" si="4"/>
        <v>42388</v>
      </c>
      <c r="T43" s="272">
        <f t="shared" si="4"/>
        <v>42754</v>
      </c>
      <c r="U43" s="272">
        <f t="shared" si="4"/>
        <v>43158</v>
      </c>
      <c r="V43" s="272">
        <f t="shared" si="4"/>
        <v>43488</v>
      </c>
      <c r="W43" s="272">
        <f t="shared" si="4"/>
        <v>43851</v>
      </c>
      <c r="X43" s="272">
        <f t="shared" si="4"/>
        <v>44238</v>
      </c>
      <c r="Y43" s="272">
        <f t="shared" si="4"/>
        <v>44572</v>
      </c>
    </row>
    <row r="44" spans="1:25" ht="11.1" customHeight="1">
      <c r="A44" s="273"/>
      <c r="B44" s="273"/>
      <c r="C44" s="273"/>
      <c r="D44" s="273"/>
      <c r="E44" s="273"/>
      <c r="F44" s="273"/>
      <c r="G44" s="273"/>
      <c r="H44" s="273"/>
      <c r="I44" s="273"/>
      <c r="J44" s="273"/>
      <c r="K44" s="273"/>
      <c r="L44" s="273"/>
      <c r="M44" s="273"/>
      <c r="O44" s="279" t="s">
        <v>53</v>
      </c>
      <c r="P44" s="275">
        <v>21082.6</v>
      </c>
      <c r="Q44" s="275">
        <v>22563.7</v>
      </c>
      <c r="R44" s="275">
        <v>10812.8</v>
      </c>
      <c r="S44" s="275">
        <v>13577.9</v>
      </c>
      <c r="T44" s="275">
        <v>16637.900000000001</v>
      </c>
      <c r="U44" s="275">
        <v>14792.9</v>
      </c>
      <c r="V44" s="275">
        <v>22278.399999999998</v>
      </c>
      <c r="W44" s="275">
        <v>14995.699999999999</v>
      </c>
      <c r="X44" s="275">
        <v>9410.8970059287258</v>
      </c>
      <c r="Y44" s="275">
        <f>'7.2'!D13</f>
        <v>7896.7386853625067</v>
      </c>
    </row>
    <row r="45" spans="1:25" ht="11.1" customHeight="1">
      <c r="A45" s="273"/>
      <c r="B45" s="273"/>
      <c r="C45" s="273"/>
      <c r="D45" s="273"/>
      <c r="E45" s="273"/>
      <c r="F45" s="273"/>
      <c r="G45" s="273"/>
      <c r="H45" s="273"/>
      <c r="I45" s="273"/>
      <c r="J45" s="273"/>
      <c r="K45" s="273"/>
      <c r="L45" s="273"/>
      <c r="M45" s="273"/>
      <c r="O45" s="279" t="s">
        <v>54</v>
      </c>
      <c r="P45" s="275">
        <v>24868</v>
      </c>
      <c r="Q45" s="275">
        <v>24246</v>
      </c>
      <c r="R45" s="275">
        <v>29497.1</v>
      </c>
      <c r="S45" s="275">
        <v>34544.800000000003</v>
      </c>
      <c r="T45" s="275">
        <v>34571.4</v>
      </c>
      <c r="U45" s="275">
        <v>42333.3</v>
      </c>
      <c r="V45" s="275">
        <v>28752</v>
      </c>
      <c r="W45" s="275">
        <v>25504.6</v>
      </c>
      <c r="X45" s="275">
        <v>45448.627</v>
      </c>
      <c r="Y45" s="275">
        <f>'7.2'!D17</f>
        <v>33076.997000000003</v>
      </c>
    </row>
    <row r="46" spans="1:25" ht="11.1" customHeight="1">
      <c r="A46" s="273"/>
      <c r="B46" s="273"/>
      <c r="C46" s="273"/>
      <c r="D46" s="273"/>
      <c r="E46" s="273"/>
      <c r="F46" s="273"/>
      <c r="G46" s="273"/>
      <c r="H46" s="273"/>
      <c r="I46" s="273"/>
      <c r="J46" s="273"/>
      <c r="K46" s="273"/>
      <c r="L46" s="273"/>
      <c r="M46" s="273"/>
      <c r="O46" s="279" t="s">
        <v>27</v>
      </c>
      <c r="P46" s="275">
        <v>445.5</v>
      </c>
      <c r="Q46" s="275">
        <v>432.4</v>
      </c>
      <c r="R46" s="275">
        <v>477.7</v>
      </c>
      <c r="S46" s="275">
        <v>396.3</v>
      </c>
      <c r="T46" s="275">
        <v>405.8</v>
      </c>
      <c r="U46" s="275">
        <v>355.8</v>
      </c>
      <c r="V46" s="275">
        <v>376.6</v>
      </c>
      <c r="W46" s="275">
        <v>367.2</v>
      </c>
      <c r="X46" s="275">
        <v>320.03533757462799</v>
      </c>
      <c r="Y46" s="275">
        <f>'7.2'!D35</f>
        <v>400.51706755119142</v>
      </c>
    </row>
    <row r="47" spans="1:25" ht="11.1" customHeight="1">
      <c r="A47" s="273"/>
      <c r="B47" s="273"/>
      <c r="C47" s="273"/>
      <c r="D47" s="273"/>
      <c r="E47" s="273"/>
      <c r="F47" s="273"/>
      <c r="G47" s="273"/>
      <c r="H47" s="273"/>
      <c r="I47" s="273"/>
      <c r="J47" s="273"/>
      <c r="K47" s="273"/>
      <c r="L47" s="273"/>
      <c r="M47" s="273"/>
      <c r="P47" s="275">
        <v>46396.1</v>
      </c>
      <c r="Q47" s="275">
        <v>47242.1</v>
      </c>
      <c r="R47" s="275">
        <v>40787.599999999991</v>
      </c>
      <c r="S47" s="275">
        <v>48519.000000000007</v>
      </c>
      <c r="T47" s="275">
        <v>51615.100000000006</v>
      </c>
      <c r="U47" s="275">
        <v>57482.000000000007</v>
      </c>
      <c r="V47" s="275">
        <v>51406.999999999993</v>
      </c>
      <c r="W47" s="275">
        <v>40867.499999999993</v>
      </c>
      <c r="X47" s="275">
        <v>55179.559343503352</v>
      </c>
      <c r="Y47" s="275">
        <f>SUM(Y44:Y46)</f>
        <v>41374.252752913701</v>
      </c>
    </row>
    <row r="48" spans="1:25" ht="11.1" customHeight="1">
      <c r="A48" s="273"/>
      <c r="B48" s="273"/>
      <c r="C48" s="273"/>
      <c r="D48" s="273"/>
      <c r="E48" s="273"/>
      <c r="F48" s="273"/>
      <c r="G48" s="273"/>
      <c r="H48" s="273"/>
      <c r="I48" s="273"/>
      <c r="J48" s="273"/>
      <c r="K48" s="273"/>
      <c r="L48" s="273"/>
      <c r="M48" s="273"/>
      <c r="P48" s="275">
        <v>44959.095144984552</v>
      </c>
      <c r="Q48" s="275">
        <v>42626.557620384425</v>
      </c>
      <c r="R48" s="275">
        <v>49288.89302225189</v>
      </c>
      <c r="S48" s="275">
        <v>54886.108595098136</v>
      </c>
      <c r="T48" s="275">
        <v>55898.598244150569</v>
      </c>
      <c r="U48" s="275">
        <v>50803.541216034224</v>
      </c>
      <c r="V48" s="275">
        <v>43782.719568461034</v>
      </c>
      <c r="W48" s="275">
        <v>55065.441922179154</v>
      </c>
      <c r="X48" s="275">
        <v>44045.334403713241</v>
      </c>
      <c r="Y48" s="275">
        <f>'7.4'!L29</f>
        <v>44045.334403713241</v>
      </c>
    </row>
    <row r="49" spans="1:25" ht="11.1" customHeight="1">
      <c r="A49" s="273"/>
      <c r="B49" s="273"/>
      <c r="C49" s="273"/>
      <c r="D49" s="273"/>
      <c r="E49" s="273"/>
      <c r="F49" s="273"/>
      <c r="G49" s="273"/>
      <c r="H49" s="273"/>
      <c r="I49" s="273"/>
      <c r="J49" s="273"/>
      <c r="K49" s="273"/>
      <c r="L49" s="273"/>
      <c r="M49" s="273"/>
      <c r="P49" s="275">
        <v>-1437.0048550154461</v>
      </c>
      <c r="Q49" s="275">
        <v>-4615.5423796155737</v>
      </c>
      <c r="R49" s="275">
        <v>8501.2930222518989</v>
      </c>
      <c r="S49" s="275">
        <v>6367.1085950981287</v>
      </c>
      <c r="T49" s="275">
        <v>4283.4982441505636</v>
      </c>
      <c r="U49" s="275">
        <v>-6678.4587839657834</v>
      </c>
      <c r="V49" s="275">
        <v>-7624.2804315389585</v>
      </c>
      <c r="W49" s="275">
        <v>14197.941922179161</v>
      </c>
      <c r="X49" s="275">
        <v>-11134.224939790111</v>
      </c>
      <c r="Y49" s="275">
        <f t="shared" ref="Y49" si="5">Y48-Y47</f>
        <v>2671.0816507995405</v>
      </c>
    </row>
    <row r="50" spans="1:25" ht="11.1" customHeight="1">
      <c r="A50" s="273"/>
      <c r="B50" s="273"/>
      <c r="C50" s="273"/>
      <c r="D50" s="273"/>
      <c r="E50" s="273"/>
      <c r="F50" s="273"/>
      <c r="G50" s="273"/>
      <c r="H50" s="273"/>
      <c r="I50" s="273"/>
      <c r="J50" s="273"/>
      <c r="K50" s="273"/>
      <c r="L50" s="273"/>
      <c r="M50" s="273"/>
    </row>
    <row r="51" spans="1:25" ht="11.1" customHeight="1">
      <c r="A51" s="273"/>
      <c r="B51" s="273"/>
      <c r="C51" s="273"/>
      <c r="D51" s="273"/>
      <c r="E51" s="273"/>
      <c r="F51" s="273"/>
      <c r="G51" s="273"/>
      <c r="H51" s="273"/>
      <c r="I51" s="273"/>
      <c r="J51" s="273"/>
      <c r="K51" s="273"/>
      <c r="L51" s="273"/>
      <c r="M51" s="273"/>
      <c r="P51" s="272">
        <f>P43</f>
        <v>41299</v>
      </c>
      <c r="Q51" s="272">
        <f t="shared" ref="Q51:Y51" si="6">Q43</f>
        <v>41666</v>
      </c>
      <c r="R51" s="272">
        <f t="shared" si="6"/>
        <v>42040</v>
      </c>
      <c r="S51" s="272">
        <f t="shared" si="6"/>
        <v>42388</v>
      </c>
      <c r="T51" s="272">
        <f t="shared" si="6"/>
        <v>42754</v>
      </c>
      <c r="U51" s="272">
        <f t="shared" si="6"/>
        <v>43158</v>
      </c>
      <c r="V51" s="272">
        <f t="shared" si="6"/>
        <v>43488</v>
      </c>
      <c r="W51" s="272">
        <f t="shared" si="6"/>
        <v>43851</v>
      </c>
      <c r="X51" s="272">
        <f t="shared" si="6"/>
        <v>44238</v>
      </c>
      <c r="Y51" s="272">
        <f t="shared" si="6"/>
        <v>44572</v>
      </c>
    </row>
    <row r="52" spans="1:25" ht="11.1" customHeight="1">
      <c r="A52" s="273"/>
      <c r="B52" s="273"/>
      <c r="C52" s="273"/>
      <c r="D52" s="273"/>
      <c r="E52" s="273"/>
      <c r="F52" s="273"/>
      <c r="G52" s="273"/>
      <c r="H52" s="273"/>
      <c r="I52" s="273"/>
      <c r="J52" s="273"/>
      <c r="K52" s="273"/>
      <c r="L52" s="273"/>
      <c r="M52" s="273"/>
      <c r="O52" s="270" t="s">
        <v>320</v>
      </c>
      <c r="P52" s="280">
        <f>P44/P$47</f>
        <v>0.45440457279814467</v>
      </c>
      <c r="Q52" s="280">
        <f t="shared" ref="Q52:X52" si="7">Q44/Q$47</f>
        <v>0.47761848012683605</v>
      </c>
      <c r="R52" s="280">
        <f t="shared" si="7"/>
        <v>0.26510017750492798</v>
      </c>
      <c r="S52" s="280">
        <f t="shared" si="7"/>
        <v>0.27984707021991378</v>
      </c>
      <c r="T52" s="280">
        <f t="shared" si="7"/>
        <v>0.32234559266571217</v>
      </c>
      <c r="U52" s="280">
        <f t="shared" si="7"/>
        <v>0.25734838732124837</v>
      </c>
      <c r="V52" s="280">
        <f t="shared" si="7"/>
        <v>0.43337288696091975</v>
      </c>
      <c r="W52" s="280">
        <f t="shared" si="7"/>
        <v>0.36693460573805597</v>
      </c>
      <c r="X52" s="280">
        <f t="shared" si="7"/>
        <v>0.17055041971872384</v>
      </c>
      <c r="Y52" s="280">
        <f>Y44/Y$47</f>
        <v>0.19086117959692683</v>
      </c>
    </row>
    <row r="53" spans="1:25" ht="11.1" customHeight="1">
      <c r="A53" s="273"/>
      <c r="B53" s="273"/>
      <c r="C53" s="273"/>
      <c r="D53" s="273"/>
      <c r="E53" s="273"/>
      <c r="F53" s="273"/>
      <c r="G53" s="273"/>
      <c r="H53" s="273"/>
      <c r="I53" s="273"/>
      <c r="J53" s="273"/>
      <c r="K53" s="273"/>
      <c r="L53" s="273"/>
      <c r="M53" s="273"/>
      <c r="O53" s="270" t="s">
        <v>321</v>
      </c>
      <c r="P53" s="280">
        <f>P45/P$47</f>
        <v>0.53599332702533187</v>
      </c>
      <c r="Q53" s="280">
        <f t="shared" ref="Q53:Y53" si="8">Q45/Q$47</f>
        <v>0.51322866680355028</v>
      </c>
      <c r="R53" s="280">
        <f t="shared" si="8"/>
        <v>0.72318792966489831</v>
      </c>
      <c r="S53" s="280">
        <f t="shared" si="8"/>
        <v>0.71198499556874617</v>
      </c>
      <c r="T53" s="280">
        <f t="shared" si="8"/>
        <v>0.66979236696238109</v>
      </c>
      <c r="U53" s="280">
        <f t="shared" si="8"/>
        <v>0.73646184892662048</v>
      </c>
      <c r="V53" s="280">
        <f t="shared" si="8"/>
        <v>0.55930126247398226</v>
      </c>
      <c r="W53" s="280">
        <f t="shared" si="8"/>
        <v>0.62408025937480893</v>
      </c>
      <c r="X53" s="280">
        <f t="shared" si="8"/>
        <v>0.82364969094938889</v>
      </c>
      <c r="Y53" s="280">
        <f t="shared" si="8"/>
        <v>0.79945847475567089</v>
      </c>
    </row>
    <row r="54" spans="1:25" ht="11.1" customHeight="1">
      <c r="A54" s="273"/>
      <c r="B54" s="273"/>
      <c r="C54" s="273"/>
      <c r="D54" s="273"/>
      <c r="E54" s="273"/>
      <c r="F54" s="273"/>
      <c r="G54" s="273"/>
      <c r="H54" s="273"/>
      <c r="I54" s="273"/>
      <c r="J54" s="273"/>
      <c r="K54" s="273"/>
      <c r="L54" s="273"/>
      <c r="M54" s="273"/>
      <c r="O54" s="270" t="s">
        <v>162</v>
      </c>
      <c r="P54" s="280">
        <f>P46/P$47</f>
        <v>9.6021001765234579E-3</v>
      </c>
      <c r="Q54" s="280">
        <f t="shared" ref="Q54:Y54" si="9">Q46/Q$47</f>
        <v>9.1528530696137547E-3</v>
      </c>
      <c r="R54" s="280">
        <f t="shared" si="9"/>
        <v>1.1711892830173879E-2</v>
      </c>
      <c r="S54" s="280">
        <f t="shared" si="9"/>
        <v>8.1679342113398865E-3</v>
      </c>
      <c r="T54" s="280">
        <f t="shared" si="9"/>
        <v>7.8620403719066694E-3</v>
      </c>
      <c r="U54" s="280">
        <f t="shared" si="9"/>
        <v>6.1897637521311014E-3</v>
      </c>
      <c r="V54" s="280">
        <f t="shared" si="9"/>
        <v>7.3258505650981402E-3</v>
      </c>
      <c r="W54" s="280">
        <f t="shared" si="9"/>
        <v>8.9851348871352547E-3</v>
      </c>
      <c r="X54" s="280">
        <f t="shared" si="9"/>
        <v>5.7998893318873127E-3</v>
      </c>
      <c r="Y54" s="280">
        <f t="shared" si="9"/>
        <v>9.6803456474023157E-3</v>
      </c>
    </row>
    <row r="55" spans="1:25" ht="11.1" customHeight="1">
      <c r="A55" s="273"/>
      <c r="B55" s="273"/>
      <c r="C55" s="273"/>
      <c r="D55" s="273"/>
      <c r="E55" s="273"/>
      <c r="F55" s="273"/>
      <c r="G55" s="273"/>
      <c r="H55" s="273"/>
      <c r="I55" s="273"/>
      <c r="J55" s="273"/>
      <c r="K55" s="273"/>
      <c r="L55" s="273"/>
      <c r="M55" s="273"/>
      <c r="P55" s="281">
        <f>SUM(P52:P54)</f>
        <v>1</v>
      </c>
      <c r="Q55" s="281">
        <f t="shared" ref="Q55:Y55" si="10">SUM(Q52:Q54)</f>
        <v>1</v>
      </c>
      <c r="R55" s="281">
        <f t="shared" si="10"/>
        <v>1.0000000000000002</v>
      </c>
      <c r="S55" s="281">
        <f t="shared" si="10"/>
        <v>0.99999999999999978</v>
      </c>
      <c r="T55" s="281">
        <f t="shared" si="10"/>
        <v>0.99999999999999989</v>
      </c>
      <c r="U55" s="281">
        <f t="shared" si="10"/>
        <v>1</v>
      </c>
      <c r="V55" s="281">
        <f t="shared" si="10"/>
        <v>1.0000000000000002</v>
      </c>
      <c r="W55" s="281">
        <f t="shared" si="10"/>
        <v>1.0000000000000002</v>
      </c>
      <c r="X55" s="281">
        <f t="shared" si="10"/>
        <v>1</v>
      </c>
      <c r="Y55" s="281">
        <f t="shared" si="10"/>
        <v>1</v>
      </c>
    </row>
    <row r="56" spans="1:25" ht="11.1" customHeight="1">
      <c r="A56" s="273"/>
      <c r="B56" s="273"/>
      <c r="C56" s="273"/>
      <c r="D56" s="273"/>
      <c r="E56" s="273"/>
      <c r="F56" s="273"/>
      <c r="G56" s="273"/>
      <c r="H56" s="273"/>
      <c r="I56" s="273"/>
      <c r="J56" s="273"/>
      <c r="K56" s="273"/>
      <c r="L56" s="273"/>
      <c r="M56" s="273"/>
    </row>
    <row r="57" spans="1:25" ht="11.1" customHeight="1">
      <c r="A57" s="273"/>
      <c r="B57" s="273"/>
      <c r="C57" s="273"/>
      <c r="D57" s="273"/>
      <c r="E57" s="273"/>
      <c r="F57" s="273"/>
      <c r="G57" s="273"/>
      <c r="H57" s="273"/>
      <c r="I57" s="273"/>
      <c r="J57" s="273"/>
      <c r="K57" s="273"/>
      <c r="L57" s="273"/>
      <c r="M57" s="273"/>
    </row>
    <row r="58" spans="1:25" ht="11.1" customHeight="1">
      <c r="A58" s="273"/>
      <c r="B58" s="273"/>
      <c r="C58" s="273"/>
      <c r="D58" s="273"/>
      <c r="E58" s="273"/>
      <c r="F58" s="273"/>
      <c r="G58" s="273"/>
      <c r="H58" s="273"/>
      <c r="I58" s="273"/>
      <c r="J58" s="273"/>
      <c r="K58" s="273"/>
      <c r="L58" s="273"/>
      <c r="M58" s="273"/>
    </row>
    <row r="59" spans="1:25" ht="11.1" customHeight="1">
      <c r="A59" s="273"/>
      <c r="B59" s="273"/>
      <c r="C59" s="273"/>
      <c r="D59" s="273"/>
      <c r="E59" s="273"/>
      <c r="F59" s="273"/>
      <c r="G59" s="273"/>
      <c r="H59" s="273"/>
      <c r="I59" s="273"/>
      <c r="J59" s="273"/>
      <c r="K59" s="273"/>
      <c r="L59" s="273"/>
      <c r="M59" s="273"/>
    </row>
    <row r="60" spans="1:25" ht="11.1" customHeight="1">
      <c r="A60" s="273"/>
      <c r="B60" s="273"/>
      <c r="C60" s="273"/>
      <c r="D60" s="273"/>
      <c r="E60" s="273"/>
      <c r="F60" s="273"/>
      <c r="G60" s="273"/>
      <c r="H60" s="273"/>
      <c r="I60" s="273"/>
      <c r="J60" s="273"/>
      <c r="K60" s="273"/>
      <c r="L60" s="273"/>
      <c r="M60" s="273"/>
    </row>
    <row r="61" spans="1:25" ht="11.1" customHeight="1"/>
    <row r="62" spans="1:25">
      <c r="H62" s="262"/>
      <c r="N62" s="263"/>
      <c r="O62" s="275"/>
    </row>
    <row r="63" spans="1:25">
      <c r="H63" s="262"/>
    </row>
  </sheetData>
  <mergeCells count="3">
    <mergeCell ref="A3:L3"/>
    <mergeCell ref="A39:L39"/>
    <mergeCell ref="A4:B4"/>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9"/>
  <dimension ref="A1:AB63"/>
  <sheetViews>
    <sheetView showGridLines="0" zoomScaleNormal="100" zoomScaleSheetLayoutView="100" workbookViewId="0">
      <selection activeCell="H1" sqref="H1"/>
    </sheetView>
  </sheetViews>
  <sheetFormatPr defaultRowHeight="11.25"/>
  <cols>
    <col min="1" max="1" width="7.85546875" style="7" customWidth="1"/>
    <col min="2" max="6" width="9.7109375" style="7" customWidth="1"/>
    <col min="7" max="7" width="10.7109375" style="7" customWidth="1"/>
    <col min="8" max="8" width="11.28515625" style="7" customWidth="1"/>
    <col min="9" max="9" width="1.7109375" style="7" customWidth="1"/>
    <col min="10" max="10" width="8.140625" style="7" customWidth="1"/>
    <col min="11" max="15" width="9.7109375" style="7" customWidth="1"/>
    <col min="16" max="16" width="6.42578125" style="7" customWidth="1"/>
    <col min="17" max="17" width="9.140625" style="282"/>
    <col min="18" max="26" width="9.140625" style="148"/>
    <col min="27" max="27" width="12.28515625" style="148" bestFit="1" customWidth="1"/>
    <col min="28" max="28" width="9.140625" style="282"/>
    <col min="29"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28" ht="20.25">
      <c r="A1" s="560" t="s">
        <v>323</v>
      </c>
      <c r="B1" s="578"/>
      <c r="C1" s="578"/>
      <c r="D1" s="578"/>
      <c r="E1" s="578"/>
      <c r="F1" s="578"/>
      <c r="G1" s="578"/>
      <c r="H1" s="578"/>
      <c r="I1" s="578"/>
      <c r="J1" s="578"/>
      <c r="K1" s="578"/>
      <c r="L1" s="578"/>
      <c r="M1" s="578"/>
      <c r="N1" s="578"/>
      <c r="O1" s="578"/>
      <c r="P1" s="578"/>
    </row>
    <row r="2" spans="1:28" ht="5.0999999999999996" customHeight="1">
      <c r="A2" s="578"/>
      <c r="B2" s="578"/>
      <c r="C2" s="578"/>
      <c r="D2" s="578"/>
      <c r="E2" s="578"/>
      <c r="F2" s="578"/>
      <c r="G2" s="578"/>
      <c r="H2" s="578"/>
      <c r="I2" s="578"/>
      <c r="J2" s="578"/>
      <c r="K2" s="578"/>
      <c r="L2" s="578"/>
      <c r="M2" s="578"/>
      <c r="N2" s="578"/>
      <c r="O2" s="578"/>
      <c r="P2" s="578"/>
    </row>
    <row r="3" spans="1:28" ht="18">
      <c r="A3" s="1489" t="s">
        <v>324</v>
      </c>
      <c r="B3" s="1489"/>
      <c r="C3" s="1489"/>
      <c r="D3" s="1489"/>
      <c r="E3" s="1489"/>
      <c r="F3" s="1489"/>
      <c r="G3" s="1489"/>
      <c r="H3" s="1489"/>
      <c r="I3" s="1489"/>
      <c r="J3" s="1489"/>
      <c r="K3" s="1489"/>
      <c r="L3" s="1489"/>
      <c r="M3" s="1489"/>
      <c r="N3" s="1489"/>
      <c r="O3" s="1489"/>
      <c r="P3" s="1489"/>
    </row>
    <row r="4" spans="1:28" ht="5.0999999999999996" customHeight="1">
      <c r="A4" s="518"/>
      <c r="B4" s="518"/>
      <c r="C4" s="518"/>
      <c r="D4" s="518"/>
      <c r="F4" s="175"/>
      <c r="J4" s="1672" t="s">
        <v>332</v>
      </c>
      <c r="K4" s="1672"/>
      <c r="L4" s="1672"/>
      <c r="M4" s="1672"/>
      <c r="N4" s="1672"/>
      <c r="O4" s="1672"/>
      <c r="P4" s="1672"/>
    </row>
    <row r="5" spans="1:28" ht="12.75">
      <c r="A5" s="1580">
        <v>2021</v>
      </c>
      <c r="B5" s="1580"/>
      <c r="C5" s="1580"/>
      <c r="D5" s="1580"/>
      <c r="E5" s="1580"/>
      <c r="F5" s="1580"/>
      <c r="G5" s="1580"/>
      <c r="H5" s="1580"/>
      <c r="I5" s="287"/>
      <c r="J5" s="1672"/>
      <c r="K5" s="1672"/>
      <c r="L5" s="1672"/>
      <c r="M5" s="1672"/>
      <c r="N5" s="1672"/>
      <c r="O5" s="1672"/>
      <c r="P5" s="1672"/>
    </row>
    <row r="6" spans="1:28" ht="27" customHeight="1">
      <c r="A6" s="1670" t="str">
        <f>'6.1'!A6</f>
        <v>Period</v>
      </c>
      <c r="B6" s="1665" t="s">
        <v>325</v>
      </c>
      <c r="C6" s="1668" t="s">
        <v>326</v>
      </c>
      <c r="D6" s="1668"/>
      <c r="E6" s="1668"/>
      <c r="F6" s="1668"/>
      <c r="G6" s="1486" t="s">
        <v>327</v>
      </c>
      <c r="H6" s="1486" t="s">
        <v>328</v>
      </c>
      <c r="I6" s="288"/>
      <c r="J6" s="288"/>
      <c r="K6" s="288"/>
      <c r="L6" s="288"/>
      <c r="M6" s="288"/>
      <c r="N6" s="288"/>
      <c r="O6" s="288"/>
    </row>
    <row r="7" spans="1:28" ht="26.25" customHeight="1">
      <c r="A7" s="1671"/>
      <c r="B7" s="1666"/>
      <c r="C7" s="1669" t="s">
        <v>329</v>
      </c>
      <c r="D7" s="1669"/>
      <c r="E7" s="1578" t="s">
        <v>330</v>
      </c>
      <c r="F7" s="1578"/>
      <c r="G7" s="1626"/>
      <c r="H7" s="1626"/>
      <c r="I7" s="288"/>
      <c r="J7" s="288"/>
      <c r="K7" s="288"/>
      <c r="L7" s="288"/>
      <c r="M7" s="288"/>
      <c r="N7" s="288"/>
      <c r="O7" s="288"/>
    </row>
    <row r="8" spans="1:28" ht="14.1" customHeight="1">
      <c r="A8" s="1598"/>
      <c r="B8" s="1667"/>
      <c r="C8" s="1402" t="s">
        <v>316</v>
      </c>
      <c r="D8" s="1402" t="s">
        <v>31</v>
      </c>
      <c r="E8" s="1402" t="s">
        <v>316</v>
      </c>
      <c r="F8" s="1402" t="s">
        <v>31</v>
      </c>
      <c r="G8" s="458" t="s">
        <v>45</v>
      </c>
      <c r="H8" s="1588"/>
      <c r="I8" s="175"/>
      <c r="J8" s="175"/>
      <c r="K8" s="175"/>
      <c r="L8" s="175"/>
      <c r="M8" s="175"/>
      <c r="N8" s="175"/>
      <c r="O8" s="175"/>
      <c r="R8" s="145">
        <f>'6.1'!C8</f>
        <v>2021</v>
      </c>
      <c r="U8" s="1256" t="str">
        <f>'8.8'!G6</f>
        <v>HD_C</v>
      </c>
      <c r="V8" s="1256" t="str">
        <f>'8.8'!H6</f>
        <v>MD_C</v>
      </c>
      <c r="W8" s="1256" t="str">
        <f>'8.8'!I6</f>
        <v>LD_C</v>
      </c>
      <c r="X8" s="1256" t="str">
        <f>'8.8'!J6</f>
        <v>DOM</v>
      </c>
      <c r="Y8" s="1256" t="str">
        <f>'8.8'!K6</f>
        <v>OG</v>
      </c>
      <c r="Z8" s="161"/>
    </row>
    <row r="9" spans="1:28" ht="13.5" customHeight="1">
      <c r="A9" s="1295" t="str">
        <f>'6.1'!A9</f>
        <v>January</v>
      </c>
      <c r="B9" s="722">
        <v>2817935</v>
      </c>
      <c r="C9" s="776">
        <v>1134262.833197908</v>
      </c>
      <c r="D9" s="776">
        <v>12118789.609366</v>
      </c>
      <c r="E9" s="723">
        <f>C9/B9</f>
        <v>0.40251561274405123</v>
      </c>
      <c r="F9" s="724">
        <f>D9/B9</f>
        <v>4.3005923164892019</v>
      </c>
      <c r="G9" s="635">
        <v>0.78709677419354818</v>
      </c>
      <c r="H9" s="687">
        <f>(C9-R9)/R9</f>
        <v>-0.10906081135943572</v>
      </c>
      <c r="I9" s="22"/>
      <c r="J9" s="22"/>
      <c r="K9" s="22"/>
      <c r="L9" s="22"/>
      <c r="M9" s="22"/>
      <c r="N9" s="22"/>
      <c r="O9" s="22"/>
      <c r="R9" s="1257">
        <v>1273109.1500516641</v>
      </c>
      <c r="T9" s="1258" t="str">
        <f>A9</f>
        <v>January</v>
      </c>
      <c r="U9" s="1258">
        <f>'8.8'!G7</f>
        <v>422567.01777547825</v>
      </c>
      <c r="V9" s="1258">
        <f>'8.8'!H7</f>
        <v>117363.47238051679</v>
      </c>
      <c r="W9" s="1258">
        <f>'8.8'!I7</f>
        <v>194288.79399325585</v>
      </c>
      <c r="X9" s="1258">
        <f>'8.8'!J7</f>
        <v>376532.21831080108</v>
      </c>
      <c r="Y9" s="1258">
        <f>'8.8'!K7</f>
        <v>23511.330737856249</v>
      </c>
      <c r="Z9" s="145">
        <f>SUM(U9:Y9)</f>
        <v>1134262.833197908</v>
      </c>
      <c r="AA9" s="283"/>
      <c r="AB9" s="1329"/>
    </row>
    <row r="10" spans="1:28" ht="13.5" customHeight="1">
      <c r="A10" s="1296" t="str">
        <f>'6.1'!A10</f>
        <v>February</v>
      </c>
      <c r="B10" s="725">
        <v>2816354</v>
      </c>
      <c r="C10" s="777">
        <v>890500.40009373787</v>
      </c>
      <c r="D10" s="777">
        <v>9526968.7922179978</v>
      </c>
      <c r="E10" s="726">
        <f t="shared" ref="E10:E26" si="0">C10/B10</f>
        <v>0.31618908705856502</v>
      </c>
      <c r="F10" s="727">
        <f t="shared" ref="F10:F27" si="1">D10/B10</f>
        <v>3.3827312874084714</v>
      </c>
      <c r="G10" s="638">
        <v>3.0892857142857144</v>
      </c>
      <c r="H10" s="686">
        <f t="shared" ref="H10:H27" si="2">(C10-R10)/R10</f>
        <v>-0.23575760835301951</v>
      </c>
      <c r="I10" s="22"/>
      <c r="J10" s="22"/>
      <c r="K10" s="22"/>
      <c r="L10" s="22"/>
      <c r="M10" s="22"/>
      <c r="N10" s="22"/>
      <c r="O10" s="22"/>
      <c r="R10" s="1257">
        <v>1165206.7587806338</v>
      </c>
      <c r="T10" s="1258" t="str">
        <f t="shared" ref="T10:T19" si="3">A10</f>
        <v>February</v>
      </c>
      <c r="U10" s="1258">
        <f>'8.8'!G8</f>
        <v>337566.60139860213</v>
      </c>
      <c r="V10" s="1258">
        <f>'8.8'!H8</f>
        <v>92040.852883801344</v>
      </c>
      <c r="W10" s="1258">
        <f>'8.8'!I8</f>
        <v>149401.35565260661</v>
      </c>
      <c r="X10" s="1258">
        <f>'8.8'!J8</f>
        <v>289387.12779337092</v>
      </c>
      <c r="Y10" s="1258">
        <f>'8.8'!K8</f>
        <v>22104.462365356801</v>
      </c>
      <c r="Z10" s="145">
        <f t="shared" ref="Z10:Z32" si="4">SUM(U10:Y10)</f>
        <v>890500.40009373787</v>
      </c>
      <c r="AA10" s="283"/>
      <c r="AB10" s="1329"/>
    </row>
    <row r="11" spans="1:28" ht="13.5" customHeight="1">
      <c r="A11" s="1297" t="str">
        <f>'6.1'!A11</f>
        <v>March</v>
      </c>
      <c r="B11" s="728">
        <v>2813737</v>
      </c>
      <c r="C11" s="778">
        <v>922619.49243469513</v>
      </c>
      <c r="D11" s="778">
        <v>9909453.9932498317</v>
      </c>
      <c r="E11" s="729">
        <f t="shared" si="0"/>
        <v>0.32789826925355681</v>
      </c>
      <c r="F11" s="730">
        <f t="shared" si="1"/>
        <v>3.5218124484448374</v>
      </c>
      <c r="G11" s="641">
        <v>3.3161290322580643</v>
      </c>
      <c r="H11" s="688">
        <f t="shared" si="2"/>
        <v>-0.15447096877579736</v>
      </c>
      <c r="I11" s="22"/>
      <c r="J11" s="22"/>
      <c r="K11" s="22"/>
      <c r="L11" s="22"/>
      <c r="M11" s="22"/>
      <c r="N11" s="22"/>
      <c r="O11" s="22"/>
      <c r="R11" s="1257">
        <v>1091174.2333659162</v>
      </c>
      <c r="T11" s="1258" t="str">
        <f t="shared" si="3"/>
        <v>March</v>
      </c>
      <c r="U11" s="1258">
        <f>'8.8'!G9</f>
        <v>384449.33319754212</v>
      </c>
      <c r="V11" s="1258">
        <f>'8.8'!H9</f>
        <v>92501.585211881771</v>
      </c>
      <c r="W11" s="1258">
        <f>'8.8'!I9</f>
        <v>148349.9397766192</v>
      </c>
      <c r="X11" s="1258">
        <f>'8.8'!J9</f>
        <v>278024.40635042061</v>
      </c>
      <c r="Y11" s="1258">
        <f>'8.8'!K9</f>
        <v>19294.2278982315</v>
      </c>
      <c r="Z11" s="145">
        <f t="shared" si="4"/>
        <v>922619.49243469513</v>
      </c>
      <c r="AA11" s="283"/>
      <c r="AB11" s="1329"/>
    </row>
    <row r="12" spans="1:28" ht="13.5" customHeight="1">
      <c r="A12" s="1295" t="str">
        <f>'6.1'!A12</f>
        <v>April</v>
      </c>
      <c r="B12" s="722">
        <v>2810023</v>
      </c>
      <c r="C12" s="776">
        <v>671362.18900899903</v>
      </c>
      <c r="D12" s="776">
        <v>7237984.3414369086</v>
      </c>
      <c r="E12" s="723">
        <f t="shared" si="0"/>
        <v>0.23891697292477643</v>
      </c>
      <c r="F12" s="724">
        <f t="shared" si="1"/>
        <v>2.5757740564532421</v>
      </c>
      <c r="G12" s="635">
        <v>6.6166666666666663</v>
      </c>
      <c r="H12" s="687">
        <f t="shared" si="2"/>
        <v>-0.23900467124067859</v>
      </c>
      <c r="I12" s="22"/>
      <c r="J12" s="22"/>
      <c r="K12" s="22"/>
      <c r="L12" s="22"/>
      <c r="M12" s="22"/>
      <c r="N12" s="22"/>
      <c r="O12" s="22"/>
      <c r="R12" s="1257">
        <v>882215.91334015864</v>
      </c>
      <c r="T12" s="1258" t="str">
        <f t="shared" si="3"/>
        <v>April</v>
      </c>
      <c r="U12" s="1258">
        <f>'8.8'!G10</f>
        <v>286966.76021738147</v>
      </c>
      <c r="V12" s="1258">
        <f>'8.8'!H10</f>
        <v>68867.30316274245</v>
      </c>
      <c r="W12" s="1258">
        <f>'8.8'!I10</f>
        <v>106471.38189712558</v>
      </c>
      <c r="X12" s="1258">
        <f>'8.8'!J10</f>
        <v>202247.02449695268</v>
      </c>
      <c r="Y12" s="1258">
        <f>'8.8'!K10</f>
        <v>6809.7192347968094</v>
      </c>
      <c r="Z12" s="145">
        <f t="shared" si="4"/>
        <v>671362.18900899903</v>
      </c>
      <c r="AA12" s="283"/>
      <c r="AB12" s="1329"/>
    </row>
    <row r="13" spans="1:28" ht="13.5" customHeight="1">
      <c r="A13" s="1296" t="str">
        <f>'6.1'!A13</f>
        <v>May</v>
      </c>
      <c r="B13" s="725">
        <v>2806562</v>
      </c>
      <c r="C13" s="777">
        <v>388896.17215441924</v>
      </c>
      <c r="D13" s="777">
        <v>4179657.2926889765</v>
      </c>
      <c r="E13" s="726">
        <f t="shared" si="0"/>
        <v>0.13856674898128715</v>
      </c>
      <c r="F13" s="727">
        <f t="shared" si="1"/>
        <v>1.4892445963028704</v>
      </c>
      <c r="G13" s="638">
        <v>14.500000000000002</v>
      </c>
      <c r="H13" s="686">
        <f t="shared" si="2"/>
        <v>-0.33307804827258036</v>
      </c>
      <c r="I13" s="22"/>
      <c r="J13" s="22"/>
      <c r="K13" s="22"/>
      <c r="L13" s="22"/>
      <c r="M13" s="22"/>
      <c r="N13" s="22"/>
      <c r="O13" s="22"/>
      <c r="R13" s="1257">
        <v>583120.9651251164</v>
      </c>
      <c r="T13" s="1258" t="str">
        <f t="shared" si="3"/>
        <v>May</v>
      </c>
      <c r="U13" s="1258">
        <f>'8.8'!G11</f>
        <v>263686.46573364048</v>
      </c>
      <c r="V13" s="1258">
        <f>'8.8'!H11</f>
        <v>34863.431795962148</v>
      </c>
      <c r="W13" s="1258">
        <f>'8.8'!I11</f>
        <v>32437.044643485853</v>
      </c>
      <c r="X13" s="1258">
        <f>'8.8'!J11</f>
        <v>53285.019582516521</v>
      </c>
      <c r="Y13" s="1258">
        <f>'8.8'!K11</f>
        <v>4624.2103988143199</v>
      </c>
      <c r="Z13" s="145">
        <f t="shared" si="4"/>
        <v>388896.1721544193</v>
      </c>
      <c r="AA13" s="283"/>
      <c r="AB13" s="1329"/>
    </row>
    <row r="14" spans="1:28" ht="13.5" customHeight="1">
      <c r="A14" s="1297" t="str">
        <f>'6.1'!A14</f>
        <v>June</v>
      </c>
      <c r="B14" s="728">
        <v>2802216</v>
      </c>
      <c r="C14" s="778">
        <v>336354.49487705366</v>
      </c>
      <c r="D14" s="778">
        <v>3649523.4189770166</v>
      </c>
      <c r="E14" s="729">
        <f t="shared" si="0"/>
        <v>0.12003160886850038</v>
      </c>
      <c r="F14" s="730">
        <f t="shared" si="1"/>
        <v>1.3023704878485516</v>
      </c>
      <c r="G14" s="641">
        <v>18.956666666666667</v>
      </c>
      <c r="H14" s="688">
        <f t="shared" si="2"/>
        <v>-0.19001388455883242</v>
      </c>
      <c r="I14" s="22"/>
      <c r="J14" s="22"/>
      <c r="K14" s="22"/>
      <c r="L14" s="22"/>
      <c r="M14" s="22"/>
      <c r="N14" s="22"/>
      <c r="O14" s="22"/>
      <c r="R14" s="1257">
        <v>415259.58095448907</v>
      </c>
      <c r="T14" s="1258" t="str">
        <f t="shared" si="3"/>
        <v>June</v>
      </c>
      <c r="U14" s="1258">
        <f>'8.8'!G12</f>
        <v>256066.47000318771</v>
      </c>
      <c r="V14" s="1258">
        <f>'8.8'!H12</f>
        <v>27426.712348382865</v>
      </c>
      <c r="W14" s="1258">
        <f>'8.8'!I12</f>
        <v>19778.287829824556</v>
      </c>
      <c r="X14" s="1258">
        <f>'8.8'!J12</f>
        <v>31423.549696765516</v>
      </c>
      <c r="Y14" s="1258">
        <f>'8.8'!K12</f>
        <v>1659.4749988929134</v>
      </c>
      <c r="Z14" s="145">
        <f t="shared" si="4"/>
        <v>336354.49487705354</v>
      </c>
      <c r="AA14" s="283"/>
      <c r="AB14" s="1329"/>
    </row>
    <row r="15" spans="1:28" ht="13.5" customHeight="1">
      <c r="A15" s="1295" t="str">
        <f>'6.1'!A15</f>
        <v>July</v>
      </c>
      <c r="B15" s="722">
        <v>2798648</v>
      </c>
      <c r="C15" s="776">
        <v>288565.59520753234</v>
      </c>
      <c r="D15" s="776">
        <v>3138926.1413289951</v>
      </c>
      <c r="E15" s="723">
        <f t="shared" si="0"/>
        <v>0.1031089280279379</v>
      </c>
      <c r="F15" s="724">
        <f t="shared" si="1"/>
        <v>1.1215866165837916</v>
      </c>
      <c r="G15" s="635">
        <v>18.874193548387094</v>
      </c>
      <c r="H15" s="687">
        <f t="shared" si="2"/>
        <v>-0.24512127808684583</v>
      </c>
      <c r="I15" s="22"/>
      <c r="J15" s="1673" t="s">
        <v>333</v>
      </c>
      <c r="K15" s="1673"/>
      <c r="L15" s="1673"/>
      <c r="M15" s="1673"/>
      <c r="N15" s="1673"/>
      <c r="O15" s="1673"/>
      <c r="P15" s="1673"/>
      <c r="R15" s="1257">
        <v>382267.49122851907</v>
      </c>
      <c r="T15" s="1258" t="str">
        <f t="shared" si="3"/>
        <v>July</v>
      </c>
      <c r="U15" s="1258">
        <f>'8.8'!G13</f>
        <v>216436.62730038492</v>
      </c>
      <c r="V15" s="1258">
        <f>'8.8'!H13</f>
        <v>24814.020299326337</v>
      </c>
      <c r="W15" s="1258">
        <f>'8.8'!I13</f>
        <v>18045.797209322616</v>
      </c>
      <c r="X15" s="1258">
        <f>'8.8'!J13</f>
        <v>28601.476542582161</v>
      </c>
      <c r="Y15" s="1258">
        <f>'8.8'!K13</f>
        <v>667.67385591643551</v>
      </c>
      <c r="Z15" s="145">
        <f t="shared" si="4"/>
        <v>288565.59520753246</v>
      </c>
      <c r="AA15" s="283"/>
      <c r="AB15" s="1329"/>
    </row>
    <row r="16" spans="1:28" ht="13.5" customHeight="1">
      <c r="A16" s="1296" t="str">
        <f>'6.1'!A16</f>
        <v>August</v>
      </c>
      <c r="B16" s="725">
        <v>2794763</v>
      </c>
      <c r="C16" s="777">
        <v>311105.15298840177</v>
      </c>
      <c r="D16" s="777">
        <v>3377627.1495339843</v>
      </c>
      <c r="E16" s="726">
        <f t="shared" si="0"/>
        <v>0.11131718610429642</v>
      </c>
      <c r="F16" s="727">
        <f t="shared" si="1"/>
        <v>1.2085558415987274</v>
      </c>
      <c r="G16" s="638">
        <v>19.361290322580643</v>
      </c>
      <c r="H16" s="686">
        <f t="shared" si="2"/>
        <v>-0.14400027677204824</v>
      </c>
      <c r="I16" s="22"/>
      <c r="K16" s="148"/>
      <c r="L16" s="109" t="str">
        <f>C7</f>
        <v>Total consumption</v>
      </c>
      <c r="R16" s="1257">
        <v>363440.71679746889</v>
      </c>
      <c r="T16" s="1258" t="str">
        <f t="shared" si="3"/>
        <v>August</v>
      </c>
      <c r="U16" s="1258">
        <f>'8.8'!G14</f>
        <v>238622.32958442485</v>
      </c>
      <c r="V16" s="1258">
        <f>'8.8'!H14</f>
        <v>26653.902392056792</v>
      </c>
      <c r="W16" s="1258">
        <f>'8.8'!I14</f>
        <v>17662.327414524847</v>
      </c>
      <c r="X16" s="1258">
        <f>'8.8'!J14</f>
        <v>27449.349982155331</v>
      </c>
      <c r="Y16" s="1258">
        <f>'8.8'!K14</f>
        <v>717.24361523997038</v>
      </c>
      <c r="Z16" s="145">
        <f t="shared" si="4"/>
        <v>311105.15298840177</v>
      </c>
      <c r="AA16" s="283"/>
      <c r="AB16" s="1329"/>
    </row>
    <row r="17" spans="1:28" ht="13.5" customHeight="1">
      <c r="A17" s="1297" t="str">
        <f>'6.1'!A17</f>
        <v>September</v>
      </c>
      <c r="B17" s="728">
        <v>2790896</v>
      </c>
      <c r="C17" s="778">
        <v>383357.96064253687</v>
      </c>
      <c r="D17" s="778">
        <v>4195289.6731579686</v>
      </c>
      <c r="E17" s="729">
        <f t="shared" si="0"/>
        <v>0.13736017416719823</v>
      </c>
      <c r="F17" s="730">
        <f t="shared" si="1"/>
        <v>1.5032053050912568</v>
      </c>
      <c r="G17" s="641">
        <v>12.16</v>
      </c>
      <c r="H17" s="688">
        <f t="shared" si="2"/>
        <v>-0.10673338732488466</v>
      </c>
      <c r="I17" s="22"/>
      <c r="J17" s="22"/>
      <c r="K17" s="285">
        <f>A29</f>
        <v>2013</v>
      </c>
      <c r="L17" s="285">
        <f>C29</f>
        <v>8277094.4147694502</v>
      </c>
      <c r="M17" s="286"/>
      <c r="N17" s="286"/>
      <c r="O17" s="286"/>
      <c r="R17" s="1257">
        <v>429164.09860486491</v>
      </c>
      <c r="T17" s="1258" t="str">
        <f t="shared" si="3"/>
        <v>September</v>
      </c>
      <c r="U17" s="1258">
        <f>'8.8'!G15</f>
        <v>246585.19672793444</v>
      </c>
      <c r="V17" s="1258">
        <f>'8.8'!H15</f>
        <v>35468.333460704111</v>
      </c>
      <c r="W17" s="1258">
        <f>'8.8'!I15</f>
        <v>37563.142106256579</v>
      </c>
      <c r="X17" s="1258">
        <f>'8.8'!J15</f>
        <v>61003.104854331694</v>
      </c>
      <c r="Y17" s="1258">
        <f>'8.8'!K15</f>
        <v>2738.1834933099349</v>
      </c>
      <c r="Z17" s="145">
        <f t="shared" si="4"/>
        <v>383357.96064253675</v>
      </c>
      <c r="AA17" s="283"/>
      <c r="AB17" s="1329"/>
    </row>
    <row r="18" spans="1:28" ht="13.5" customHeight="1">
      <c r="A18" s="1295" t="str">
        <f>'6.1'!A18</f>
        <v>October</v>
      </c>
      <c r="B18" s="722">
        <v>2786741</v>
      </c>
      <c r="C18" s="776">
        <v>507609.3339340103</v>
      </c>
      <c r="D18" s="776">
        <v>5563628.1824909924</v>
      </c>
      <c r="E18" s="723">
        <f t="shared" si="0"/>
        <v>0.18215160071711375</v>
      </c>
      <c r="F18" s="724">
        <f t="shared" si="1"/>
        <v>1.9964640354058709</v>
      </c>
      <c r="G18" s="635">
        <v>10.777419354838711</v>
      </c>
      <c r="H18" s="687">
        <f t="shared" si="2"/>
        <v>-0.28570648350521194</v>
      </c>
      <c r="I18" s="22"/>
      <c r="J18" s="22"/>
      <c r="K18" s="285">
        <f t="shared" ref="K18:K26" si="5">A30</f>
        <v>2014</v>
      </c>
      <c r="L18" s="285">
        <f t="shared" ref="L18:L26" si="6">C30</f>
        <v>7280419.7495994158</v>
      </c>
      <c r="M18" s="286"/>
      <c r="N18" s="286"/>
      <c r="O18" s="286"/>
      <c r="R18" s="1257">
        <v>710645.30506306805</v>
      </c>
      <c r="T18" s="1258" t="str">
        <f t="shared" si="3"/>
        <v>October</v>
      </c>
      <c r="U18" s="1258">
        <f>'8.8'!G16</f>
        <v>278533.84380315931</v>
      </c>
      <c r="V18" s="1258">
        <f>'8.8'!H16</f>
        <v>48867.551990717926</v>
      </c>
      <c r="W18" s="1258">
        <f>'8.8'!I16</f>
        <v>61711.443694393995</v>
      </c>
      <c r="X18" s="1258">
        <f>'8.8'!J16</f>
        <v>108933.76689193462</v>
      </c>
      <c r="Y18" s="1258">
        <f>'8.8'!K16</f>
        <v>9562.7275538044887</v>
      </c>
      <c r="Z18" s="145">
        <f t="shared" si="4"/>
        <v>507609.33393401036</v>
      </c>
      <c r="AA18" s="283"/>
      <c r="AB18" s="1329"/>
    </row>
    <row r="19" spans="1:28" ht="13.5" customHeight="1">
      <c r="A19" s="1296" t="str">
        <f>'6.1'!A19</f>
        <v>November</v>
      </c>
      <c r="B19" s="725">
        <v>2783972</v>
      </c>
      <c r="C19" s="777">
        <v>742970.66453171452</v>
      </c>
      <c r="D19" s="777">
        <v>8121095.6048529092</v>
      </c>
      <c r="E19" s="726">
        <f t="shared" si="0"/>
        <v>0.26687433082362699</v>
      </c>
      <c r="F19" s="727">
        <f t="shared" si="1"/>
        <v>2.9170895414368068</v>
      </c>
      <c r="G19" s="638">
        <v>4.2466666666666661</v>
      </c>
      <c r="H19" s="686">
        <f t="shared" si="2"/>
        <v>-0.23894821143341391</v>
      </c>
      <c r="I19" s="22"/>
      <c r="J19" s="22"/>
      <c r="K19" s="285">
        <f t="shared" si="5"/>
        <v>2015</v>
      </c>
      <c r="L19" s="285">
        <f t="shared" si="6"/>
        <v>7607564.6329449378</v>
      </c>
      <c r="M19" s="286"/>
      <c r="N19" s="286"/>
      <c r="O19" s="286"/>
      <c r="R19" s="1257">
        <v>976241.92688788404</v>
      </c>
      <c r="T19" s="1258" t="str">
        <f t="shared" si="3"/>
        <v>November</v>
      </c>
      <c r="U19" s="1258">
        <f>'8.8'!G17</f>
        <v>324254.63393085724</v>
      </c>
      <c r="V19" s="1258">
        <f>'8.8'!H17</f>
        <v>74896.373001424261</v>
      </c>
      <c r="W19" s="1258">
        <f>'8.8'!I17</f>
        <v>118317.76431787062</v>
      </c>
      <c r="X19" s="1258">
        <f>'8.8'!J17</f>
        <v>211293.60310219196</v>
      </c>
      <c r="Y19" s="1258">
        <f>'8.8'!K17</f>
        <v>14208.290179370471</v>
      </c>
      <c r="Z19" s="145">
        <f t="shared" si="4"/>
        <v>742970.66453171452</v>
      </c>
      <c r="AA19" s="283"/>
      <c r="AB19" s="1329"/>
    </row>
    <row r="20" spans="1:28" ht="13.5" customHeight="1">
      <c r="A20" s="1297" t="str">
        <f>'6.1'!A20</f>
        <v>December</v>
      </c>
      <c r="B20" s="728">
        <v>2781284</v>
      </c>
      <c r="C20" s="778">
        <v>966157.9944982857</v>
      </c>
      <c r="D20" s="778">
        <v>10527754.113535414</v>
      </c>
      <c r="E20" s="729">
        <f t="shared" si="0"/>
        <v>0.34737840310384904</v>
      </c>
      <c r="F20" s="730">
        <f t="shared" si="1"/>
        <v>3.7852136328168622</v>
      </c>
      <c r="G20" s="641">
        <v>0.43548387096774194</v>
      </c>
      <c r="H20" s="688">
        <f t="shared" si="2"/>
        <v>-0.1684586580759635</v>
      </c>
      <c r="I20" s="22"/>
      <c r="J20" s="22"/>
      <c r="K20" s="285">
        <f t="shared" si="5"/>
        <v>2016</v>
      </c>
      <c r="L20" s="285">
        <f t="shared" si="6"/>
        <v>8255134.2335338555</v>
      </c>
      <c r="M20" s="286"/>
      <c r="N20" s="286"/>
      <c r="O20" s="286"/>
      <c r="R20" s="1257">
        <v>1161888.1056025075</v>
      </c>
      <c r="T20" s="1258" t="str">
        <f>A20</f>
        <v>December</v>
      </c>
      <c r="U20" s="1258">
        <f>'8.8'!G18</f>
        <v>355503.64104942279</v>
      </c>
      <c r="V20" s="1258">
        <f>'8.8'!H18</f>
        <v>95966.533280735763</v>
      </c>
      <c r="W20" s="1258">
        <f>'8.8'!I18</f>
        <v>173459.60103684122</v>
      </c>
      <c r="X20" s="1258">
        <f>'8.8'!J18</f>
        <v>324134.76993278932</v>
      </c>
      <c r="Y20" s="1258">
        <f>'8.8'!K18</f>
        <v>17093.449198496561</v>
      </c>
      <c r="Z20" s="145">
        <f t="shared" si="4"/>
        <v>966157.9944982857</v>
      </c>
      <c r="AA20" s="283"/>
      <c r="AB20" s="1329"/>
    </row>
    <row r="21" spans="1:28" ht="13.5" customHeight="1">
      <c r="A21" s="1295" t="str">
        <f>'6.1'!A21</f>
        <v>1Q</v>
      </c>
      <c r="B21" s="722">
        <f>B11</f>
        <v>2813737</v>
      </c>
      <c r="C21" s="776">
        <f t="shared" ref="C21:D21" si="7">SUM(C9:C11)</f>
        <v>2947382.7257263409</v>
      </c>
      <c r="D21" s="776">
        <f t="shared" si="7"/>
        <v>31555212.394833833</v>
      </c>
      <c r="E21" s="723">
        <f t="shared" si="0"/>
        <v>1.047497589762775</v>
      </c>
      <c r="F21" s="724">
        <f t="shared" si="1"/>
        <v>11.214698600058865</v>
      </c>
      <c r="G21" s="635">
        <v>2.3975038402457756</v>
      </c>
      <c r="H21" s="687">
        <f t="shared" si="2"/>
        <v>-0.16492677214543192</v>
      </c>
      <c r="I21" s="22"/>
      <c r="J21" s="22"/>
      <c r="K21" s="285">
        <f t="shared" si="5"/>
        <v>2017</v>
      </c>
      <c r="L21" s="285">
        <f t="shared" si="6"/>
        <v>8527482.7534189187</v>
      </c>
      <c r="M21" s="286"/>
      <c r="N21" s="286"/>
      <c r="O21" s="286"/>
      <c r="R21" s="1257">
        <v>3529490.1421982138</v>
      </c>
      <c r="T21" s="1258"/>
      <c r="U21" s="1258"/>
      <c r="V21" s="1258"/>
      <c r="W21" s="1258"/>
      <c r="X21" s="1258"/>
      <c r="Y21" s="1258"/>
      <c r="Z21" s="145"/>
      <c r="AA21" s="283"/>
      <c r="AB21" s="1329"/>
    </row>
    <row r="22" spans="1:28" ht="13.5" customHeight="1">
      <c r="A22" s="1296" t="str">
        <f>'6.1'!A22</f>
        <v>2Q</v>
      </c>
      <c r="B22" s="725">
        <f>B14</f>
        <v>2802216</v>
      </c>
      <c r="C22" s="777">
        <f t="shared" ref="C22:D22" si="8">SUM(C12:C14)</f>
        <v>1396612.8560404719</v>
      </c>
      <c r="D22" s="777">
        <f t="shared" si="8"/>
        <v>15067165.053102901</v>
      </c>
      <c r="E22" s="726">
        <f t="shared" si="0"/>
        <v>0.49839586100445932</v>
      </c>
      <c r="F22" s="727">
        <f t="shared" si="1"/>
        <v>5.3768749636369577</v>
      </c>
      <c r="G22" s="638">
        <v>13.357777777777779</v>
      </c>
      <c r="H22" s="686">
        <f t="shared" si="2"/>
        <v>-0.25735643654706208</v>
      </c>
      <c r="I22" s="22"/>
      <c r="J22" s="22"/>
      <c r="K22" s="285">
        <f t="shared" si="5"/>
        <v>2018</v>
      </c>
      <c r="L22" s="285">
        <f t="shared" si="6"/>
        <v>8182756.1269882685</v>
      </c>
      <c r="M22" s="286"/>
      <c r="N22" s="286"/>
      <c r="O22" s="286"/>
      <c r="R22" s="1257">
        <v>1880596.4594197641</v>
      </c>
      <c r="T22" s="1258"/>
      <c r="U22" s="1258" t="str">
        <f>U8</f>
        <v>HD_C</v>
      </c>
      <c r="V22" s="1258" t="str">
        <f t="shared" ref="V22:X22" si="9">V8</f>
        <v>MD_C</v>
      </c>
      <c r="W22" s="1258" t="str">
        <f t="shared" si="9"/>
        <v>LD_C</v>
      </c>
      <c r="X22" s="1258" t="str">
        <f t="shared" si="9"/>
        <v>DOM</v>
      </c>
      <c r="Y22" s="1258" t="s">
        <v>17</v>
      </c>
      <c r="Z22" s="145"/>
      <c r="AA22" s="283"/>
      <c r="AB22" s="1329"/>
    </row>
    <row r="23" spans="1:28" ht="13.5" customHeight="1">
      <c r="A23" s="1296" t="str">
        <f>'6.1'!A23</f>
        <v>3Q</v>
      </c>
      <c r="B23" s="725">
        <f>B17</f>
        <v>2790896</v>
      </c>
      <c r="C23" s="777">
        <f t="shared" ref="C23:D23" si="10">SUM(C15:C17)</f>
        <v>983028.70883847098</v>
      </c>
      <c r="D23" s="777">
        <f t="shared" si="10"/>
        <v>10711842.964020949</v>
      </c>
      <c r="E23" s="726">
        <f t="shared" si="0"/>
        <v>0.35222692240716635</v>
      </c>
      <c r="F23" s="727">
        <f t="shared" si="1"/>
        <v>3.8381376317931406</v>
      </c>
      <c r="G23" s="638">
        <v>16.798494623655913</v>
      </c>
      <c r="H23" s="686">
        <f t="shared" si="2"/>
        <v>-0.16328889251166895</v>
      </c>
      <c r="I23" s="22"/>
      <c r="J23" s="22"/>
      <c r="K23" s="285">
        <f t="shared" si="5"/>
        <v>2019</v>
      </c>
      <c r="L23" s="285">
        <f t="shared" si="6"/>
        <v>8564629.4736091886</v>
      </c>
      <c r="M23" s="286"/>
      <c r="N23" s="286"/>
      <c r="O23" s="286"/>
      <c r="R23" s="1257">
        <v>1174872.3066308529</v>
      </c>
      <c r="T23" s="1258">
        <f>A29</f>
        <v>2013</v>
      </c>
      <c r="U23" s="1258">
        <f>'8.8'!G27</f>
        <v>3627323.0662095109</v>
      </c>
      <c r="V23" s="1258">
        <f>'8.8'!H27</f>
        <v>819144.45046701445</v>
      </c>
      <c r="W23" s="1258">
        <f>'8.8'!I27</f>
        <v>1204242.4930758923</v>
      </c>
      <c r="X23" s="1258">
        <f>'8.8'!J27</f>
        <v>2473738.6571432869</v>
      </c>
      <c r="Y23" s="1258">
        <f>'8.8'!K27</f>
        <v>152645.74787374586</v>
      </c>
      <c r="Z23" s="145">
        <f t="shared" si="4"/>
        <v>8277094.4147694502</v>
      </c>
      <c r="AA23" s="283"/>
      <c r="AB23" s="1329"/>
    </row>
    <row r="24" spans="1:28" ht="13.5" customHeight="1">
      <c r="A24" s="1297" t="str">
        <f>'6.1'!A24</f>
        <v>4Q</v>
      </c>
      <c r="B24" s="728">
        <f>B20</f>
        <v>2781284</v>
      </c>
      <c r="C24" s="778">
        <f t="shared" ref="C24:D24" si="11">SUM(C18:C20)</f>
        <v>2216737.9929640107</v>
      </c>
      <c r="D24" s="778">
        <f t="shared" si="11"/>
        <v>24212477.900879316</v>
      </c>
      <c r="E24" s="729">
        <f t="shared" si="0"/>
        <v>0.79701964738732567</v>
      </c>
      <c r="F24" s="730">
        <f t="shared" si="1"/>
        <v>8.7055036094405729</v>
      </c>
      <c r="G24" s="641">
        <v>5.1531899641577068</v>
      </c>
      <c r="H24" s="688">
        <f t="shared" si="2"/>
        <v>-0.22186282514374944</v>
      </c>
      <c r="I24" s="22"/>
      <c r="J24" s="22"/>
      <c r="K24" s="285">
        <f t="shared" si="5"/>
        <v>2020</v>
      </c>
      <c r="L24" s="285">
        <f t="shared" si="6"/>
        <v>8694219.1732210778</v>
      </c>
      <c r="M24" s="286"/>
      <c r="N24" s="286"/>
      <c r="O24" s="286"/>
      <c r="R24" s="1257">
        <v>2848775.3375534597</v>
      </c>
      <c r="T24" s="1258">
        <f t="shared" ref="T24:T31" si="12">A30</f>
        <v>2014</v>
      </c>
      <c r="U24" s="1258">
        <f>'8.8'!G28</f>
        <v>3410397.2052618805</v>
      </c>
      <c r="V24" s="1258">
        <f>'8.8'!H28</f>
        <v>712956.65283609333</v>
      </c>
      <c r="W24" s="1258">
        <f>'8.8'!I28</f>
        <v>980633.63749940379</v>
      </c>
      <c r="X24" s="1258">
        <f>'8.8'!J28</f>
        <v>1999119.7194391894</v>
      </c>
      <c r="Y24" s="1258">
        <f>'8.8'!K28</f>
        <v>177312.53456284851</v>
      </c>
      <c r="Z24" s="145">
        <f t="shared" si="4"/>
        <v>7280419.7495994158</v>
      </c>
      <c r="AA24" s="283"/>
      <c r="AB24" s="1329"/>
    </row>
    <row r="25" spans="1:28" ht="13.5" customHeight="1">
      <c r="A25" s="1295" t="str">
        <f>'6.1'!A25</f>
        <v>1H</v>
      </c>
      <c r="B25" s="722">
        <f>B14</f>
        <v>2802216</v>
      </c>
      <c r="C25" s="776">
        <f t="shared" ref="C25:D25" si="13">SUM(C9:C14)</f>
        <v>4343995.5817668131</v>
      </c>
      <c r="D25" s="776">
        <f t="shared" si="13"/>
        <v>46622377.447936729</v>
      </c>
      <c r="E25" s="723">
        <f t="shared" si="0"/>
        <v>1.5502001208210976</v>
      </c>
      <c r="F25" s="724">
        <f t="shared" si="1"/>
        <v>16.637681552006242</v>
      </c>
      <c r="G25" s="635">
        <v>7.8776408090117771</v>
      </c>
      <c r="H25" s="687">
        <f t="shared" si="2"/>
        <v>-0.19705618382011339</v>
      </c>
      <c r="I25" s="22"/>
      <c r="J25" s="22"/>
      <c r="K25" s="285">
        <f t="shared" si="5"/>
        <v>2021</v>
      </c>
      <c r="L25" s="285">
        <f t="shared" si="6"/>
        <v>9433734.2458022907</v>
      </c>
      <c r="M25" s="286"/>
      <c r="N25" s="286"/>
      <c r="O25" s="286"/>
      <c r="R25" s="1257">
        <v>5410086.601617978</v>
      </c>
      <c r="S25" s="1259"/>
      <c r="T25" s="1258">
        <f t="shared" si="12"/>
        <v>2015</v>
      </c>
      <c r="U25" s="1258">
        <f>'8.8'!G29</f>
        <v>3522761.6740966924</v>
      </c>
      <c r="V25" s="1258">
        <f>'8.8'!H29</f>
        <v>740547.16276384518</v>
      </c>
      <c r="W25" s="1258">
        <f>'8.8'!I29</f>
        <v>1057163.4652972291</v>
      </c>
      <c r="X25" s="1258">
        <f>'8.8'!J29</f>
        <v>2171135.5106019503</v>
      </c>
      <c r="Y25" s="1258">
        <f>'8.8'!K29</f>
        <v>115956.82018521987</v>
      </c>
      <c r="Z25" s="145">
        <f t="shared" si="4"/>
        <v>7607564.6329449378</v>
      </c>
      <c r="AA25" s="283"/>
      <c r="AB25" s="1329"/>
    </row>
    <row r="26" spans="1:28" ht="13.5" customHeight="1">
      <c r="A26" s="1297" t="str">
        <f>'6.1'!A26</f>
        <v>2H</v>
      </c>
      <c r="B26" s="728">
        <f>B20</f>
        <v>2781284</v>
      </c>
      <c r="C26" s="778">
        <f t="shared" ref="C26:D26" si="14">SUM(C15:C20)</f>
        <v>3199766.701802481</v>
      </c>
      <c r="D26" s="778">
        <f t="shared" si="14"/>
        <v>34924320.864900261</v>
      </c>
      <c r="E26" s="729">
        <f t="shared" si="0"/>
        <v>1.1504638511574081</v>
      </c>
      <c r="F26" s="730">
        <f t="shared" si="1"/>
        <v>12.556905682735119</v>
      </c>
      <c r="G26" s="641">
        <v>10.97584229390681</v>
      </c>
      <c r="H26" s="688">
        <f t="shared" si="2"/>
        <v>-0.20475971437823345</v>
      </c>
      <c r="I26" s="22"/>
      <c r="J26" s="22"/>
      <c r="K26" s="285">
        <f t="shared" si="5"/>
        <v>2022</v>
      </c>
      <c r="L26" s="285">
        <f t="shared" si="6"/>
        <v>7543762.283569294</v>
      </c>
      <c r="M26" s="286"/>
      <c r="N26" s="286"/>
      <c r="O26" s="286"/>
      <c r="R26" s="1257">
        <v>4023647.6441843128</v>
      </c>
      <c r="T26" s="1258">
        <f t="shared" si="12"/>
        <v>2016</v>
      </c>
      <c r="U26" s="1258">
        <f>'8.8'!G30</f>
        <v>3836358.4581271773</v>
      </c>
      <c r="V26" s="1258">
        <f>'8.8'!H30</f>
        <v>801511.80511781632</v>
      </c>
      <c r="W26" s="1258">
        <f>'8.8'!I30</f>
        <v>1152681.5890783148</v>
      </c>
      <c r="X26" s="1258">
        <f>'8.8'!J30</f>
        <v>2368461.0261057094</v>
      </c>
      <c r="Y26" s="1258">
        <f>'8.8'!K30</f>
        <v>96121.355104837567</v>
      </c>
      <c r="Z26" s="145">
        <f t="shared" si="4"/>
        <v>8255134.2335338555</v>
      </c>
      <c r="AA26" s="283"/>
      <c r="AB26" s="1329"/>
    </row>
    <row r="27" spans="1:28" ht="13.5" customHeight="1">
      <c r="A27" s="1298" t="str">
        <f>'6.1'!A27</f>
        <v>Year</v>
      </c>
      <c r="B27" s="731">
        <f>B20</f>
        <v>2781284</v>
      </c>
      <c r="C27" s="1137">
        <f t="shared" ref="C27:D27" si="15">SUM(C9:C20)</f>
        <v>7543762.283569294</v>
      </c>
      <c r="D27" s="1137">
        <f t="shared" si="15"/>
        <v>81546698.312837005</v>
      </c>
      <c r="E27" s="732">
        <f>C27/B27</f>
        <v>2.712330809643781</v>
      </c>
      <c r="F27" s="733">
        <f t="shared" si="1"/>
        <v>29.319802764779507</v>
      </c>
      <c r="G27" s="633">
        <v>9.426741551459294</v>
      </c>
      <c r="H27" s="655">
        <f t="shared" si="2"/>
        <v>-0.20034187024867417</v>
      </c>
      <c r="I27" s="22"/>
      <c r="J27" s="1673" t="s">
        <v>334</v>
      </c>
      <c r="K27" s="1673"/>
      <c r="L27" s="1673"/>
      <c r="M27" s="1673"/>
      <c r="N27" s="1673"/>
      <c r="O27" s="1673"/>
      <c r="P27" s="1673"/>
      <c r="R27" s="1257">
        <v>9433734.2458022907</v>
      </c>
      <c r="T27" s="1258">
        <f t="shared" si="12"/>
        <v>2017</v>
      </c>
      <c r="U27" s="1258">
        <f>'8.8'!G31</f>
        <v>3847746</v>
      </c>
      <c r="V27" s="1258">
        <f>'8.8'!H31</f>
        <v>905811.00000000012</v>
      </c>
      <c r="W27" s="1258">
        <f>'8.8'!I31</f>
        <v>1238757.2516670562</v>
      </c>
      <c r="X27" s="1258">
        <f>'8.8'!J31</f>
        <v>2427268.7824260001</v>
      </c>
      <c r="Y27" s="1258">
        <f>'8.8'!K31</f>
        <v>107899.71932586282</v>
      </c>
      <c r="Z27" s="145">
        <f t="shared" si="4"/>
        <v>8527482.7534189187</v>
      </c>
      <c r="AA27" s="283"/>
      <c r="AB27" s="1329"/>
    </row>
    <row r="28" spans="1:28" ht="10.5" customHeight="1">
      <c r="A28" s="150"/>
      <c r="B28" s="150"/>
      <c r="C28" s="734"/>
      <c r="D28" s="734"/>
      <c r="E28" s="735"/>
      <c r="F28" s="736"/>
      <c r="G28" s="150"/>
      <c r="H28" s="150"/>
      <c r="K28" s="148"/>
      <c r="L28" s="109" t="str">
        <f>B6</f>
        <v>Number of customers at the end of the period</v>
      </c>
      <c r="T28" s="1258">
        <f t="shared" si="12"/>
        <v>2018</v>
      </c>
      <c r="U28" s="1258">
        <f>'8.8'!G32</f>
        <v>3854919.8167295875</v>
      </c>
      <c r="V28" s="1258">
        <f>'8.8'!H32</f>
        <v>802317.10169693304</v>
      </c>
      <c r="W28" s="1258">
        <f>'8.8'!I32</f>
        <v>1117915.2635170002</v>
      </c>
      <c r="X28" s="1258">
        <f>'8.8'!J32</f>
        <v>2275641.6101114</v>
      </c>
      <c r="Y28" s="1258">
        <f>'8.8'!K32</f>
        <v>131962.334933348</v>
      </c>
      <c r="Z28" s="145">
        <f>SUM(U28:Y28)</f>
        <v>8182756.1269882694</v>
      </c>
      <c r="AA28" s="283"/>
      <c r="AB28" s="1329"/>
    </row>
    <row r="29" spans="1:28" ht="12" customHeight="1">
      <c r="A29" s="1295">
        <v>2013</v>
      </c>
      <c r="B29" s="722">
        <v>2860344.9</v>
      </c>
      <c r="C29" s="776">
        <v>8277094.4147694502</v>
      </c>
      <c r="D29" s="776">
        <v>87968597.795719534</v>
      </c>
      <c r="E29" s="723">
        <v>2.8937399873593743</v>
      </c>
      <c r="F29" s="724">
        <v>30.75454215179419</v>
      </c>
      <c r="G29" s="737">
        <v>8.3000000000000007</v>
      </c>
      <c r="H29" s="687">
        <v>1.4570499054088427E-2</v>
      </c>
      <c r="I29" s="22"/>
      <c r="K29" s="148">
        <f>A29</f>
        <v>2013</v>
      </c>
      <c r="L29" s="145">
        <f>B29</f>
        <v>2860344.9</v>
      </c>
      <c r="N29" s="28"/>
      <c r="T29" s="1258">
        <f t="shared" si="12"/>
        <v>2019</v>
      </c>
      <c r="U29" s="1258">
        <f>'8.8'!G33</f>
        <v>4200740.8816692531</v>
      </c>
      <c r="V29" s="1258">
        <f>'8.8'!H33</f>
        <v>837955.48207248398</v>
      </c>
      <c r="W29" s="1258">
        <f>'8.8'!I33</f>
        <v>1201475.0959205984</v>
      </c>
      <c r="X29" s="1258">
        <f>'8.8'!J33</f>
        <v>2173234.605044093</v>
      </c>
      <c r="Y29" s="1258">
        <f>'8.8'!K33</f>
        <v>151223.40892275871</v>
      </c>
      <c r="Z29" s="145">
        <f t="shared" si="4"/>
        <v>8564629.4736291859</v>
      </c>
      <c r="AA29" s="283"/>
      <c r="AB29" s="1329"/>
    </row>
    <row r="30" spans="1:28" ht="12" customHeight="1">
      <c r="A30" s="1297">
        <v>2014</v>
      </c>
      <c r="B30" s="728">
        <v>2849162</v>
      </c>
      <c r="C30" s="778">
        <v>7280419.7495994158</v>
      </c>
      <c r="D30" s="778">
        <v>77409119.574989796</v>
      </c>
      <c r="E30" s="729">
        <v>2.5552845888016953</v>
      </c>
      <c r="F30" s="730">
        <v>27.169083251492822</v>
      </c>
      <c r="G30" s="738">
        <v>9.6999999999999993</v>
      </c>
      <c r="H30" s="688">
        <v>-0.12041359143996133</v>
      </c>
      <c r="I30" s="22"/>
      <c r="K30" s="148">
        <f t="shared" ref="K30:L38" si="16">A30</f>
        <v>2014</v>
      </c>
      <c r="L30" s="145">
        <f t="shared" si="16"/>
        <v>2849162</v>
      </c>
      <c r="N30" s="28"/>
      <c r="T30" s="1258">
        <f t="shared" si="12"/>
        <v>2020</v>
      </c>
      <c r="U30" s="1258">
        <f>'8.8'!G34</f>
        <v>4268309.7902267631</v>
      </c>
      <c r="V30" s="1258">
        <f>'8.8'!H34</f>
        <v>840410.28830097569</v>
      </c>
      <c r="W30" s="1258">
        <f>'8.8'!I34</f>
        <v>1197728.8742469333</v>
      </c>
      <c r="X30" s="1258">
        <f>'8.8'!J34</f>
        <v>2245541.6331866197</v>
      </c>
      <c r="Y30" s="1258">
        <f>'8.8'!K34</f>
        <v>142228.58725978711</v>
      </c>
      <c r="Z30" s="145">
        <f t="shared" si="4"/>
        <v>8694219.1732210796</v>
      </c>
      <c r="AA30" s="283"/>
      <c r="AB30" s="1329"/>
    </row>
    <row r="31" spans="1:28" ht="12" customHeight="1">
      <c r="A31" s="1296">
        <v>2015</v>
      </c>
      <c r="B31" s="725">
        <v>2844334</v>
      </c>
      <c r="C31" s="777">
        <v>7607564.6329449378</v>
      </c>
      <c r="D31" s="777">
        <v>81067901.423777163</v>
      </c>
      <c r="E31" s="726">
        <v>2.6746382924596541</v>
      </c>
      <c r="F31" s="727">
        <v>28.501540755683813</v>
      </c>
      <c r="G31" s="739">
        <v>9.8000000000000007</v>
      </c>
      <c r="H31" s="686">
        <v>4.4934893123919427E-2</v>
      </c>
      <c r="I31" s="22"/>
      <c r="K31" s="148">
        <f t="shared" si="16"/>
        <v>2015</v>
      </c>
      <c r="L31" s="145">
        <f t="shared" si="16"/>
        <v>2844334</v>
      </c>
      <c r="N31" s="28"/>
      <c r="T31" s="1258">
        <f t="shared" si="12"/>
        <v>2021</v>
      </c>
      <c r="U31" s="1258">
        <f>'8.8'!G35</f>
        <v>4565694.3918051599</v>
      </c>
      <c r="V31" s="1258">
        <f>'8.8'!H35</f>
        <v>913967.04959776311</v>
      </c>
      <c r="W31" s="1258">
        <f>'8.8'!I35</f>
        <v>1309687.2651824956</v>
      </c>
      <c r="X31" s="1258">
        <f>'8.8'!J35</f>
        <v>2518715.8153973664</v>
      </c>
      <c r="Y31" s="1258">
        <f>'8.8'!K35</f>
        <v>125669.72381950567</v>
      </c>
      <c r="Z31" s="145">
        <f t="shared" si="4"/>
        <v>9433734.2458022907</v>
      </c>
      <c r="AA31" s="283"/>
      <c r="AB31" s="1329"/>
    </row>
    <row r="32" spans="1:28" ht="12" customHeight="1">
      <c r="A32" s="1296">
        <v>2016</v>
      </c>
      <c r="B32" s="725">
        <v>2840473</v>
      </c>
      <c r="C32" s="777">
        <v>8255134.2335338555</v>
      </c>
      <c r="D32" s="777">
        <v>88243167.217199996</v>
      </c>
      <c r="E32" s="726">
        <v>2.90625337172149</v>
      </c>
      <c r="F32" s="727">
        <v>31.066363671543435</v>
      </c>
      <c r="G32" s="739">
        <v>8.9722459037378375</v>
      </c>
      <c r="H32" s="686">
        <v>8.5121800711963097E-2</v>
      </c>
      <c r="I32" s="22"/>
      <c r="K32" s="148">
        <f t="shared" si="16"/>
        <v>2016</v>
      </c>
      <c r="L32" s="145">
        <f t="shared" si="16"/>
        <v>2840473</v>
      </c>
      <c r="N32" s="28"/>
      <c r="T32" s="1258">
        <f>A38</f>
        <v>2022</v>
      </c>
      <c r="U32" s="1258">
        <f>'8.8'!G36</f>
        <v>3611238.9207220157</v>
      </c>
      <c r="V32" s="1258">
        <f>'8.8'!H36</f>
        <v>739730.0722082525</v>
      </c>
      <c r="W32" s="1258">
        <f>'8.8'!I36</f>
        <v>1077486.8795721275</v>
      </c>
      <c r="X32" s="1258">
        <f>'8.8'!J36</f>
        <v>1992315.4175368126</v>
      </c>
      <c r="Y32" s="1258">
        <f>'8.8'!K36</f>
        <v>122990.99353008645</v>
      </c>
      <c r="Z32" s="145">
        <f t="shared" si="4"/>
        <v>7543762.283569295</v>
      </c>
      <c r="AA32" s="283"/>
      <c r="AB32" s="1329"/>
    </row>
    <row r="33" spans="1:28" ht="12" customHeight="1">
      <c r="A33" s="1295">
        <v>2017</v>
      </c>
      <c r="B33" s="722">
        <v>2844257</v>
      </c>
      <c r="C33" s="776">
        <v>8527482.7534189187</v>
      </c>
      <c r="D33" s="776">
        <v>90996221.726979792</v>
      </c>
      <c r="E33" s="723">
        <v>2.998140728288238</v>
      </c>
      <c r="F33" s="724">
        <v>31.992967487459744</v>
      </c>
      <c r="G33" s="737">
        <v>8.8161872759856621</v>
      </c>
      <c r="H33" s="687">
        <v>3.2991410215806545E-2</v>
      </c>
      <c r="I33" s="22"/>
      <c r="K33" s="148">
        <f t="shared" si="16"/>
        <v>2017</v>
      </c>
      <c r="L33" s="145">
        <f t="shared" si="16"/>
        <v>2844257</v>
      </c>
      <c r="N33" s="28"/>
      <c r="T33" s="145"/>
      <c r="U33" s="145"/>
      <c r="V33" s="145"/>
      <c r="W33" s="145"/>
      <c r="X33" s="145"/>
      <c r="Y33" s="145"/>
      <c r="Z33" s="145"/>
      <c r="AB33" s="1328"/>
    </row>
    <row r="34" spans="1:28" ht="12" customHeight="1">
      <c r="A34" s="1297">
        <v>2018</v>
      </c>
      <c r="B34" s="728">
        <v>2840619</v>
      </c>
      <c r="C34" s="778">
        <v>8182756.1269882685</v>
      </c>
      <c r="D34" s="778">
        <v>87306411.272440791</v>
      </c>
      <c r="E34" s="729">
        <v>2.8806243030086995</v>
      </c>
      <c r="F34" s="730">
        <v>30.734995179726951</v>
      </c>
      <c r="G34" s="738">
        <v>9.8751190476190462</v>
      </c>
      <c r="H34" s="688">
        <v>-4.042536776664124E-2</v>
      </c>
      <c r="I34" s="22"/>
      <c r="K34" s="148">
        <f t="shared" si="16"/>
        <v>2018</v>
      </c>
      <c r="L34" s="145">
        <f t="shared" si="16"/>
        <v>2840619</v>
      </c>
      <c r="N34" s="28"/>
      <c r="T34" s="145"/>
      <c r="U34" s="145"/>
      <c r="V34" s="145"/>
      <c r="W34" s="145"/>
      <c r="X34" s="145"/>
      <c r="Y34" s="145"/>
      <c r="Z34" s="145"/>
      <c r="AA34" s="145"/>
      <c r="AB34" s="1328"/>
    </row>
    <row r="35" spans="1:28" ht="12" customHeight="1">
      <c r="A35" s="1296">
        <v>2019</v>
      </c>
      <c r="B35" s="725">
        <v>2834509</v>
      </c>
      <c r="C35" s="777">
        <v>8564629.4736091886</v>
      </c>
      <c r="D35" s="777">
        <v>91397633.739198893</v>
      </c>
      <c r="E35" s="726">
        <v>3.0215566341857403</v>
      </c>
      <c r="F35" s="727">
        <v>32.244608762645981</v>
      </c>
      <c r="G35" s="739">
        <v>9.7526875320020494</v>
      </c>
      <c r="H35" s="686">
        <v>4.666805911047868E-2</v>
      </c>
      <c r="I35" s="22"/>
      <c r="K35" s="148">
        <f t="shared" si="16"/>
        <v>2019</v>
      </c>
      <c r="L35" s="145">
        <f t="shared" si="16"/>
        <v>2834509</v>
      </c>
      <c r="N35" s="28"/>
      <c r="T35" s="145"/>
      <c r="U35" s="145"/>
      <c r="V35" s="145"/>
      <c r="W35" s="145"/>
      <c r="X35" s="145"/>
      <c r="Y35" s="145"/>
      <c r="Z35" s="145"/>
      <c r="AA35" s="283"/>
      <c r="AB35" s="1328"/>
    </row>
    <row r="36" spans="1:28" ht="12" customHeight="1">
      <c r="A36" s="1296">
        <v>2020</v>
      </c>
      <c r="B36" s="725">
        <v>2829132</v>
      </c>
      <c r="C36" s="777">
        <v>8694219.1732210778</v>
      </c>
      <c r="D36" s="777">
        <v>92894431.352013335</v>
      </c>
      <c r="E36" s="726">
        <v>3.0731048156187404</v>
      </c>
      <c r="F36" s="727">
        <v>32.834958337756362</v>
      </c>
      <c r="G36" s="739">
        <v>9.3390104966717846</v>
      </c>
      <c r="H36" s="686">
        <v>1.5130800463838313E-2</v>
      </c>
      <c r="I36" s="22"/>
      <c r="K36" s="148">
        <f t="shared" si="16"/>
        <v>2020</v>
      </c>
      <c r="L36" s="145">
        <f t="shared" si="16"/>
        <v>2829132</v>
      </c>
      <c r="N36" s="28"/>
      <c r="T36" s="145"/>
      <c r="U36" s="145"/>
      <c r="V36" s="145"/>
      <c r="W36" s="145"/>
      <c r="X36" s="145"/>
      <c r="Y36" s="145"/>
      <c r="Z36" s="145"/>
      <c r="AA36" s="283"/>
      <c r="AB36" s="1328"/>
    </row>
    <row r="37" spans="1:28" ht="12" customHeight="1">
      <c r="A37" s="1295">
        <v>2021</v>
      </c>
      <c r="B37" s="722">
        <v>2820013</v>
      </c>
      <c r="C37" s="776">
        <v>9433734.2458022907</v>
      </c>
      <c r="D37" s="776">
        <v>100737476.96364906</v>
      </c>
      <c r="E37" s="723">
        <v>3.3452804103393463</v>
      </c>
      <c r="F37" s="724">
        <v>35.722344884101268</v>
      </c>
      <c r="G37" s="737">
        <v>8.2528539426523277</v>
      </c>
      <c r="H37" s="687">
        <v>8.5058250528003851E-2</v>
      </c>
      <c r="I37" s="22"/>
      <c r="K37" s="148">
        <f t="shared" si="16"/>
        <v>2021</v>
      </c>
      <c r="L37" s="145">
        <f t="shared" si="16"/>
        <v>2820013</v>
      </c>
      <c r="N37" s="28"/>
      <c r="T37" s="145"/>
      <c r="U37" s="145"/>
      <c r="V37" s="145"/>
      <c r="W37" s="145"/>
      <c r="X37" s="145"/>
      <c r="Y37" s="145"/>
      <c r="Z37" s="145"/>
      <c r="AA37" s="283"/>
      <c r="AB37" s="1328"/>
    </row>
    <row r="38" spans="1:28" ht="12" customHeight="1">
      <c r="A38" s="1297">
        <v>2022</v>
      </c>
      <c r="B38" s="728">
        <f>B27</f>
        <v>2781284</v>
      </c>
      <c r="C38" s="778">
        <f>C27</f>
        <v>7543762.283569294</v>
      </c>
      <c r="D38" s="778">
        <f t="shared" ref="D38:F38" si="17">D27</f>
        <v>81546698.312837005</v>
      </c>
      <c r="E38" s="729">
        <f t="shared" si="17"/>
        <v>2.712330809643781</v>
      </c>
      <c r="F38" s="729">
        <f t="shared" si="17"/>
        <v>29.319802764779507</v>
      </c>
      <c r="G38" s="641">
        <f>G27</f>
        <v>9.426741551459294</v>
      </c>
      <c r="H38" s="688">
        <f>(C38-C37)/C37</f>
        <v>-0.20034187024867417</v>
      </c>
      <c r="I38" s="22"/>
      <c r="K38" s="148">
        <f t="shared" si="16"/>
        <v>2022</v>
      </c>
      <c r="L38" s="145">
        <f t="shared" si="16"/>
        <v>2781284</v>
      </c>
      <c r="N38" s="28"/>
      <c r="T38" s="145"/>
      <c r="U38" s="145"/>
      <c r="V38" s="145"/>
      <c r="W38" s="145"/>
      <c r="X38" s="145"/>
      <c r="Y38" s="145"/>
      <c r="Z38" s="145"/>
      <c r="AA38" s="283"/>
      <c r="AB38" s="1328"/>
    </row>
    <row r="39" spans="1:28" ht="5.25" customHeight="1">
      <c r="A39" s="282"/>
      <c r="C39" s="283"/>
      <c r="D39" s="284"/>
      <c r="T39" s="145"/>
      <c r="U39" s="145"/>
      <c r="V39" s="145"/>
      <c r="W39" s="145"/>
      <c r="X39" s="145"/>
      <c r="Y39" s="145"/>
      <c r="Z39" s="145"/>
      <c r="AA39" s="283"/>
      <c r="AB39" s="1328"/>
    </row>
    <row r="40" spans="1:28" ht="12" customHeight="1">
      <c r="A40" s="1664" t="s">
        <v>331</v>
      </c>
      <c r="B40" s="1664"/>
      <c r="C40" s="1664"/>
      <c r="D40" s="1664"/>
      <c r="E40" s="1664"/>
      <c r="F40" s="1664"/>
      <c r="G40" s="1664"/>
      <c r="H40" s="1664"/>
      <c r="I40" s="1664"/>
      <c r="J40" s="1664"/>
      <c r="K40" s="1664"/>
      <c r="L40" s="1664"/>
      <c r="M40" s="1664"/>
      <c r="N40" s="1664"/>
      <c r="O40" s="1664"/>
      <c r="P40" s="1664"/>
      <c r="T40" s="145"/>
      <c r="U40" s="145"/>
      <c r="V40" s="145"/>
      <c r="W40" s="145"/>
      <c r="X40" s="145"/>
      <c r="Y40" s="145"/>
      <c r="Z40" s="145"/>
      <c r="AA40" s="283"/>
    </row>
    <row r="41" spans="1:28" ht="14.1" customHeight="1">
      <c r="B41" s="28"/>
      <c r="C41" s="283"/>
      <c r="D41" s="284"/>
      <c r="T41" s="145"/>
      <c r="U41" s="145"/>
      <c r="V41" s="145"/>
      <c r="W41" s="145"/>
      <c r="X41" s="145"/>
      <c r="Y41" s="145"/>
      <c r="Z41" s="145"/>
      <c r="AA41" s="283"/>
    </row>
    <row r="42" spans="1:28" ht="14.1" customHeight="1">
      <c r="C42" s="283"/>
      <c r="D42" s="148"/>
      <c r="T42" s="145"/>
      <c r="U42" s="145"/>
      <c r="V42" s="145"/>
      <c r="W42" s="145"/>
      <c r="X42" s="145"/>
      <c r="Y42" s="145"/>
      <c r="Z42" s="145"/>
      <c r="AA42" s="283"/>
    </row>
    <row r="43" spans="1:28" ht="14.1" customHeight="1">
      <c r="T43" s="145"/>
      <c r="U43" s="145"/>
      <c r="V43" s="145"/>
      <c r="W43" s="145"/>
      <c r="X43" s="145"/>
      <c r="Y43" s="145"/>
      <c r="Z43" s="145"/>
      <c r="AA43" s="283"/>
    </row>
    <row r="44" spans="1:28" ht="14.1" customHeight="1">
      <c r="D44" s="28"/>
      <c r="E44" s="19"/>
      <c r="T44" s="145"/>
      <c r="U44" s="145"/>
      <c r="V44" s="145"/>
      <c r="W44" s="145"/>
      <c r="X44" s="145"/>
      <c r="Y44" s="145"/>
      <c r="Z44" s="145"/>
      <c r="AA44" s="283"/>
    </row>
    <row r="45" spans="1:28" ht="14.1" customHeight="1">
      <c r="D45" s="28"/>
      <c r="E45" s="19"/>
      <c r="T45" s="145"/>
      <c r="U45" s="145"/>
      <c r="V45" s="145"/>
      <c r="W45" s="145"/>
      <c r="X45" s="145"/>
      <c r="Y45" s="145"/>
      <c r="Z45" s="145"/>
      <c r="AA45" s="283"/>
    </row>
    <row r="46" spans="1:28" ht="14.1" customHeight="1">
      <c r="D46" s="28"/>
      <c r="E46" s="19"/>
      <c r="T46" s="145"/>
      <c r="U46" s="145"/>
      <c r="V46" s="145"/>
      <c r="W46" s="145"/>
      <c r="X46" s="145"/>
      <c r="Y46" s="145"/>
      <c r="Z46" s="145"/>
      <c r="AA46" s="283"/>
    </row>
    <row r="47" spans="1:28" ht="14.1" customHeight="1">
      <c r="D47" s="28"/>
      <c r="E47" s="19"/>
    </row>
    <row r="48" spans="1:28" ht="14.1" customHeight="1">
      <c r="D48" s="28"/>
      <c r="E48" s="19"/>
    </row>
    <row r="49" spans="4:5" ht="14.1" customHeight="1">
      <c r="D49" s="28"/>
      <c r="E49" s="19"/>
    </row>
    <row r="50" spans="4:5" ht="14.1" customHeight="1">
      <c r="D50" s="28"/>
      <c r="E50" s="19"/>
    </row>
    <row r="51" spans="4:5" ht="14.1" customHeight="1">
      <c r="D51" s="28"/>
      <c r="E51" s="19"/>
    </row>
    <row r="52" spans="4:5" ht="14.1" customHeight="1">
      <c r="D52" s="28"/>
      <c r="E52" s="19"/>
    </row>
    <row r="53" spans="4:5" ht="14.1" customHeight="1">
      <c r="D53" s="28"/>
      <c r="E53" s="19"/>
    </row>
    <row r="54" spans="4:5" ht="14.1" customHeight="1"/>
    <row r="55" spans="4:5" ht="14.1" customHeight="1"/>
    <row r="56" spans="4:5" ht="14.1" customHeight="1"/>
    <row r="57" spans="4:5" ht="14.1" customHeight="1"/>
    <row r="58" spans="4:5" ht="14.1" customHeight="1"/>
    <row r="59" spans="4:5" ht="14.1" customHeight="1"/>
    <row r="60" spans="4:5" ht="14.1" customHeight="1"/>
    <row r="61" spans="4:5" ht="14.1" customHeight="1"/>
    <row r="62" spans="4:5" ht="14.1" customHeight="1"/>
    <row r="63" spans="4:5" ht="14.1" customHeight="1"/>
  </sheetData>
  <mergeCells count="13">
    <mergeCell ref="A3:P3"/>
    <mergeCell ref="A5:H5"/>
    <mergeCell ref="A40:P40"/>
    <mergeCell ref="B6:B8"/>
    <mergeCell ref="C6:F6"/>
    <mergeCell ref="G6:G7"/>
    <mergeCell ref="C7:D7"/>
    <mergeCell ref="E7:F7"/>
    <mergeCell ref="H6:H8"/>
    <mergeCell ref="A6:A8"/>
    <mergeCell ref="J4:P5"/>
    <mergeCell ref="J15:P15"/>
    <mergeCell ref="J27:P27"/>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0"/>
  <dimension ref="A1:AF61"/>
  <sheetViews>
    <sheetView showGridLines="0" zoomScaleNormal="100" zoomScaleSheetLayoutView="100" workbookViewId="0">
      <selection activeCell="H1" sqref="H1"/>
    </sheetView>
  </sheetViews>
  <sheetFormatPr defaultRowHeight="11.25"/>
  <cols>
    <col min="1" max="1" width="8.42578125" style="7" customWidth="1"/>
    <col min="2" max="6" width="9.7109375" style="7" customWidth="1"/>
    <col min="7" max="8" width="11.140625" style="7" customWidth="1"/>
    <col min="9" max="9" width="1.7109375" style="7" customWidth="1"/>
    <col min="10" max="10" width="7.5703125" style="7" customWidth="1"/>
    <col min="11" max="15" width="9.7109375" style="7" customWidth="1"/>
    <col min="16" max="16" width="6.28515625" style="7" customWidth="1"/>
    <col min="17" max="17" width="9.140625" style="7"/>
    <col min="18" max="18" width="9.140625" style="148"/>
    <col min="19"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32" ht="18">
      <c r="A1" s="577" t="s">
        <v>335</v>
      </c>
      <c r="B1" s="159"/>
      <c r="C1" s="159"/>
      <c r="D1" s="159"/>
      <c r="F1" s="175"/>
    </row>
    <row r="2" spans="1:32" ht="5.0999999999999996" customHeight="1">
      <c r="A2" s="518"/>
      <c r="B2" s="518"/>
      <c r="C2" s="518"/>
      <c r="D2" s="518"/>
      <c r="F2" s="175"/>
    </row>
    <row r="3" spans="1:32" ht="12.75" customHeight="1">
      <c r="A3" s="1580">
        <v>2022</v>
      </c>
      <c r="B3" s="1580"/>
      <c r="C3" s="1580"/>
      <c r="D3" s="1580"/>
      <c r="E3" s="1580"/>
      <c r="F3" s="1580"/>
      <c r="G3" s="1580"/>
      <c r="H3" s="1580"/>
      <c r="I3" s="287"/>
      <c r="J3" s="1661" t="s">
        <v>338</v>
      </c>
      <c r="K3" s="1661"/>
      <c r="L3" s="1661"/>
      <c r="M3" s="1661"/>
      <c r="N3" s="1661"/>
      <c r="O3" s="1661"/>
      <c r="P3" s="1661"/>
    </row>
    <row r="4" spans="1:32" ht="27.75" customHeight="1">
      <c r="A4" s="1670" t="str">
        <f>'6.1'!A6</f>
        <v>Period</v>
      </c>
      <c r="B4" s="1665" t="s">
        <v>325</v>
      </c>
      <c r="C4" s="1668" t="s">
        <v>336</v>
      </c>
      <c r="D4" s="1668"/>
      <c r="E4" s="1668"/>
      <c r="F4" s="1668"/>
      <c r="G4" s="1665" t="s">
        <v>337</v>
      </c>
      <c r="H4" s="1665" t="s">
        <v>328</v>
      </c>
      <c r="I4" s="288"/>
      <c r="J4" s="1661"/>
      <c r="K4" s="1661"/>
      <c r="L4" s="1661"/>
      <c r="M4" s="1661"/>
      <c r="N4" s="1661"/>
      <c r="O4" s="1661"/>
      <c r="P4" s="1661"/>
    </row>
    <row r="5" spans="1:32" ht="26.25" customHeight="1">
      <c r="A5" s="1671"/>
      <c r="B5" s="1666"/>
      <c r="C5" s="1669" t="s">
        <v>329</v>
      </c>
      <c r="D5" s="1669"/>
      <c r="E5" s="1578" t="s">
        <v>330</v>
      </c>
      <c r="F5" s="1578"/>
      <c r="G5" s="1666"/>
      <c r="H5" s="1666"/>
      <c r="I5" s="288"/>
      <c r="J5" s="288"/>
      <c r="K5" s="288"/>
      <c r="L5" s="288"/>
      <c r="M5" s="288"/>
      <c r="N5" s="288"/>
      <c r="O5" s="288"/>
    </row>
    <row r="6" spans="1:32" ht="14.1" customHeight="1">
      <c r="A6" s="1598"/>
      <c r="B6" s="1667"/>
      <c r="C6" s="1402" t="s">
        <v>316</v>
      </c>
      <c r="D6" s="1402" t="s">
        <v>31</v>
      </c>
      <c r="E6" s="1402" t="s">
        <v>316</v>
      </c>
      <c r="F6" s="1402" t="s">
        <v>31</v>
      </c>
      <c r="G6" s="1667"/>
      <c r="H6" s="1667"/>
      <c r="I6" s="175"/>
      <c r="J6" s="175"/>
      <c r="K6" s="175"/>
      <c r="L6" s="175"/>
      <c r="M6" s="175"/>
      <c r="N6" s="175"/>
      <c r="O6" s="175"/>
      <c r="R6" s="148">
        <f>A3-1</f>
        <v>2021</v>
      </c>
    </row>
    <row r="7" spans="1:32" ht="13.5" customHeight="1">
      <c r="A7" s="1299" t="str">
        <f>'6.1'!A9</f>
        <v>January</v>
      </c>
      <c r="B7" s="740">
        <v>1656</v>
      </c>
      <c r="C7" s="1135">
        <v>422567.01777547825</v>
      </c>
      <c r="D7" s="1135">
        <v>4515090.0820100009</v>
      </c>
      <c r="E7" s="740">
        <f>C7/B7</f>
        <v>255.1733199127284</v>
      </c>
      <c r="F7" s="741">
        <f>D7/B7</f>
        <v>2726.5036727113534</v>
      </c>
      <c r="G7" s="742">
        <f>C7/'8.1'!C9</f>
        <v>0.37254770711661683</v>
      </c>
      <c r="H7" s="653">
        <f>(C7-R7)/R7</f>
        <v>-0.15281063324627708</v>
      </c>
      <c r="I7" s="22"/>
      <c r="J7" s="22"/>
      <c r="K7" s="22"/>
      <c r="L7" s="22"/>
      <c r="M7" s="22"/>
      <c r="N7" s="22"/>
      <c r="O7" s="22"/>
      <c r="R7" s="145">
        <v>498786.97060927353</v>
      </c>
      <c r="T7" s="23"/>
      <c r="U7" s="23"/>
      <c r="V7" s="23"/>
      <c r="W7" s="23"/>
      <c r="X7" s="23"/>
      <c r="Z7" s="23"/>
      <c r="AD7" s="23"/>
      <c r="AE7" s="23"/>
      <c r="AF7" s="23"/>
    </row>
    <row r="8" spans="1:32" ht="13.5" customHeight="1">
      <c r="A8" s="1300" t="str">
        <f>'6.1'!A10</f>
        <v>February</v>
      </c>
      <c r="B8" s="743">
        <v>1671</v>
      </c>
      <c r="C8" s="1136">
        <v>337566.60139860213</v>
      </c>
      <c r="D8" s="1136">
        <v>3610829.1355870003</v>
      </c>
      <c r="E8" s="743">
        <f t="shared" ref="E8:E25" si="0">C8/B8</f>
        <v>202.01472256050397</v>
      </c>
      <c r="F8" s="744">
        <f t="shared" ref="F8:F25" si="1">D8/B8</f>
        <v>2160.8791954440458</v>
      </c>
      <c r="G8" s="745">
        <f>C8/'8.1'!C10</f>
        <v>0.37907518218191527</v>
      </c>
      <c r="H8" s="676">
        <f t="shared" ref="H8:H25" si="2">(C8-R8)/R8</f>
        <v>-0.26184180566131438</v>
      </c>
      <c r="I8" s="22"/>
      <c r="J8" s="22"/>
      <c r="K8" s="22"/>
      <c r="L8" s="22"/>
      <c r="M8" s="22"/>
      <c r="N8" s="22"/>
      <c r="O8" s="22"/>
      <c r="R8" s="145">
        <v>457309.29221889534</v>
      </c>
      <c r="T8" s="23"/>
      <c r="U8" s="23"/>
      <c r="V8" s="23"/>
      <c r="W8" s="23"/>
      <c r="X8" s="23"/>
      <c r="Z8" s="23"/>
      <c r="AD8" s="23"/>
      <c r="AE8" s="23"/>
      <c r="AF8" s="23"/>
    </row>
    <row r="9" spans="1:32" ht="13.5" customHeight="1">
      <c r="A9" s="1301" t="str">
        <f>'6.1'!A11</f>
        <v>March</v>
      </c>
      <c r="B9" s="746">
        <v>1660</v>
      </c>
      <c r="C9" s="987">
        <v>384449.33319754212</v>
      </c>
      <c r="D9" s="987">
        <v>4130037.5125299999</v>
      </c>
      <c r="E9" s="746">
        <f t="shared" si="0"/>
        <v>231.59598385394102</v>
      </c>
      <c r="F9" s="747">
        <f t="shared" si="1"/>
        <v>2487.9744051385542</v>
      </c>
      <c r="G9" s="748">
        <f>C9/'8.1'!C11</f>
        <v>0.41669326992324979</v>
      </c>
      <c r="H9" s="659">
        <f t="shared" si="2"/>
        <v>-0.19183894997632875</v>
      </c>
      <c r="I9" s="22"/>
      <c r="J9" s="22"/>
      <c r="K9" s="22"/>
      <c r="L9" s="22"/>
      <c r="M9" s="22"/>
      <c r="N9" s="22"/>
      <c r="O9" s="22"/>
      <c r="R9" s="1260">
        <v>475708.81223028689</v>
      </c>
      <c r="T9" s="23"/>
      <c r="U9" s="23"/>
      <c r="V9" s="23"/>
      <c r="W9" s="23"/>
      <c r="X9" s="23"/>
      <c r="Z9" s="23">
        <f>SUM(U9:Y9)</f>
        <v>0</v>
      </c>
      <c r="AD9" s="23"/>
      <c r="AE9" s="23"/>
      <c r="AF9" s="23"/>
    </row>
    <row r="10" spans="1:32" ht="13.5" customHeight="1">
      <c r="A10" s="1300" t="str">
        <f>'6.1'!A12</f>
        <v>April</v>
      </c>
      <c r="B10" s="743">
        <v>1660</v>
      </c>
      <c r="C10" s="1136">
        <v>286966.76021738147</v>
      </c>
      <c r="D10" s="1136">
        <v>3092677.4393899995</v>
      </c>
      <c r="E10" s="743">
        <f t="shared" si="0"/>
        <v>172.87154229962738</v>
      </c>
      <c r="F10" s="744">
        <f t="shared" si="1"/>
        <v>1863.0586984277106</v>
      </c>
      <c r="G10" s="745">
        <f>C10/'8.1'!C12</f>
        <v>0.42743956230388025</v>
      </c>
      <c r="H10" s="676">
        <f t="shared" si="2"/>
        <v>-0.32735188597355086</v>
      </c>
      <c r="I10" s="22"/>
      <c r="J10" s="22"/>
      <c r="K10" s="22"/>
      <c r="L10" s="22"/>
      <c r="M10" s="22"/>
      <c r="N10" s="22"/>
      <c r="O10" s="22"/>
      <c r="R10" s="1260">
        <v>426622.4110844644</v>
      </c>
      <c r="T10" s="23"/>
      <c r="U10" s="23"/>
      <c r="V10" s="23"/>
      <c r="W10" s="23"/>
      <c r="X10" s="23"/>
      <c r="Z10" s="23"/>
      <c r="AD10" s="23"/>
      <c r="AE10" s="23"/>
      <c r="AF10" s="23"/>
    </row>
    <row r="11" spans="1:32" ht="13.5" customHeight="1">
      <c r="A11" s="1300" t="str">
        <f>'6.1'!A13</f>
        <v>May</v>
      </c>
      <c r="B11" s="743">
        <v>1659</v>
      </c>
      <c r="C11" s="1136">
        <v>263686.46573364048</v>
      </c>
      <c r="D11" s="1136">
        <v>2833567.621456</v>
      </c>
      <c r="E11" s="743">
        <f t="shared" si="0"/>
        <v>158.94301731985561</v>
      </c>
      <c r="F11" s="744">
        <f t="shared" si="1"/>
        <v>1707.9973607329716</v>
      </c>
      <c r="G11" s="745">
        <f>C11/'8.1'!C13</f>
        <v>0.67803821331761094</v>
      </c>
      <c r="H11" s="676">
        <f t="shared" si="2"/>
        <v>-0.17845773991663455</v>
      </c>
      <c r="I11" s="22"/>
      <c r="J11" s="22"/>
      <c r="K11" s="22"/>
      <c r="L11" s="22"/>
      <c r="M11" s="22"/>
      <c r="N11" s="22"/>
      <c r="O11" s="22"/>
      <c r="R11" s="1260">
        <v>320965.18772738858</v>
      </c>
      <c r="T11" s="23"/>
      <c r="U11" s="23"/>
      <c r="V11" s="23"/>
      <c r="W11" s="23"/>
      <c r="X11" s="23"/>
      <c r="Z11" s="23"/>
      <c r="AD11" s="23"/>
      <c r="AE11" s="23"/>
      <c r="AF11" s="23"/>
    </row>
    <row r="12" spans="1:32" ht="13.5" customHeight="1">
      <c r="A12" s="1300" t="str">
        <f>'6.1'!A14</f>
        <v>June</v>
      </c>
      <c r="B12" s="743">
        <v>1659</v>
      </c>
      <c r="C12" s="1136">
        <v>256066.47000318771</v>
      </c>
      <c r="D12" s="1136">
        <v>2778388.1250609993</v>
      </c>
      <c r="E12" s="743">
        <f t="shared" si="0"/>
        <v>154.34989150282561</v>
      </c>
      <c r="F12" s="744">
        <f t="shared" si="1"/>
        <v>1674.7366636895715</v>
      </c>
      <c r="G12" s="745">
        <f>C12/'8.1'!C14</f>
        <v>0.76129938473629344</v>
      </c>
      <c r="H12" s="676">
        <f t="shared" si="2"/>
        <v>-0.18908430473053317</v>
      </c>
      <c r="I12" s="22"/>
      <c r="J12" s="22"/>
      <c r="K12" s="22"/>
      <c r="L12" s="22"/>
      <c r="M12" s="22"/>
      <c r="N12" s="22"/>
      <c r="O12" s="22"/>
      <c r="R12" s="1260">
        <v>315774.46520886116</v>
      </c>
      <c r="T12" s="23"/>
      <c r="U12" s="23"/>
      <c r="V12" s="23"/>
      <c r="W12" s="23"/>
      <c r="X12" s="23"/>
      <c r="Z12" s="23"/>
      <c r="AD12" s="23"/>
      <c r="AE12" s="23"/>
      <c r="AF12" s="23"/>
    </row>
    <row r="13" spans="1:32" ht="13.5" customHeight="1">
      <c r="A13" s="1299" t="str">
        <f>'6.1'!A15</f>
        <v>July</v>
      </c>
      <c r="B13" s="740">
        <v>1643</v>
      </c>
      <c r="C13" s="1135">
        <v>216436.62730038492</v>
      </c>
      <c r="D13" s="1135">
        <v>2354013.5185710001</v>
      </c>
      <c r="E13" s="740">
        <f t="shared" si="0"/>
        <v>131.73257900206022</v>
      </c>
      <c r="F13" s="741">
        <f t="shared" si="1"/>
        <v>1432.7532066774195</v>
      </c>
      <c r="G13" s="742">
        <f>C13/'8.1'!C15</f>
        <v>0.75004307822880523</v>
      </c>
      <c r="H13" s="653">
        <f t="shared" si="2"/>
        <v>-0.26380931337945907</v>
      </c>
      <c r="I13" s="22"/>
      <c r="J13" s="1674" t="s">
        <v>339</v>
      </c>
      <c r="K13" s="1675"/>
      <c r="L13" s="1675"/>
      <c r="M13" s="1675"/>
      <c r="N13" s="1675"/>
      <c r="O13" s="1675"/>
      <c r="P13" s="1675"/>
      <c r="R13" s="1260">
        <v>293995.33467875031</v>
      </c>
      <c r="T13" s="23"/>
      <c r="U13" s="23"/>
      <c r="V13" s="23"/>
      <c r="W13" s="23"/>
      <c r="X13" s="23"/>
      <c r="Z13" s="23"/>
      <c r="AD13" s="23"/>
      <c r="AE13" s="23"/>
      <c r="AF13" s="23"/>
    </row>
    <row r="14" spans="1:32" ht="13.5" customHeight="1">
      <c r="A14" s="1300" t="str">
        <f>'6.1'!A16</f>
        <v>August</v>
      </c>
      <c r="B14" s="743">
        <v>1642</v>
      </c>
      <c r="C14" s="1136">
        <v>238622.32958442485</v>
      </c>
      <c r="D14" s="1136">
        <v>2590500.1988209998</v>
      </c>
      <c r="E14" s="743">
        <f t="shared" si="0"/>
        <v>145.32419584922343</v>
      </c>
      <c r="F14" s="744">
        <f t="shared" si="1"/>
        <v>1577.6493293672349</v>
      </c>
      <c r="G14" s="745">
        <f>C14/'8.1'!C16</f>
        <v>0.76701503428109685</v>
      </c>
      <c r="H14" s="676">
        <f t="shared" si="2"/>
        <v>-7.4341311733991819E-2</v>
      </c>
      <c r="I14" s="22"/>
      <c r="J14" s="1675"/>
      <c r="K14" s="1675"/>
      <c r="L14" s="1675"/>
      <c r="M14" s="1675"/>
      <c r="N14" s="1675"/>
      <c r="O14" s="1675"/>
      <c r="P14" s="1675"/>
      <c r="R14" s="1260">
        <v>257786.51743811162</v>
      </c>
      <c r="T14" s="23"/>
      <c r="U14" s="23"/>
      <c r="V14" s="23"/>
      <c r="W14" s="23"/>
      <c r="X14" s="23"/>
      <c r="Z14" s="23"/>
      <c r="AD14" s="23"/>
      <c r="AE14" s="23"/>
      <c r="AF14" s="23"/>
    </row>
    <row r="15" spans="1:32" ht="13.5" customHeight="1">
      <c r="A15" s="1301" t="str">
        <f>'6.1'!A17</f>
        <v>September</v>
      </c>
      <c r="B15" s="746">
        <v>1640</v>
      </c>
      <c r="C15" s="987">
        <v>246585.19672793444</v>
      </c>
      <c r="D15" s="987">
        <v>2698511.4069960001</v>
      </c>
      <c r="E15" s="746">
        <f t="shared" si="0"/>
        <v>150.35682727313076</v>
      </c>
      <c r="F15" s="747">
        <f t="shared" si="1"/>
        <v>1645.4337847536585</v>
      </c>
      <c r="G15" s="748">
        <f>C15/'8.1'!C17</f>
        <v>0.64322440654327107</v>
      </c>
      <c r="H15" s="659">
        <f t="shared" si="2"/>
        <v>-0.13953947590973761</v>
      </c>
      <c r="I15" s="22"/>
      <c r="J15" s="22"/>
      <c r="K15" s="285">
        <f>A27</f>
        <v>2013</v>
      </c>
      <c r="L15" s="555">
        <f>C27</f>
        <v>3627323.0662095109</v>
      </c>
      <c r="M15" s="286"/>
      <c r="N15" s="286"/>
      <c r="O15" s="286"/>
      <c r="R15" s="1260">
        <v>286573.51479156018</v>
      </c>
      <c r="T15" s="23"/>
      <c r="U15" s="23"/>
      <c r="V15" s="23"/>
      <c r="W15" s="23"/>
      <c r="X15" s="23"/>
      <c r="Z15" s="23"/>
      <c r="AD15" s="23"/>
      <c r="AE15" s="23"/>
      <c r="AF15" s="23"/>
    </row>
    <row r="16" spans="1:32" ht="13.5" customHeight="1">
      <c r="A16" s="1300" t="str">
        <f>'6.1'!A18</f>
        <v>October</v>
      </c>
      <c r="B16" s="743">
        <v>1631</v>
      </c>
      <c r="C16" s="1136">
        <v>278533.84380315931</v>
      </c>
      <c r="D16" s="1136">
        <v>3052745.1623110003</v>
      </c>
      <c r="E16" s="743">
        <f t="shared" si="0"/>
        <v>170.77488890445085</v>
      </c>
      <c r="F16" s="744">
        <f t="shared" si="1"/>
        <v>1871.7015096940529</v>
      </c>
      <c r="G16" s="745">
        <f>C16/'8.1'!C18</f>
        <v>0.54871694664182236</v>
      </c>
      <c r="H16" s="676">
        <f t="shared" si="2"/>
        <v>-0.20123047287369217</v>
      </c>
      <c r="I16" s="22"/>
      <c r="J16" s="22"/>
      <c r="K16" s="285">
        <f t="shared" ref="K16:K24" si="3">A28</f>
        <v>2014</v>
      </c>
      <c r="L16" s="555">
        <f t="shared" ref="L16:L24" si="4">C28</f>
        <v>3410397.2052618805</v>
      </c>
      <c r="M16" s="286"/>
      <c r="N16" s="286"/>
      <c r="O16" s="286"/>
      <c r="R16" s="1260">
        <v>348703.64272060583</v>
      </c>
      <c r="T16" s="23"/>
      <c r="U16" s="23"/>
      <c r="V16" s="23"/>
      <c r="W16" s="23"/>
      <c r="X16" s="23"/>
      <c r="Z16" s="23"/>
      <c r="AD16" s="23"/>
      <c r="AE16" s="23"/>
      <c r="AF16" s="23"/>
    </row>
    <row r="17" spans="1:32" ht="13.5" customHeight="1">
      <c r="A17" s="1300" t="str">
        <f>'6.1'!A19</f>
        <v>November</v>
      </c>
      <c r="B17" s="743">
        <v>1648</v>
      </c>
      <c r="C17" s="1136">
        <v>324254.63393085724</v>
      </c>
      <c r="D17" s="1136">
        <v>3543932.8310830006</v>
      </c>
      <c r="E17" s="743">
        <f t="shared" si="0"/>
        <v>196.75645262794734</v>
      </c>
      <c r="F17" s="744">
        <f t="shared" si="1"/>
        <v>2150.4446790552188</v>
      </c>
      <c r="G17" s="745">
        <f>C17/'8.1'!C19</f>
        <v>0.43642992840804962</v>
      </c>
      <c r="H17" s="676">
        <f t="shared" si="2"/>
        <v>-0.24945648162522827</v>
      </c>
      <c r="I17" s="22"/>
      <c r="J17" s="22"/>
      <c r="K17" s="285">
        <f t="shared" si="3"/>
        <v>2015</v>
      </c>
      <c r="L17" s="555">
        <f t="shared" si="4"/>
        <v>3522761.6740966924</v>
      </c>
      <c r="M17" s="286"/>
      <c r="N17" s="286"/>
      <c r="O17" s="286"/>
      <c r="R17" s="1260">
        <v>432026.42617312691</v>
      </c>
      <c r="T17" s="23"/>
      <c r="U17" s="23"/>
      <c r="V17" s="23"/>
      <c r="W17" s="23"/>
      <c r="X17" s="23"/>
      <c r="Z17" s="23"/>
      <c r="AD17" s="23"/>
      <c r="AE17" s="23"/>
      <c r="AF17" s="23"/>
    </row>
    <row r="18" spans="1:32" ht="13.5" customHeight="1">
      <c r="A18" s="1300" t="str">
        <f>'6.1'!A20</f>
        <v>December</v>
      </c>
      <c r="B18" s="743">
        <v>1638</v>
      </c>
      <c r="C18" s="1136">
        <v>355503.64104942279</v>
      </c>
      <c r="D18" s="1136">
        <v>3872772.28969</v>
      </c>
      <c r="E18" s="743">
        <f t="shared" si="0"/>
        <v>217.03518989586252</v>
      </c>
      <c r="F18" s="744">
        <f t="shared" si="1"/>
        <v>2364.3298471855924</v>
      </c>
      <c r="G18" s="745">
        <f>C18/'8.1'!C20</f>
        <v>0.36795601037698972</v>
      </c>
      <c r="H18" s="676">
        <f t="shared" si="2"/>
        <v>-0.21251504020638415</v>
      </c>
      <c r="I18" s="22"/>
      <c r="J18" s="22"/>
      <c r="K18" s="285">
        <f t="shared" si="3"/>
        <v>2016</v>
      </c>
      <c r="L18" s="555">
        <f t="shared" si="4"/>
        <v>3836358.4581271773</v>
      </c>
      <c r="M18" s="286"/>
      <c r="N18" s="286"/>
      <c r="O18" s="286"/>
      <c r="R18" s="1260">
        <v>451441.81692383462</v>
      </c>
      <c r="T18" s="23"/>
      <c r="U18" s="23"/>
      <c r="V18" s="23"/>
      <c r="W18" s="23"/>
      <c r="X18" s="23"/>
      <c r="Z18" s="23"/>
      <c r="AD18" s="23"/>
      <c r="AE18" s="23"/>
      <c r="AF18" s="23"/>
    </row>
    <row r="19" spans="1:32" ht="13.5" customHeight="1">
      <c r="A19" s="1299" t="str">
        <f>'6.1'!A21</f>
        <v>1Q</v>
      </c>
      <c r="B19" s="740">
        <f>B9</f>
        <v>1660</v>
      </c>
      <c r="C19" s="1135">
        <f t="shared" ref="C19:D19" si="5">SUM(C7:C9)</f>
        <v>1144582.9523716224</v>
      </c>
      <c r="D19" s="1135">
        <f t="shared" si="5"/>
        <v>12255956.730127001</v>
      </c>
      <c r="E19" s="740">
        <f t="shared" si="0"/>
        <v>689.50780263350748</v>
      </c>
      <c r="F19" s="741">
        <f t="shared" si="1"/>
        <v>7383.1064639319284</v>
      </c>
      <c r="G19" s="742">
        <f>C19/'8.1'!C21</f>
        <v>0.38833875980241289</v>
      </c>
      <c r="H19" s="653">
        <f t="shared" si="2"/>
        <v>-0.20060141404032045</v>
      </c>
      <c r="I19" s="22"/>
      <c r="J19" s="22"/>
      <c r="K19" s="285">
        <f t="shared" si="3"/>
        <v>2017</v>
      </c>
      <c r="L19" s="555">
        <f t="shared" si="4"/>
        <v>3847746</v>
      </c>
      <c r="M19" s="286"/>
      <c r="N19" s="286"/>
      <c r="O19" s="286"/>
      <c r="R19" s="1260">
        <v>1431805.0750584558</v>
      </c>
      <c r="T19" s="23"/>
      <c r="U19" s="23"/>
      <c r="V19" s="23"/>
      <c r="W19" s="23"/>
      <c r="AD19" s="23"/>
      <c r="AE19" s="23"/>
      <c r="AF19" s="23"/>
    </row>
    <row r="20" spans="1:32" ht="13.5" customHeight="1">
      <c r="A20" s="1300" t="str">
        <f>'6.1'!A22</f>
        <v>2Q</v>
      </c>
      <c r="B20" s="743">
        <f>B12</f>
        <v>1659</v>
      </c>
      <c r="C20" s="1136">
        <f t="shared" ref="C20:D20" si="6">SUM(C10:C12)</f>
        <v>806719.69595420966</v>
      </c>
      <c r="D20" s="1136">
        <f t="shared" si="6"/>
        <v>8704633.1859069988</v>
      </c>
      <c r="E20" s="743">
        <f t="shared" si="0"/>
        <v>486.26865337806487</v>
      </c>
      <c r="F20" s="744">
        <f t="shared" si="1"/>
        <v>5246.9157238740199</v>
      </c>
      <c r="G20" s="745">
        <f>C20/'8.1'!C22</f>
        <v>0.57762585562998137</v>
      </c>
      <c r="H20" s="676">
        <f t="shared" si="2"/>
        <v>-0.24134993785287531</v>
      </c>
      <c r="I20" s="22"/>
      <c r="J20" s="22"/>
      <c r="K20" s="285">
        <f t="shared" si="3"/>
        <v>2018</v>
      </c>
      <c r="L20" s="555">
        <f t="shared" si="4"/>
        <v>3854919.8167295875</v>
      </c>
      <c r="M20" s="286"/>
      <c r="N20" s="286"/>
      <c r="O20" s="286"/>
      <c r="R20" s="1260">
        <v>1063362.0640207143</v>
      </c>
    </row>
    <row r="21" spans="1:32" ht="13.5" customHeight="1">
      <c r="A21" s="1300" t="str">
        <f>'6.1'!A23</f>
        <v>3Q</v>
      </c>
      <c r="B21" s="743">
        <f>B15</f>
        <v>1640</v>
      </c>
      <c r="C21" s="1136">
        <f t="shared" ref="C21:D21" si="7">SUM(C13:C15)</f>
        <v>701644.15361274418</v>
      </c>
      <c r="D21" s="1136">
        <f t="shared" si="7"/>
        <v>7643025.124388</v>
      </c>
      <c r="E21" s="743">
        <f t="shared" si="0"/>
        <v>427.83180098338062</v>
      </c>
      <c r="F21" s="744">
        <f t="shared" si="1"/>
        <v>4660.381173407317</v>
      </c>
      <c r="G21" s="745">
        <f>C21/'8.1'!C23</f>
        <v>0.71375754065391872</v>
      </c>
      <c r="H21" s="676">
        <f t="shared" si="2"/>
        <v>-0.16307071999768288</v>
      </c>
      <c r="I21" s="22"/>
      <c r="J21" s="22"/>
      <c r="K21" s="285">
        <f t="shared" si="3"/>
        <v>2019</v>
      </c>
      <c r="L21" s="555">
        <f t="shared" si="4"/>
        <v>4200740.8816692531</v>
      </c>
      <c r="M21" s="286"/>
      <c r="N21" s="286"/>
      <c r="O21" s="286"/>
      <c r="R21" s="1260">
        <v>838355.36690842221</v>
      </c>
    </row>
    <row r="22" spans="1:32" ht="13.5" customHeight="1">
      <c r="A22" s="1301" t="str">
        <f>'6.1'!A24</f>
        <v>4Q</v>
      </c>
      <c r="B22" s="746">
        <f>B18</f>
        <v>1638</v>
      </c>
      <c r="C22" s="987">
        <f t="shared" ref="C22:D22" si="8">SUM(C16:C18)</f>
        <v>958292.11878343928</v>
      </c>
      <c r="D22" s="987">
        <f t="shared" si="8"/>
        <v>10469450.283084001</v>
      </c>
      <c r="E22" s="746">
        <f t="shared" si="0"/>
        <v>585.03792355521318</v>
      </c>
      <c r="F22" s="747">
        <f t="shared" si="1"/>
        <v>6391.6057894285723</v>
      </c>
      <c r="G22" s="748">
        <f>C22/'8.1'!C24</f>
        <v>0.43229832385472966</v>
      </c>
      <c r="H22" s="659">
        <f t="shared" si="2"/>
        <v>-0.22227399455101518</v>
      </c>
      <c r="I22" s="22"/>
      <c r="J22" s="22"/>
      <c r="K22" s="285">
        <f t="shared" si="3"/>
        <v>2020</v>
      </c>
      <c r="L22" s="555">
        <f t="shared" si="4"/>
        <v>4268309.7902267631</v>
      </c>
      <c r="M22" s="286"/>
      <c r="N22" s="286"/>
      <c r="O22" s="286"/>
      <c r="R22" s="1260">
        <v>1232171.8858175674</v>
      </c>
    </row>
    <row r="23" spans="1:32" ht="13.5" customHeight="1">
      <c r="A23" s="1300" t="str">
        <f>'6.1'!A25</f>
        <v>1H</v>
      </c>
      <c r="B23" s="743">
        <f>B12</f>
        <v>1659</v>
      </c>
      <c r="C23" s="1136">
        <f t="shared" ref="C23:D23" si="9">SUM(C7:C12)</f>
        <v>1951302.6483258321</v>
      </c>
      <c r="D23" s="1136">
        <f t="shared" si="9"/>
        <v>20960589.916033998</v>
      </c>
      <c r="E23" s="743">
        <f t="shared" si="0"/>
        <v>1176.1920725291332</v>
      </c>
      <c r="F23" s="744">
        <f t="shared" si="1"/>
        <v>12634.472523227245</v>
      </c>
      <c r="G23" s="745">
        <f>C23/'8.1'!C25</f>
        <v>0.44919535749900275</v>
      </c>
      <c r="H23" s="676">
        <f t="shared" si="2"/>
        <v>-0.21796715828585675</v>
      </c>
      <c r="I23" s="22"/>
      <c r="J23" s="22"/>
      <c r="K23" s="285">
        <f t="shared" si="3"/>
        <v>2021</v>
      </c>
      <c r="L23" s="555">
        <f t="shared" si="4"/>
        <v>4565694.3918051599</v>
      </c>
      <c r="M23" s="286"/>
      <c r="N23" s="286"/>
      <c r="O23" s="286"/>
      <c r="R23" s="1260">
        <v>2495167.1390791698</v>
      </c>
      <c r="T23" s="23"/>
      <c r="U23" s="23"/>
      <c r="V23" s="23"/>
      <c r="W23" s="23"/>
      <c r="X23" s="23"/>
      <c r="Z23" s="23"/>
    </row>
    <row r="24" spans="1:32" ht="13.5" customHeight="1">
      <c r="A24" s="1300" t="str">
        <f>'6.1'!A26</f>
        <v>2H</v>
      </c>
      <c r="B24" s="743">
        <f>B18</f>
        <v>1638</v>
      </c>
      <c r="C24" s="1136">
        <f t="shared" ref="C24:D24" si="10">SUM(C13:C18)</f>
        <v>1659936.2723961836</v>
      </c>
      <c r="D24" s="1136">
        <f t="shared" si="10"/>
        <v>18112475.407472</v>
      </c>
      <c r="E24" s="743">
        <f t="shared" si="0"/>
        <v>1013.3921076899777</v>
      </c>
      <c r="F24" s="744">
        <f t="shared" si="1"/>
        <v>11057.67729393895</v>
      </c>
      <c r="G24" s="745">
        <f>C24/'8.1'!C26</f>
        <v>0.51876790625426361</v>
      </c>
      <c r="H24" s="676">
        <f t="shared" si="2"/>
        <v>-0.19830262064372006</v>
      </c>
      <c r="I24" s="22"/>
      <c r="J24" s="22"/>
      <c r="K24" s="285">
        <f t="shared" si="3"/>
        <v>2022</v>
      </c>
      <c r="L24" s="555">
        <f t="shared" si="4"/>
        <v>3611238.9207220157</v>
      </c>
      <c r="M24" s="286"/>
      <c r="N24" s="286"/>
      <c r="O24" s="286"/>
      <c r="R24" s="1260">
        <v>2070527.2527259893</v>
      </c>
      <c r="W24" s="23"/>
      <c r="X24" s="23"/>
      <c r="Z24" s="23"/>
    </row>
    <row r="25" spans="1:32" ht="13.5" customHeight="1">
      <c r="A25" s="1298" t="str">
        <f>'6.1'!A27</f>
        <v>Year</v>
      </c>
      <c r="B25" s="731">
        <f>B18</f>
        <v>1638</v>
      </c>
      <c r="C25" s="1137">
        <f t="shared" ref="C25:D25" si="11">SUM(C7:C18)</f>
        <v>3611238.9207220157</v>
      </c>
      <c r="D25" s="1137">
        <f t="shared" si="11"/>
        <v>39073065.323506005</v>
      </c>
      <c r="E25" s="731">
        <f t="shared" si="0"/>
        <v>2204.6635657643565</v>
      </c>
      <c r="F25" s="749">
        <f t="shared" si="1"/>
        <v>23854.130234130651</v>
      </c>
      <c r="G25" s="750">
        <f>C25/'8.1'!C27</f>
        <v>0.47870529120296934</v>
      </c>
      <c r="H25" s="655">
        <f t="shared" si="2"/>
        <v>-0.20904935573354849</v>
      </c>
      <c r="I25" s="22"/>
      <c r="J25" s="596" t="s">
        <v>340</v>
      </c>
      <c r="K25" s="546"/>
      <c r="L25" s="546"/>
      <c r="M25" s="546"/>
      <c r="N25" s="546"/>
      <c r="O25" s="546"/>
      <c r="P25" s="546"/>
      <c r="R25" s="1260">
        <v>4565694.3918051599</v>
      </c>
      <c r="W25" s="23"/>
      <c r="X25" s="23"/>
      <c r="Z25" s="23"/>
    </row>
    <row r="26" spans="1:32" ht="12" customHeight="1">
      <c r="A26" s="150"/>
      <c r="B26" s="150"/>
      <c r="C26" s="734"/>
      <c r="D26" s="751"/>
      <c r="E26" s="725"/>
      <c r="F26" s="752"/>
      <c r="G26" s="753"/>
      <c r="H26" s="150"/>
      <c r="L26" s="23" t="str">
        <f>B4</f>
        <v>Number of customers at the end of the period</v>
      </c>
      <c r="R26" s="903"/>
      <c r="W26" s="23"/>
      <c r="X26" s="23"/>
      <c r="Z26" s="23"/>
    </row>
    <row r="27" spans="1:32" ht="12" customHeight="1">
      <c r="A27" s="1295">
        <v>2013</v>
      </c>
      <c r="B27" s="722">
        <v>1637</v>
      </c>
      <c r="C27" s="776">
        <v>3627323.0662095109</v>
      </c>
      <c r="D27" s="776">
        <v>38572429.434018999</v>
      </c>
      <c r="E27" s="722">
        <v>2215.8357154609107</v>
      </c>
      <c r="F27" s="754">
        <v>23562.876868673793</v>
      </c>
      <c r="G27" s="755">
        <v>0.49822993604305493</v>
      </c>
      <c r="H27" s="687">
        <v>2.3874657124571291E-2</v>
      </c>
      <c r="I27" s="22"/>
      <c r="K27" s="7">
        <f>A27</f>
        <v>2013</v>
      </c>
      <c r="L27" s="28">
        <f>B27</f>
        <v>1637</v>
      </c>
      <c r="N27" s="28"/>
      <c r="R27" s="903"/>
      <c r="W27" s="23"/>
      <c r="X27" s="23"/>
      <c r="Z27" s="23"/>
    </row>
    <row r="28" spans="1:32" ht="12" customHeight="1">
      <c r="A28" s="1297">
        <v>2014</v>
      </c>
      <c r="B28" s="728">
        <v>1599</v>
      </c>
      <c r="C28" s="778">
        <v>3410397.2052618805</v>
      </c>
      <c r="D28" s="778">
        <v>36263816.274877004</v>
      </c>
      <c r="E28" s="728">
        <v>2132.8312728341966</v>
      </c>
      <c r="F28" s="756">
        <v>22679.05958403815</v>
      </c>
      <c r="G28" s="757">
        <v>0.44829027025192603</v>
      </c>
      <c r="H28" s="688">
        <v>-5.9803292121513203E-2</v>
      </c>
      <c r="I28" s="22"/>
      <c r="K28" s="7">
        <f t="shared" ref="K28:K36" si="12">A28</f>
        <v>2014</v>
      </c>
      <c r="L28" s="28">
        <f t="shared" ref="L28:L36" si="13">B28</f>
        <v>1599</v>
      </c>
      <c r="N28" s="28"/>
      <c r="W28" s="23"/>
      <c r="X28" s="23"/>
      <c r="Z28" s="23"/>
    </row>
    <row r="29" spans="1:32" ht="12" customHeight="1">
      <c r="A29" s="1296">
        <v>2015</v>
      </c>
      <c r="B29" s="725">
        <v>1606</v>
      </c>
      <c r="C29" s="777">
        <v>3522761.6740966924</v>
      </c>
      <c r="D29" s="777">
        <v>37559635.195127994</v>
      </c>
      <c r="E29" s="725">
        <v>2193.500419736421</v>
      </c>
      <c r="F29" s="752">
        <v>23387.070482645078</v>
      </c>
      <c r="G29" s="758">
        <v>0.42673584395352337</v>
      </c>
      <c r="H29" s="686">
        <v>3.2947619315851356E-2</v>
      </c>
      <c r="I29" s="22"/>
      <c r="K29" s="7">
        <f t="shared" si="12"/>
        <v>2015</v>
      </c>
      <c r="L29" s="28">
        <f t="shared" si="13"/>
        <v>1606</v>
      </c>
      <c r="N29" s="28"/>
      <c r="W29" s="23"/>
      <c r="X29" s="23"/>
      <c r="Z29" s="23"/>
    </row>
    <row r="30" spans="1:32" ht="12" customHeight="1">
      <c r="A30" s="1296">
        <v>2016</v>
      </c>
      <c r="B30" s="725">
        <v>1618</v>
      </c>
      <c r="C30" s="777">
        <v>3836358.4581271773</v>
      </c>
      <c r="D30" s="777">
        <v>41022704.505940005</v>
      </c>
      <c r="E30" s="725">
        <v>2371.0497269018401</v>
      </c>
      <c r="F30" s="752">
        <v>25353.958285500623</v>
      </c>
      <c r="G30" s="758">
        <v>0.44988170238034997</v>
      </c>
      <c r="H30" s="686">
        <v>8.9020153232732546E-2</v>
      </c>
      <c r="I30" s="22"/>
      <c r="K30" s="7">
        <f t="shared" si="12"/>
        <v>2016</v>
      </c>
      <c r="L30" s="28">
        <f t="shared" si="13"/>
        <v>1618</v>
      </c>
      <c r="N30" s="28"/>
      <c r="W30" s="23"/>
      <c r="X30" s="23"/>
      <c r="Z30" s="23"/>
    </row>
    <row r="31" spans="1:32" ht="12" customHeight="1">
      <c r="A31" s="1295">
        <v>2017</v>
      </c>
      <c r="B31" s="722">
        <v>1703</v>
      </c>
      <c r="C31" s="776">
        <v>3847746</v>
      </c>
      <c r="D31" s="776">
        <v>41058748.2441696</v>
      </c>
      <c r="E31" s="722">
        <v>2259.392836171462</v>
      </c>
      <c r="F31" s="754">
        <v>24109.658393522961</v>
      </c>
      <c r="G31" s="755">
        <v>0.45121709550890915</v>
      </c>
      <c r="H31" s="687">
        <v>2.968320608492309E-3</v>
      </c>
      <c r="I31" s="22"/>
      <c r="K31" s="7">
        <f t="shared" si="12"/>
        <v>2017</v>
      </c>
      <c r="L31" s="28">
        <f t="shared" si="13"/>
        <v>1703</v>
      </c>
      <c r="N31" s="28"/>
      <c r="W31" s="23"/>
      <c r="X31" s="23"/>
      <c r="Z31" s="23"/>
    </row>
    <row r="32" spans="1:32" ht="12" customHeight="1">
      <c r="A32" s="1297">
        <v>2018</v>
      </c>
      <c r="B32" s="728">
        <v>1692</v>
      </c>
      <c r="C32" s="778">
        <v>3854919.8167295875</v>
      </c>
      <c r="D32" s="778">
        <v>41132713.413059898</v>
      </c>
      <c r="E32" s="728">
        <v>2278.3214046865173</v>
      </c>
      <c r="F32" s="756">
        <v>24310.114310319088</v>
      </c>
      <c r="G32" s="757">
        <v>0.45009767539950563</v>
      </c>
      <c r="H32" s="688">
        <v>1.8644205541601506E-3</v>
      </c>
      <c r="I32" s="22"/>
      <c r="K32" s="7">
        <f t="shared" si="12"/>
        <v>2018</v>
      </c>
      <c r="L32" s="28">
        <f t="shared" si="13"/>
        <v>1692</v>
      </c>
      <c r="N32" s="28"/>
      <c r="W32" s="23"/>
      <c r="X32" s="23"/>
      <c r="Z32" s="23"/>
    </row>
    <row r="33" spans="1:26" ht="12" customHeight="1">
      <c r="A33" s="1296">
        <v>2019</v>
      </c>
      <c r="B33" s="725">
        <v>1690</v>
      </c>
      <c r="C33" s="777">
        <v>4200740.8816692531</v>
      </c>
      <c r="D33" s="777">
        <v>44813140.046417996</v>
      </c>
      <c r="E33" s="725">
        <v>2485.6454921119839</v>
      </c>
      <c r="F33" s="752">
        <v>26516.650915040234</v>
      </c>
      <c r="G33" s="758">
        <v>0.49047549512950905</v>
      </c>
      <c r="H33" s="686">
        <v>8.9709016368867328E-2</v>
      </c>
      <c r="I33" s="22"/>
      <c r="K33" s="7">
        <f t="shared" si="12"/>
        <v>2019</v>
      </c>
      <c r="L33" s="28">
        <f t="shared" si="13"/>
        <v>1690</v>
      </c>
      <c r="N33" s="28"/>
      <c r="W33" s="23"/>
      <c r="X33" s="23"/>
      <c r="Z33" s="23"/>
    </row>
    <row r="34" spans="1:26" ht="12" customHeight="1">
      <c r="A34" s="1296">
        <v>2020</v>
      </c>
      <c r="B34" s="725">
        <v>1605</v>
      </c>
      <c r="C34" s="777">
        <v>4268309.7902267631</v>
      </c>
      <c r="D34" s="777">
        <v>45620793.125848003</v>
      </c>
      <c r="E34" s="725">
        <v>2659.3830468702572</v>
      </c>
      <c r="F34" s="752">
        <v>28424.170171867914</v>
      </c>
      <c r="G34" s="758">
        <v>0.49093652980057306</v>
      </c>
      <c r="H34" s="686">
        <v>1.6084997970800825E-2</v>
      </c>
      <c r="I34" s="22"/>
      <c r="K34" s="7">
        <f t="shared" si="12"/>
        <v>2020</v>
      </c>
      <c r="L34" s="28">
        <f t="shared" si="13"/>
        <v>1605</v>
      </c>
      <c r="N34" s="28"/>
      <c r="W34" s="23"/>
      <c r="X34" s="23"/>
      <c r="Z34" s="23"/>
    </row>
    <row r="35" spans="1:26" ht="12" customHeight="1">
      <c r="A35" s="1295">
        <v>2021</v>
      </c>
      <c r="B35" s="722">
        <v>1602</v>
      </c>
      <c r="C35" s="776">
        <v>4565694.3918051599</v>
      </c>
      <c r="D35" s="776">
        <v>48749272.698206998</v>
      </c>
      <c r="E35" s="722">
        <v>2849.9964992541572</v>
      </c>
      <c r="F35" s="754">
        <v>30430.257614361421</v>
      </c>
      <c r="G35" s="755">
        <v>0.48397530318778564</v>
      </c>
      <c r="H35" s="687">
        <v>6.9672684550527331E-2</v>
      </c>
      <c r="I35" s="22"/>
      <c r="K35" s="7">
        <f t="shared" si="12"/>
        <v>2021</v>
      </c>
      <c r="L35" s="28">
        <f t="shared" si="13"/>
        <v>1602</v>
      </c>
      <c r="N35" s="28"/>
      <c r="Y35" s="23"/>
      <c r="Z35" s="23"/>
    </row>
    <row r="36" spans="1:26" ht="12" customHeight="1">
      <c r="A36" s="1297">
        <v>2022</v>
      </c>
      <c r="B36" s="728">
        <f>B25</f>
        <v>1638</v>
      </c>
      <c r="C36" s="778">
        <f t="shared" ref="C36:F36" si="14">C25</f>
        <v>3611238.9207220157</v>
      </c>
      <c r="D36" s="778">
        <f t="shared" si="14"/>
        <v>39073065.323506005</v>
      </c>
      <c r="E36" s="728">
        <f t="shared" si="14"/>
        <v>2204.6635657643565</v>
      </c>
      <c r="F36" s="728">
        <f t="shared" si="14"/>
        <v>23854.130234130651</v>
      </c>
      <c r="G36" s="757">
        <f>C36/'8.1'!C38</f>
        <v>0.47870529120296934</v>
      </c>
      <c r="H36" s="688">
        <f>(C36-C35)/C35</f>
        <v>-0.20904935573354849</v>
      </c>
      <c r="I36" s="22"/>
      <c r="K36" s="7">
        <f t="shared" si="12"/>
        <v>2022</v>
      </c>
      <c r="L36" s="28">
        <f t="shared" si="13"/>
        <v>1638</v>
      </c>
      <c r="N36" s="28"/>
      <c r="Z36" s="23"/>
    </row>
    <row r="37" spans="1:26" ht="12" customHeight="1">
      <c r="A37" s="282"/>
      <c r="C37" s="283"/>
      <c r="D37" s="284"/>
      <c r="Z37" s="23"/>
    </row>
    <row r="38" spans="1:26" ht="14.1" customHeight="1">
      <c r="A38" s="282"/>
      <c r="C38" s="283"/>
      <c r="D38" s="284"/>
    </row>
    <row r="39" spans="1:26" ht="14.1" customHeight="1">
      <c r="C39" s="283"/>
      <c r="D39" s="284"/>
    </row>
    <row r="40" spans="1:26" ht="14.1" customHeight="1">
      <c r="C40" s="283"/>
      <c r="D40" s="148"/>
    </row>
    <row r="41" spans="1:26" ht="14.1" customHeight="1"/>
    <row r="42" spans="1:26" ht="14.1" customHeight="1"/>
    <row r="43" spans="1:26" ht="14.1" customHeight="1"/>
    <row r="44" spans="1:26" ht="14.1" customHeight="1"/>
    <row r="45" spans="1:26" ht="14.1" customHeight="1"/>
    <row r="46" spans="1:26" ht="14.1" customHeight="1"/>
    <row r="47" spans="1:26" ht="14.1" customHeight="1"/>
    <row r="48" spans="1:26"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sheetData>
  <mergeCells count="10">
    <mergeCell ref="J3:P4"/>
    <mergeCell ref="J13:P14"/>
    <mergeCell ref="B4:B6"/>
    <mergeCell ref="E5:F5"/>
    <mergeCell ref="C5:D5"/>
    <mergeCell ref="A3:H3"/>
    <mergeCell ref="C4:F4"/>
    <mergeCell ref="H4:H6"/>
    <mergeCell ref="G4:G6"/>
    <mergeCell ref="A4:A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31"/>
  <dimension ref="A1:Z61"/>
  <sheetViews>
    <sheetView showGridLines="0" zoomScaleNormal="100" zoomScaleSheetLayoutView="100" workbookViewId="0">
      <selection activeCell="H1" sqref="H1"/>
    </sheetView>
  </sheetViews>
  <sheetFormatPr defaultRowHeight="11.25"/>
  <cols>
    <col min="1" max="1" width="8.42578125" style="7" customWidth="1"/>
    <col min="2" max="6" width="9.7109375" style="7" customWidth="1"/>
    <col min="7" max="8" width="11.28515625" style="7" customWidth="1"/>
    <col min="9" max="9" width="1.7109375" style="7" customWidth="1"/>
    <col min="10" max="10" width="7.42578125" style="7" customWidth="1"/>
    <col min="11" max="15" width="9.7109375" style="7" customWidth="1"/>
    <col min="16" max="16" width="6.42578125" style="7" customWidth="1"/>
    <col min="17" max="17" width="9.140625" style="7"/>
    <col min="18" max="18" width="9.140625" style="148"/>
    <col min="19"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26" ht="18">
      <c r="A1" s="577" t="s">
        <v>341</v>
      </c>
      <c r="B1" s="159"/>
      <c r="C1" s="159"/>
      <c r="D1" s="159"/>
      <c r="F1" s="175"/>
    </row>
    <row r="2" spans="1:26" ht="5.0999999999999996" customHeight="1">
      <c r="A2" s="518"/>
      <c r="B2" s="518"/>
      <c r="C2" s="518"/>
      <c r="D2" s="518"/>
      <c r="F2" s="175"/>
    </row>
    <row r="3" spans="1:26" ht="16.5" customHeight="1">
      <c r="A3" s="1580">
        <v>2022</v>
      </c>
      <c r="B3" s="1580"/>
      <c r="C3" s="1580"/>
      <c r="D3" s="1580"/>
      <c r="E3" s="1580"/>
      <c r="F3" s="1580"/>
      <c r="G3" s="1580"/>
      <c r="H3" s="1580"/>
      <c r="I3" s="287"/>
      <c r="J3" s="1661" t="s">
        <v>342</v>
      </c>
      <c r="K3" s="1661"/>
      <c r="L3" s="1661"/>
      <c r="M3" s="1661"/>
      <c r="N3" s="1661"/>
      <c r="O3" s="1661"/>
      <c r="P3" s="1661"/>
    </row>
    <row r="4" spans="1:26" ht="29.25" customHeight="1">
      <c r="A4" s="1670" t="str">
        <f>'6.1'!A6</f>
        <v>Period</v>
      </c>
      <c r="B4" s="1665" t="s">
        <v>325</v>
      </c>
      <c r="C4" s="1668" t="s">
        <v>336</v>
      </c>
      <c r="D4" s="1668"/>
      <c r="E4" s="1668"/>
      <c r="F4" s="1668"/>
      <c r="G4" s="1665" t="s">
        <v>337</v>
      </c>
      <c r="H4" s="1665" t="s">
        <v>328</v>
      </c>
      <c r="I4" s="288"/>
      <c r="J4" s="1661"/>
      <c r="K4" s="1661"/>
      <c r="L4" s="1661"/>
      <c r="M4" s="1661"/>
      <c r="N4" s="1661"/>
      <c r="O4" s="1661"/>
      <c r="P4" s="1661"/>
    </row>
    <row r="5" spans="1:26" ht="26.25" customHeight="1">
      <c r="A5" s="1671"/>
      <c r="B5" s="1666"/>
      <c r="C5" s="1669" t="s">
        <v>329</v>
      </c>
      <c r="D5" s="1669"/>
      <c r="E5" s="1578" t="s">
        <v>330</v>
      </c>
      <c r="F5" s="1578"/>
      <c r="G5" s="1666"/>
      <c r="H5" s="1666"/>
      <c r="I5" s="288"/>
      <c r="J5" s="288"/>
      <c r="K5" s="288"/>
      <c r="L5" s="288"/>
      <c r="M5" s="288"/>
      <c r="N5" s="288"/>
      <c r="O5" s="288"/>
    </row>
    <row r="6" spans="1:26" ht="14.1" customHeight="1">
      <c r="A6" s="1598"/>
      <c r="B6" s="1667"/>
      <c r="C6" s="1402" t="s">
        <v>316</v>
      </c>
      <c r="D6" s="1402" t="s">
        <v>31</v>
      </c>
      <c r="E6" s="1402" t="s">
        <v>316</v>
      </c>
      <c r="F6" s="1402" t="s">
        <v>31</v>
      </c>
      <c r="G6" s="1667"/>
      <c r="H6" s="1667"/>
      <c r="I6" s="175"/>
      <c r="J6" s="175"/>
      <c r="K6" s="175"/>
      <c r="L6" s="175"/>
      <c r="M6" s="175"/>
      <c r="N6" s="175"/>
      <c r="O6" s="175"/>
      <c r="R6" s="148">
        <f>A3-1</f>
        <v>2021</v>
      </c>
    </row>
    <row r="7" spans="1:26" ht="13.5" customHeight="1">
      <c r="A7" s="1299" t="str">
        <f>'6.1'!A9</f>
        <v>January</v>
      </c>
      <c r="B7" s="740">
        <v>6600</v>
      </c>
      <c r="C7" s="1135">
        <v>117363.47238051679</v>
      </c>
      <c r="D7" s="1135">
        <v>1253924.6847300003</v>
      </c>
      <c r="E7" s="740">
        <f>C7/B7</f>
        <v>17.7823443000783</v>
      </c>
      <c r="F7" s="741">
        <f>D7/B7</f>
        <v>189.98858859545459</v>
      </c>
      <c r="G7" s="742">
        <f>C7/'8.1'!C9</f>
        <v>0.10347114349998192</v>
      </c>
      <c r="H7" s="653">
        <f>(C7-R7)/R7</f>
        <v>-7.1996238194875634E-2</v>
      </c>
      <c r="I7" s="22"/>
      <c r="J7" s="22"/>
      <c r="K7" s="22"/>
      <c r="L7" s="22"/>
      <c r="M7" s="22"/>
      <c r="N7" s="22"/>
      <c r="O7" s="22"/>
      <c r="R7" s="145">
        <v>126468.74636825283</v>
      </c>
      <c r="S7" s="28"/>
      <c r="T7" s="28"/>
      <c r="U7" s="28"/>
      <c r="W7" s="28"/>
      <c r="X7" s="28"/>
      <c r="Y7" s="23"/>
    </row>
    <row r="8" spans="1:26" ht="13.5" customHeight="1">
      <c r="A8" s="1300" t="str">
        <f>'6.1'!A10</f>
        <v>February</v>
      </c>
      <c r="B8" s="743">
        <v>6583</v>
      </c>
      <c r="C8" s="1136">
        <v>92040.852883801344</v>
      </c>
      <c r="D8" s="1136">
        <v>984927.39806999976</v>
      </c>
      <c r="E8" s="743">
        <f t="shared" ref="E8:E25" si="0">C8/B8</f>
        <v>13.98159697460145</v>
      </c>
      <c r="F8" s="744">
        <f t="shared" ref="F8:F25" si="1">D8/B8</f>
        <v>149.61680055749653</v>
      </c>
      <c r="G8" s="745">
        <f>C8/'8.1'!C10</f>
        <v>0.10335857555382651</v>
      </c>
      <c r="H8" s="676">
        <f t="shared" ref="H8:H25" si="2">(C8-R8)/R8</f>
        <v>-0.20388764300076195</v>
      </c>
      <c r="I8" s="22"/>
      <c r="J8" s="22"/>
      <c r="K8" s="22"/>
      <c r="L8" s="22"/>
      <c r="M8" s="22"/>
      <c r="N8" s="22"/>
      <c r="O8" s="22"/>
      <c r="R8" s="145">
        <v>115612.89317343109</v>
      </c>
      <c r="T8" s="28"/>
      <c r="U8" s="28"/>
      <c r="W8" s="28"/>
      <c r="X8" s="28"/>
      <c r="Y8" s="23"/>
    </row>
    <row r="9" spans="1:26" ht="13.5" customHeight="1">
      <c r="A9" s="1301" t="str">
        <f>'6.1'!A11</f>
        <v>March</v>
      </c>
      <c r="B9" s="746">
        <v>6510</v>
      </c>
      <c r="C9" s="987">
        <v>92501.585211881771</v>
      </c>
      <c r="D9" s="987">
        <v>993670.67464999959</v>
      </c>
      <c r="E9" s="746">
        <f t="shared" si="0"/>
        <v>14.209152874328996</v>
      </c>
      <c r="F9" s="747">
        <f t="shared" si="1"/>
        <v>152.63758443164357</v>
      </c>
      <c r="G9" s="748">
        <f>C9/'8.1'!C11</f>
        <v>0.10025973434376494</v>
      </c>
      <c r="H9" s="659">
        <f t="shared" si="2"/>
        <v>-0.10166421176012726</v>
      </c>
      <c r="I9" s="22"/>
      <c r="J9" s="22"/>
      <c r="K9" s="22"/>
      <c r="L9" s="22"/>
      <c r="M9" s="22"/>
      <c r="N9" s="22"/>
      <c r="O9" s="22"/>
      <c r="R9" s="1260">
        <v>102969.94333613489</v>
      </c>
      <c r="T9" s="28"/>
      <c r="U9" s="28"/>
      <c r="W9" s="28"/>
      <c r="X9" s="28"/>
      <c r="Y9" s="23"/>
      <c r="Z9" s="28">
        <f>SUM(U9:Y9)</f>
        <v>0</v>
      </c>
    </row>
    <row r="10" spans="1:26" ht="13.5" customHeight="1">
      <c r="A10" s="1299" t="str">
        <f>'6.1'!A12</f>
        <v>April</v>
      </c>
      <c r="B10" s="740">
        <v>6507</v>
      </c>
      <c r="C10" s="1135">
        <v>68867.30316274245</v>
      </c>
      <c r="D10" s="1135">
        <v>742913.6201299997</v>
      </c>
      <c r="E10" s="740">
        <f t="shared" si="0"/>
        <v>10.583572024395643</v>
      </c>
      <c r="F10" s="741">
        <f t="shared" si="1"/>
        <v>114.17144922852309</v>
      </c>
      <c r="G10" s="742">
        <f>C10/'8.1'!C12</f>
        <v>0.1025784655290132</v>
      </c>
      <c r="H10" s="653">
        <f t="shared" si="2"/>
        <v>-0.13333928039938339</v>
      </c>
      <c r="I10" s="22"/>
      <c r="J10" s="22"/>
      <c r="K10" s="22"/>
      <c r="L10" s="22"/>
      <c r="M10" s="22"/>
      <c r="N10" s="22"/>
      <c r="O10" s="22"/>
      <c r="R10" s="1260">
        <v>79462.818153889079</v>
      </c>
      <c r="T10" s="28"/>
      <c r="U10" s="28"/>
      <c r="W10" s="28"/>
      <c r="X10" s="28"/>
      <c r="Y10" s="23"/>
    </row>
    <row r="11" spans="1:26" ht="13.5" customHeight="1">
      <c r="A11" s="1300" t="str">
        <f>'6.1'!A13</f>
        <v>May</v>
      </c>
      <c r="B11" s="743">
        <v>6515</v>
      </c>
      <c r="C11" s="1136">
        <v>34863.431795962148</v>
      </c>
      <c r="D11" s="1136">
        <v>374719.87455999991</v>
      </c>
      <c r="E11" s="743">
        <f t="shared" si="0"/>
        <v>5.3512558397486032</v>
      </c>
      <c r="F11" s="744">
        <f t="shared" si="1"/>
        <v>57.516481129700679</v>
      </c>
      <c r="G11" s="745">
        <f>C11/'8.1'!C13</f>
        <v>8.9647145670847347E-2</v>
      </c>
      <c r="H11" s="676">
        <f t="shared" si="2"/>
        <v>-0.36290111993132185</v>
      </c>
      <c r="I11" s="22"/>
      <c r="J11" s="22"/>
      <c r="K11" s="22"/>
      <c r="L11" s="22"/>
      <c r="M11" s="22"/>
      <c r="N11" s="22"/>
      <c r="O11" s="22"/>
      <c r="R11" s="1260">
        <v>54722.167761782803</v>
      </c>
      <c r="T11" s="28"/>
      <c r="U11" s="28"/>
      <c r="W11" s="28"/>
      <c r="X11" s="28"/>
      <c r="Y11" s="23"/>
    </row>
    <row r="12" spans="1:26" ht="13.5" customHeight="1">
      <c r="A12" s="1301" t="str">
        <f>'6.1'!A14</f>
        <v>June</v>
      </c>
      <c r="B12" s="746">
        <v>6502</v>
      </c>
      <c r="C12" s="987">
        <v>27426.712348382865</v>
      </c>
      <c r="D12" s="987">
        <v>297399.81600000011</v>
      </c>
      <c r="E12" s="746">
        <f t="shared" si="0"/>
        <v>4.2181963008893977</v>
      </c>
      <c r="F12" s="747">
        <f t="shared" si="1"/>
        <v>45.739744078745019</v>
      </c>
      <c r="G12" s="748">
        <f>C12/'8.1'!C14</f>
        <v>8.154109062347463E-2</v>
      </c>
      <c r="H12" s="659">
        <f t="shared" si="2"/>
        <v>-0.17568394049216821</v>
      </c>
      <c r="I12" s="22"/>
      <c r="J12" s="22"/>
      <c r="K12" s="22"/>
      <c r="L12" s="22"/>
      <c r="M12" s="22"/>
      <c r="N12" s="22"/>
      <c r="O12" s="22"/>
      <c r="R12" s="1260">
        <v>33272.082997822858</v>
      </c>
      <c r="T12" s="28"/>
      <c r="U12" s="28"/>
      <c r="W12" s="28"/>
      <c r="X12" s="28"/>
      <c r="Y12" s="23"/>
    </row>
    <row r="13" spans="1:26" ht="13.5" customHeight="1">
      <c r="A13" s="1299" t="str">
        <f>'6.1'!A15</f>
        <v>July</v>
      </c>
      <c r="B13" s="740">
        <v>6507</v>
      </c>
      <c r="C13" s="1135">
        <v>24814.020299326337</v>
      </c>
      <c r="D13" s="1135">
        <v>269889.59791000007</v>
      </c>
      <c r="E13" s="740">
        <f t="shared" si="0"/>
        <v>3.8134348085640597</v>
      </c>
      <c r="F13" s="741">
        <f t="shared" si="1"/>
        <v>41.47680926848011</v>
      </c>
      <c r="G13" s="742">
        <f>C13/'8.1'!C15</f>
        <v>8.5990917529445737E-2</v>
      </c>
      <c r="H13" s="653">
        <f t="shared" si="2"/>
        <v>-0.20681962230990547</v>
      </c>
      <c r="I13" s="22"/>
      <c r="J13" s="1674" t="s">
        <v>343</v>
      </c>
      <c r="K13" s="1674"/>
      <c r="L13" s="1674"/>
      <c r="M13" s="1674"/>
      <c r="N13" s="1674"/>
      <c r="O13" s="1674"/>
      <c r="P13" s="1674"/>
      <c r="R13" s="1260">
        <v>31284.208481795657</v>
      </c>
      <c r="T13" s="28"/>
      <c r="U13" s="28"/>
      <c r="W13" s="28"/>
      <c r="X13" s="28"/>
      <c r="Y13" s="23"/>
    </row>
    <row r="14" spans="1:26" ht="13.5" customHeight="1">
      <c r="A14" s="1300" t="str">
        <f>'6.1'!A16</f>
        <v>August</v>
      </c>
      <c r="B14" s="743">
        <v>6524</v>
      </c>
      <c r="C14" s="1136">
        <v>26653.902392056792</v>
      </c>
      <c r="D14" s="1136">
        <v>289393.23274000001</v>
      </c>
      <c r="E14" s="743">
        <f t="shared" si="0"/>
        <v>4.0855153881141621</v>
      </c>
      <c r="F14" s="744">
        <f t="shared" si="1"/>
        <v>44.358251492949115</v>
      </c>
      <c r="G14" s="745">
        <f>C14/'8.1'!C16</f>
        <v>8.5674898458047946E-2</v>
      </c>
      <c r="H14" s="676">
        <f t="shared" si="2"/>
        <v>-0.25423750740972351</v>
      </c>
      <c r="I14" s="22"/>
      <c r="J14" s="1674"/>
      <c r="K14" s="1674"/>
      <c r="L14" s="1674"/>
      <c r="M14" s="1674"/>
      <c r="N14" s="1674"/>
      <c r="O14" s="1674"/>
      <c r="P14" s="1674"/>
      <c r="R14" s="1260">
        <v>35740.47053436422</v>
      </c>
      <c r="T14" s="28"/>
      <c r="U14" s="28"/>
      <c r="W14" s="28"/>
      <c r="X14" s="28"/>
      <c r="Y14" s="23"/>
    </row>
    <row r="15" spans="1:26" ht="13.5" customHeight="1">
      <c r="A15" s="1301" t="str">
        <f>'6.1'!A17</f>
        <v>September</v>
      </c>
      <c r="B15" s="746">
        <v>6526</v>
      </c>
      <c r="C15" s="987">
        <v>35468.333460704111</v>
      </c>
      <c r="D15" s="987">
        <v>388140.57513999997</v>
      </c>
      <c r="E15" s="746">
        <f t="shared" si="0"/>
        <v>5.4349269783487761</v>
      </c>
      <c r="F15" s="747">
        <f t="shared" si="1"/>
        <v>59.476030514863616</v>
      </c>
      <c r="G15" s="748">
        <f>C15/'8.1'!C17</f>
        <v>9.2520143317896694E-2</v>
      </c>
      <c r="H15" s="659">
        <f t="shared" si="2"/>
        <v>-0.12440308303345503</v>
      </c>
      <c r="I15" s="22"/>
      <c r="J15" s="22"/>
      <c r="K15" s="285">
        <f>A27</f>
        <v>2013</v>
      </c>
      <c r="L15" s="285">
        <f>C27</f>
        <v>819144.45046701445</v>
      </c>
      <c r="M15" s="286"/>
      <c r="N15" s="286"/>
      <c r="O15" s="286"/>
      <c r="R15" s="1260">
        <v>40507.604325038177</v>
      </c>
      <c r="T15" s="28"/>
      <c r="U15" s="28"/>
      <c r="W15" s="28"/>
      <c r="X15" s="28"/>
      <c r="Y15" s="23"/>
    </row>
    <row r="16" spans="1:26" ht="13.5" customHeight="1">
      <c r="A16" s="1299" t="str">
        <f>'6.1'!A18</f>
        <v>October</v>
      </c>
      <c r="B16" s="740">
        <v>6523</v>
      </c>
      <c r="C16" s="1135">
        <v>48867.551990717926</v>
      </c>
      <c r="D16" s="1135">
        <v>535576.60410000011</v>
      </c>
      <c r="E16" s="740">
        <f t="shared" si="0"/>
        <v>7.4915762671650965</v>
      </c>
      <c r="F16" s="741">
        <f t="shared" si="1"/>
        <v>82.105872160049074</v>
      </c>
      <c r="G16" s="742">
        <f>C16/'8.1'!C18</f>
        <v>9.6270002783421543E-2</v>
      </c>
      <c r="H16" s="653">
        <f t="shared" si="2"/>
        <v>-0.34581980584969974</v>
      </c>
      <c r="I16" s="22"/>
      <c r="J16" s="22"/>
      <c r="K16" s="285">
        <f t="shared" ref="K16:K24" si="3">A28</f>
        <v>2014</v>
      </c>
      <c r="L16" s="285">
        <f t="shared" ref="L16:L24" si="4">C28</f>
        <v>712956.65283609333</v>
      </c>
      <c r="M16" s="286"/>
      <c r="N16" s="286"/>
      <c r="O16" s="286"/>
      <c r="R16" s="1260">
        <v>74700.445577064398</v>
      </c>
      <c r="T16" s="28"/>
      <c r="U16" s="28"/>
      <c r="W16" s="28"/>
      <c r="X16" s="28"/>
      <c r="Y16" s="23"/>
    </row>
    <row r="17" spans="1:25" ht="13.5" customHeight="1">
      <c r="A17" s="1300" t="str">
        <f>'6.1'!A19</f>
        <v>November</v>
      </c>
      <c r="B17" s="743">
        <v>6509</v>
      </c>
      <c r="C17" s="1136">
        <v>74896.373001424261</v>
      </c>
      <c r="D17" s="1136">
        <v>818701.67448999977</v>
      </c>
      <c r="E17" s="743">
        <f t="shared" si="0"/>
        <v>11.506586726290408</v>
      </c>
      <c r="F17" s="744">
        <f t="shared" si="1"/>
        <v>125.77994691811335</v>
      </c>
      <c r="G17" s="745">
        <f>C17/'8.1'!C19</f>
        <v>0.10080663554681603</v>
      </c>
      <c r="H17" s="676">
        <f t="shared" si="2"/>
        <v>-0.28055291059160964</v>
      </c>
      <c r="I17" s="22"/>
      <c r="J17" s="22"/>
      <c r="K17" s="285">
        <f t="shared" si="3"/>
        <v>2015</v>
      </c>
      <c r="L17" s="285">
        <f t="shared" si="4"/>
        <v>740547.16276384518</v>
      </c>
      <c r="M17" s="286"/>
      <c r="N17" s="286"/>
      <c r="O17" s="286"/>
      <c r="R17" s="1260">
        <v>104102.68399725185</v>
      </c>
      <c r="T17" s="28"/>
      <c r="U17" s="28"/>
      <c r="W17" s="28"/>
      <c r="X17" s="28"/>
      <c r="Y17" s="23"/>
    </row>
    <row r="18" spans="1:25" ht="13.5" customHeight="1">
      <c r="A18" s="1301" t="str">
        <f>'6.1'!A20</f>
        <v>December</v>
      </c>
      <c r="B18" s="746">
        <v>6526</v>
      </c>
      <c r="C18" s="987">
        <v>95966.533280735763</v>
      </c>
      <c r="D18" s="987">
        <v>1045932.7308500003</v>
      </c>
      <c r="E18" s="746">
        <f t="shared" si="0"/>
        <v>14.705260999193344</v>
      </c>
      <c r="F18" s="747">
        <f t="shared" si="1"/>
        <v>160.27164125804478</v>
      </c>
      <c r="G18" s="748">
        <f>C18/'8.1'!C20</f>
        <v>9.9327991723103262E-2</v>
      </c>
      <c r="H18" s="659">
        <f t="shared" si="2"/>
        <v>-0.16639988642014264</v>
      </c>
      <c r="I18" s="22"/>
      <c r="J18" s="22"/>
      <c r="K18" s="285">
        <f t="shared" si="3"/>
        <v>2016</v>
      </c>
      <c r="L18" s="285">
        <f t="shared" si="4"/>
        <v>801511.80511781632</v>
      </c>
      <c r="M18" s="286"/>
      <c r="N18" s="286"/>
      <c r="O18" s="286"/>
      <c r="R18" s="1260">
        <v>115122.98489093517</v>
      </c>
      <c r="T18" s="28"/>
      <c r="U18" s="28"/>
      <c r="W18" s="28"/>
      <c r="X18" s="28"/>
      <c r="Y18" s="23"/>
    </row>
    <row r="19" spans="1:25" ht="13.5" customHeight="1">
      <c r="A19" s="1299" t="str">
        <f>'6.1'!A21</f>
        <v>1Q</v>
      </c>
      <c r="B19" s="740">
        <f>B9</f>
        <v>6510</v>
      </c>
      <c r="C19" s="1135">
        <f>SUM(C7:C9)</f>
        <v>301905.91047619993</v>
      </c>
      <c r="D19" s="1135">
        <f>SUM(D7:D9)</f>
        <v>3232522.7574499995</v>
      </c>
      <c r="E19" s="740">
        <f t="shared" si="0"/>
        <v>46.375715894961587</v>
      </c>
      <c r="F19" s="741">
        <f t="shared" si="1"/>
        <v>496.54727456989241</v>
      </c>
      <c r="G19" s="742">
        <f>C19/'8.1'!C21</f>
        <v>0.1024318653431069</v>
      </c>
      <c r="H19" s="653">
        <f t="shared" si="2"/>
        <v>-0.12504122439251814</v>
      </c>
      <c r="I19" s="22"/>
      <c r="J19" s="22"/>
      <c r="K19" s="285">
        <f t="shared" si="3"/>
        <v>2017</v>
      </c>
      <c r="L19" s="285">
        <f t="shared" si="4"/>
        <v>905811.00000000012</v>
      </c>
      <c r="M19" s="286"/>
      <c r="N19" s="286"/>
      <c r="O19" s="286"/>
      <c r="R19" s="1260">
        <v>345051.58287781884</v>
      </c>
      <c r="T19" s="28"/>
      <c r="Y19" s="23"/>
    </row>
    <row r="20" spans="1:25" ht="13.5" customHeight="1">
      <c r="A20" s="1300" t="str">
        <f>'6.1'!A22</f>
        <v>2Q</v>
      </c>
      <c r="B20" s="743">
        <f>B12</f>
        <v>6502</v>
      </c>
      <c r="C20" s="1136">
        <f t="shared" ref="C20:D20" si="5">SUM(C10:C12)</f>
        <v>131157.44730708745</v>
      </c>
      <c r="D20" s="1136">
        <f t="shared" si="5"/>
        <v>1415033.3106899997</v>
      </c>
      <c r="E20" s="743">
        <f t="shared" si="0"/>
        <v>20.171862089678168</v>
      </c>
      <c r="F20" s="744">
        <f t="shared" si="1"/>
        <v>217.63046919255609</v>
      </c>
      <c r="G20" s="745">
        <f>C20/'8.1'!C22</f>
        <v>9.3911098369043433E-2</v>
      </c>
      <c r="H20" s="676">
        <f t="shared" si="2"/>
        <v>-0.21676971800550876</v>
      </c>
      <c r="I20" s="22"/>
      <c r="J20" s="22"/>
      <c r="K20" s="285">
        <f t="shared" si="3"/>
        <v>2018</v>
      </c>
      <c r="L20" s="285">
        <f t="shared" si="4"/>
        <v>802317.10169693304</v>
      </c>
      <c r="M20" s="286"/>
      <c r="N20" s="286"/>
      <c r="O20" s="286"/>
      <c r="R20" s="1260">
        <v>167457.06891349476</v>
      </c>
      <c r="T20" s="28"/>
    </row>
    <row r="21" spans="1:25" ht="13.5" customHeight="1">
      <c r="A21" s="1300" t="str">
        <f>'6.1'!A23</f>
        <v>3Q</v>
      </c>
      <c r="B21" s="743">
        <f>B15</f>
        <v>6526</v>
      </c>
      <c r="C21" s="1136">
        <f t="shared" ref="C21:D21" si="6">SUM(C13:C15)</f>
        <v>86936.25615208724</v>
      </c>
      <c r="D21" s="1136">
        <f t="shared" si="6"/>
        <v>947423.40579000011</v>
      </c>
      <c r="E21" s="743">
        <f t="shared" si="0"/>
        <v>13.3215225485883</v>
      </c>
      <c r="F21" s="744">
        <f t="shared" si="1"/>
        <v>145.17674008427829</v>
      </c>
      <c r="G21" s="745">
        <f>C21/'8.1'!C23</f>
        <v>8.8437148753071057E-2</v>
      </c>
      <c r="H21" s="676">
        <f t="shared" si="2"/>
        <v>-0.19153343116280697</v>
      </c>
      <c r="I21" s="22"/>
      <c r="J21" s="22"/>
      <c r="K21" s="285">
        <f t="shared" si="3"/>
        <v>2019</v>
      </c>
      <c r="L21" s="285">
        <f t="shared" si="4"/>
        <v>837955.48207248398</v>
      </c>
      <c r="M21" s="286"/>
      <c r="N21" s="286"/>
      <c r="O21" s="286"/>
      <c r="R21" s="1260">
        <v>107532.28334119805</v>
      </c>
    </row>
    <row r="22" spans="1:25" ht="13.5" customHeight="1">
      <c r="A22" s="1301" t="str">
        <f>'6.1'!A24</f>
        <v>4Q</v>
      </c>
      <c r="B22" s="746">
        <f>B18</f>
        <v>6526</v>
      </c>
      <c r="C22" s="987">
        <f t="shared" ref="C22:D22" si="7">SUM(C16:C18)</f>
        <v>219730.45827287796</v>
      </c>
      <c r="D22" s="987">
        <f t="shared" si="7"/>
        <v>2400211.0094400002</v>
      </c>
      <c r="E22" s="746">
        <f t="shared" si="0"/>
        <v>33.670005864676369</v>
      </c>
      <c r="F22" s="747">
        <f t="shared" si="1"/>
        <v>367.79206396567577</v>
      </c>
      <c r="G22" s="748">
        <f>C22/'8.1'!C24</f>
        <v>9.9123333010174716E-2</v>
      </c>
      <c r="H22" s="659">
        <f t="shared" si="2"/>
        <v>-0.25242961595079721</v>
      </c>
      <c r="I22" s="22"/>
      <c r="J22" s="22"/>
      <c r="K22" s="285">
        <f t="shared" si="3"/>
        <v>2020</v>
      </c>
      <c r="L22" s="285">
        <f t="shared" si="4"/>
        <v>840410.28830097569</v>
      </c>
      <c r="M22" s="286"/>
      <c r="N22" s="286"/>
      <c r="O22" s="286"/>
      <c r="R22" s="1260">
        <v>293926.11446525145</v>
      </c>
    </row>
    <row r="23" spans="1:25" ht="13.5" customHeight="1">
      <c r="A23" s="1299" t="str">
        <f>'6.1'!A25</f>
        <v>1H</v>
      </c>
      <c r="B23" s="740">
        <f>B12</f>
        <v>6502</v>
      </c>
      <c r="C23" s="1135">
        <f t="shared" ref="C23:D23" si="8">SUM(C7:C12)</f>
        <v>433063.35778328741</v>
      </c>
      <c r="D23" s="1135">
        <f t="shared" si="8"/>
        <v>4647556.0681399982</v>
      </c>
      <c r="E23" s="740">
        <f t="shared" si="0"/>
        <v>66.604638231819038</v>
      </c>
      <c r="F23" s="741">
        <f t="shared" si="1"/>
        <v>714.78869088588101</v>
      </c>
      <c r="G23" s="742">
        <f>C23/'8.1'!C25</f>
        <v>9.9692402911503331E-2</v>
      </c>
      <c r="H23" s="653">
        <f t="shared" si="2"/>
        <v>-0.1550125909686598</v>
      </c>
      <c r="I23" s="22"/>
      <c r="J23" s="22"/>
      <c r="K23" s="285">
        <f t="shared" si="3"/>
        <v>2021</v>
      </c>
      <c r="L23" s="285">
        <f t="shared" si="4"/>
        <v>913967.04959776311</v>
      </c>
      <c r="M23" s="286"/>
      <c r="N23" s="286"/>
      <c r="O23" s="286"/>
      <c r="R23" s="1260">
        <v>512508.6517913136</v>
      </c>
    </row>
    <row r="24" spans="1:25" ht="13.5" customHeight="1">
      <c r="A24" s="1301" t="str">
        <f>'6.1'!A26</f>
        <v>2H</v>
      </c>
      <c r="B24" s="746">
        <f>B18</f>
        <v>6526</v>
      </c>
      <c r="C24" s="987">
        <f t="shared" ref="C24:D24" si="9">SUM(C13:C18)</f>
        <v>306666.7144249652</v>
      </c>
      <c r="D24" s="987">
        <f t="shared" si="9"/>
        <v>3347634.4152300004</v>
      </c>
      <c r="E24" s="746">
        <f t="shared" si="0"/>
        <v>46.991528413264668</v>
      </c>
      <c r="F24" s="747">
        <f t="shared" si="1"/>
        <v>512.96880404995409</v>
      </c>
      <c r="G24" s="748">
        <f>C24/'8.1'!C26</f>
        <v>9.5840335563281795E-2</v>
      </c>
      <c r="H24" s="659">
        <f t="shared" si="2"/>
        <v>-0.23611832234528349</v>
      </c>
      <c r="I24" s="22"/>
      <c r="J24" s="22"/>
      <c r="K24" s="285">
        <f t="shared" si="3"/>
        <v>2022</v>
      </c>
      <c r="L24" s="285">
        <f t="shared" si="4"/>
        <v>739730.0722082525</v>
      </c>
      <c r="M24" s="286"/>
      <c r="N24" s="286"/>
      <c r="O24" s="286"/>
      <c r="R24" s="1260">
        <v>401458.3978064495</v>
      </c>
    </row>
    <row r="25" spans="1:25" ht="13.5" customHeight="1">
      <c r="A25" s="1298" t="str">
        <f>'6.1'!A27</f>
        <v>Year</v>
      </c>
      <c r="B25" s="731">
        <f>B18</f>
        <v>6526</v>
      </c>
      <c r="C25" s="1137">
        <f t="shared" ref="C25:D25" si="10">SUM(C7:C18)</f>
        <v>739730.0722082525</v>
      </c>
      <c r="D25" s="1137">
        <f t="shared" si="10"/>
        <v>7995190.4833699986</v>
      </c>
      <c r="E25" s="731">
        <f t="shared" si="0"/>
        <v>113.35122160714872</v>
      </c>
      <c r="F25" s="749">
        <f t="shared" si="1"/>
        <v>1225.1287899739502</v>
      </c>
      <c r="G25" s="750">
        <f>C25/'8.1'!C27</f>
        <v>9.8058507731536432E-2</v>
      </c>
      <c r="H25" s="655">
        <f t="shared" si="2"/>
        <v>-0.19063813894187137</v>
      </c>
      <c r="I25" s="22"/>
      <c r="J25" s="1673" t="s">
        <v>344</v>
      </c>
      <c r="K25" s="1673"/>
      <c r="L25" s="1673"/>
      <c r="M25" s="1673"/>
      <c r="N25" s="1673"/>
      <c r="O25" s="1673"/>
      <c r="P25" s="1673"/>
      <c r="R25" s="1260">
        <v>913967.04959776311</v>
      </c>
    </row>
    <row r="26" spans="1:25" ht="12" customHeight="1">
      <c r="A26" s="150"/>
      <c r="B26" s="150"/>
      <c r="C26" s="734"/>
      <c r="D26" s="734"/>
      <c r="E26" s="759"/>
      <c r="F26" s="760"/>
      <c r="G26" s="753"/>
      <c r="H26" s="150"/>
      <c r="K26" s="148"/>
      <c r="L26" s="109" t="str">
        <f>B4</f>
        <v>Number of customers at the end of the period</v>
      </c>
      <c r="R26" s="903"/>
    </row>
    <row r="27" spans="1:25" ht="12" customHeight="1">
      <c r="A27" s="1295">
        <v>2013</v>
      </c>
      <c r="B27" s="722">
        <v>6946</v>
      </c>
      <c r="C27" s="776">
        <v>819144.45046701445</v>
      </c>
      <c r="D27" s="776">
        <v>8704030.6067480016</v>
      </c>
      <c r="E27" s="722">
        <v>117.93038446113079</v>
      </c>
      <c r="F27" s="754">
        <v>1253.0997130359922</v>
      </c>
      <c r="G27" s="755">
        <v>0.11251335481200593</v>
      </c>
      <c r="H27" s="687">
        <v>2.2099407091207404E-2</v>
      </c>
      <c r="I27" s="22"/>
      <c r="K27" s="148">
        <f>A27</f>
        <v>2013</v>
      </c>
      <c r="L27" s="145">
        <f>B27</f>
        <v>6946</v>
      </c>
      <c r="N27" s="28"/>
      <c r="R27" s="903"/>
    </row>
    <row r="28" spans="1:25" ht="12" customHeight="1">
      <c r="A28" s="1297">
        <v>2014</v>
      </c>
      <c r="B28" s="728">
        <v>6841</v>
      </c>
      <c r="C28" s="778">
        <v>712956.65283609333</v>
      </c>
      <c r="D28" s="778">
        <v>7577965.2374860002</v>
      </c>
      <c r="E28" s="728">
        <v>104.2181921993997</v>
      </c>
      <c r="F28" s="756">
        <v>1107.7277061081713</v>
      </c>
      <c r="G28" s="757">
        <v>9.3716805211039422E-2</v>
      </c>
      <c r="H28" s="688">
        <v>-0.12963256672297643</v>
      </c>
      <c r="I28" s="22"/>
      <c r="K28" s="148">
        <f t="shared" ref="K28:L36" si="11">A28</f>
        <v>2014</v>
      </c>
      <c r="L28" s="145">
        <f t="shared" si="11"/>
        <v>6841</v>
      </c>
      <c r="N28" s="28"/>
    </row>
    <row r="29" spans="1:25" ht="12" customHeight="1">
      <c r="A29" s="1295">
        <v>2015</v>
      </c>
      <c r="B29" s="722">
        <v>6814</v>
      </c>
      <c r="C29" s="776">
        <v>740547.16276384518</v>
      </c>
      <c r="D29" s="776">
        <v>7890518.1577660004</v>
      </c>
      <c r="E29" s="722">
        <v>108.68024108656371</v>
      </c>
      <c r="F29" s="754">
        <v>1157.9862280255356</v>
      </c>
      <c r="G29" s="755">
        <v>8.9707464689745206E-2</v>
      </c>
      <c r="H29" s="687">
        <v>3.8698720066638922E-2</v>
      </c>
      <c r="I29" s="22"/>
      <c r="K29" s="148">
        <f t="shared" si="11"/>
        <v>2015</v>
      </c>
      <c r="L29" s="145">
        <f t="shared" si="11"/>
        <v>6814</v>
      </c>
      <c r="N29" s="28"/>
    </row>
    <row r="30" spans="1:25" ht="12" customHeight="1">
      <c r="A30" s="1297">
        <v>2016</v>
      </c>
      <c r="B30" s="728">
        <v>6823</v>
      </c>
      <c r="C30" s="778">
        <v>801511.80511781632</v>
      </c>
      <c r="D30" s="778">
        <v>8566822.965175001</v>
      </c>
      <c r="E30" s="728">
        <v>117.47205116778782</v>
      </c>
      <c r="F30" s="756">
        <v>1255.5800916275832</v>
      </c>
      <c r="G30" s="757">
        <v>9.3991606702044248E-2</v>
      </c>
      <c r="H30" s="688">
        <v>8.2323780873646127E-2</v>
      </c>
      <c r="I30" s="22"/>
      <c r="K30" s="148">
        <f t="shared" si="11"/>
        <v>2016</v>
      </c>
      <c r="L30" s="145">
        <f t="shared" si="11"/>
        <v>6823</v>
      </c>
      <c r="N30" s="28"/>
    </row>
    <row r="31" spans="1:25" ht="12" customHeight="1">
      <c r="A31" s="1295">
        <v>2017</v>
      </c>
      <c r="B31" s="722">
        <v>6817</v>
      </c>
      <c r="C31" s="776">
        <v>905811.00000000012</v>
      </c>
      <c r="D31" s="776">
        <v>9665069.4472600017</v>
      </c>
      <c r="E31" s="722">
        <v>132.87531172069828</v>
      </c>
      <c r="F31" s="754">
        <v>1417.7892690714393</v>
      </c>
      <c r="G31" s="755">
        <v>0.10622255432141846</v>
      </c>
      <c r="H31" s="687">
        <v>0.13012808322499078</v>
      </c>
      <c r="I31" s="22"/>
      <c r="K31" s="148">
        <f t="shared" si="11"/>
        <v>2017</v>
      </c>
      <c r="L31" s="145">
        <f t="shared" si="11"/>
        <v>6817</v>
      </c>
      <c r="N31" s="28"/>
    </row>
    <row r="32" spans="1:25" ht="12" customHeight="1">
      <c r="A32" s="1297">
        <v>2018</v>
      </c>
      <c r="B32" s="728">
        <v>6817</v>
      </c>
      <c r="C32" s="778">
        <v>802317.10169693304</v>
      </c>
      <c r="D32" s="778">
        <v>8559038.9524500072</v>
      </c>
      <c r="E32" s="728">
        <v>117.69357513524028</v>
      </c>
      <c r="F32" s="756">
        <v>1255.543340538361</v>
      </c>
      <c r="G32" s="757">
        <v>9.3677969860712682E-2</v>
      </c>
      <c r="H32" s="688">
        <v>-0.11425551059003154</v>
      </c>
      <c r="I32" s="22"/>
      <c r="K32" s="148">
        <f t="shared" si="11"/>
        <v>2018</v>
      </c>
      <c r="L32" s="145">
        <f t="shared" si="11"/>
        <v>6817</v>
      </c>
      <c r="N32" s="28"/>
    </row>
    <row r="33" spans="1:14" ht="12" customHeight="1">
      <c r="A33" s="1295">
        <v>2019</v>
      </c>
      <c r="B33" s="722">
        <v>6759</v>
      </c>
      <c r="C33" s="776">
        <v>837955.48207248398</v>
      </c>
      <c r="D33" s="776">
        <v>8942578.5629000012</v>
      </c>
      <c r="E33" s="722">
        <v>123.97625123131883</v>
      </c>
      <c r="F33" s="754">
        <v>1323.0623706021602</v>
      </c>
      <c r="G33" s="755">
        <v>9.7839081615210183E-2</v>
      </c>
      <c r="H33" s="687">
        <v>4.4419320366192283E-2</v>
      </c>
      <c r="I33" s="22"/>
      <c r="K33" s="148">
        <f t="shared" si="11"/>
        <v>2019</v>
      </c>
      <c r="L33" s="145">
        <f t="shared" si="11"/>
        <v>6759</v>
      </c>
      <c r="N33" s="28"/>
    </row>
    <row r="34" spans="1:14" ht="12" customHeight="1">
      <c r="A34" s="1297">
        <v>2020</v>
      </c>
      <c r="B34" s="728">
        <v>6748</v>
      </c>
      <c r="C34" s="778">
        <v>840410.28830097569</v>
      </c>
      <c r="D34" s="778">
        <v>8977575.5740339998</v>
      </c>
      <c r="E34" s="728">
        <v>124.54212926807583</v>
      </c>
      <c r="F34" s="756">
        <v>1330.4053903429165</v>
      </c>
      <c r="G34" s="757">
        <v>9.6663112759971553E-2</v>
      </c>
      <c r="H34" s="688">
        <v>2.9295186689635706E-3</v>
      </c>
      <c r="I34" s="22"/>
      <c r="K34" s="148">
        <f t="shared" si="11"/>
        <v>2020</v>
      </c>
      <c r="L34" s="145">
        <f t="shared" si="11"/>
        <v>6748</v>
      </c>
      <c r="N34" s="28"/>
    </row>
    <row r="35" spans="1:14" ht="12" customHeight="1">
      <c r="A35" s="1295">
        <v>2021</v>
      </c>
      <c r="B35" s="722">
        <v>6487</v>
      </c>
      <c r="C35" s="776">
        <v>913967.04959776311</v>
      </c>
      <c r="D35" s="776">
        <v>9759423.3882999998</v>
      </c>
      <c r="E35" s="722">
        <v>140.89209952177634</v>
      </c>
      <c r="F35" s="754">
        <v>1504.4586693849237</v>
      </c>
      <c r="G35" s="755">
        <v>9.6882848910488345E-2</v>
      </c>
      <c r="H35" s="687">
        <v>8.7524822483425579E-2</v>
      </c>
      <c r="I35" s="22"/>
      <c r="K35" s="148">
        <f t="shared" si="11"/>
        <v>2021</v>
      </c>
      <c r="L35" s="145">
        <f t="shared" si="11"/>
        <v>6487</v>
      </c>
      <c r="N35" s="28"/>
    </row>
    <row r="36" spans="1:14" ht="12" customHeight="1">
      <c r="A36" s="1297">
        <v>2022</v>
      </c>
      <c r="B36" s="728">
        <f>B25</f>
        <v>6526</v>
      </c>
      <c r="C36" s="778">
        <f t="shared" ref="C36:F36" si="12">C25</f>
        <v>739730.0722082525</v>
      </c>
      <c r="D36" s="778">
        <f t="shared" si="12"/>
        <v>7995190.4833699986</v>
      </c>
      <c r="E36" s="728">
        <f t="shared" si="12"/>
        <v>113.35122160714872</v>
      </c>
      <c r="F36" s="728">
        <f t="shared" si="12"/>
        <v>1225.1287899739502</v>
      </c>
      <c r="G36" s="757">
        <f>C36/'8.1'!C38</f>
        <v>9.8058507731536432E-2</v>
      </c>
      <c r="H36" s="688">
        <f>(C36-C35)/C35</f>
        <v>-0.19063813894187137</v>
      </c>
      <c r="I36" s="22"/>
      <c r="K36" s="148">
        <f t="shared" si="11"/>
        <v>2022</v>
      </c>
      <c r="L36" s="145">
        <f t="shared" si="11"/>
        <v>6526</v>
      </c>
      <c r="N36" s="28"/>
    </row>
    <row r="37" spans="1:14" ht="12" customHeight="1">
      <c r="A37" s="282"/>
      <c r="C37" s="283"/>
      <c r="D37" s="284"/>
    </row>
    <row r="38" spans="1:14" ht="14.1" customHeight="1">
      <c r="A38" s="282"/>
      <c r="C38" s="283"/>
      <c r="D38" s="284"/>
    </row>
    <row r="39" spans="1:14" ht="14.1" customHeight="1">
      <c r="C39" s="283"/>
      <c r="D39" s="284"/>
    </row>
    <row r="40" spans="1:14" ht="14.1" customHeight="1">
      <c r="C40" s="283"/>
      <c r="D40" s="148"/>
    </row>
    <row r="41" spans="1:14" ht="14.1" customHeight="1"/>
    <row r="42" spans="1:14" ht="14.1" customHeight="1"/>
    <row r="43" spans="1:14" ht="14.1" customHeight="1"/>
    <row r="44" spans="1:14" ht="14.1" customHeight="1"/>
    <row r="45" spans="1:14" ht="14.1" customHeight="1"/>
    <row r="46" spans="1:14" ht="14.1" customHeight="1"/>
    <row r="47" spans="1:14" ht="14.1" customHeight="1"/>
    <row r="48" spans="1:14"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sheetData>
  <mergeCells count="11">
    <mergeCell ref="J25:P25"/>
    <mergeCell ref="J3:P4"/>
    <mergeCell ref="J13:P14"/>
    <mergeCell ref="B4:B6"/>
    <mergeCell ref="C4:F4"/>
    <mergeCell ref="C5:D5"/>
    <mergeCell ref="E5:F5"/>
    <mergeCell ref="A3:H3"/>
    <mergeCell ref="G4:G6"/>
    <mergeCell ref="H4:H6"/>
    <mergeCell ref="A4:A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A70"/>
  <sheetViews>
    <sheetView showGridLines="0" zoomScaleNormal="100" zoomScaleSheetLayoutView="100" workbookViewId="0">
      <selection activeCell="H1" sqref="H1"/>
    </sheetView>
  </sheetViews>
  <sheetFormatPr defaultColWidth="9.140625" defaultRowHeight="11.25"/>
  <cols>
    <col min="1" max="1" width="90.28515625" style="7" customWidth="1"/>
    <col min="2" max="3" width="9.140625" style="7" customWidth="1"/>
    <col min="4" max="4" width="9.140625" style="7"/>
    <col min="5" max="5" width="9.140625" style="7" customWidth="1"/>
    <col min="6" max="16384" width="9.140625" style="7"/>
  </cols>
  <sheetData>
    <row r="1" spans="1:1" ht="20.25">
      <c r="A1" s="560" t="s">
        <v>85</v>
      </c>
    </row>
    <row r="2" spans="1:1" ht="7.5" customHeight="1">
      <c r="A2" s="8"/>
    </row>
    <row r="3" spans="1:1">
      <c r="A3" s="1461" t="s">
        <v>513</v>
      </c>
    </row>
    <row r="4" spans="1:1">
      <c r="A4" s="1462"/>
    </row>
    <row r="5" spans="1:1">
      <c r="A5" s="1462"/>
    </row>
    <row r="6" spans="1:1">
      <c r="A6" s="1462"/>
    </row>
    <row r="7" spans="1:1">
      <c r="A7" s="1462"/>
    </row>
    <row r="8" spans="1:1">
      <c r="A8" s="1462"/>
    </row>
    <row r="9" spans="1:1">
      <c r="A9" s="1462"/>
    </row>
    <row r="10" spans="1:1">
      <c r="A10" s="1462"/>
    </row>
    <row r="11" spans="1:1">
      <c r="A11" s="1462"/>
    </row>
    <row r="12" spans="1:1">
      <c r="A12" s="1462"/>
    </row>
    <row r="13" spans="1:1">
      <c r="A13" s="1462"/>
    </row>
    <row r="14" spans="1:1">
      <c r="A14" s="1462"/>
    </row>
    <row r="15" spans="1:1">
      <c r="A15" s="1462"/>
    </row>
    <row r="16" spans="1:1">
      <c r="A16" s="1462"/>
    </row>
    <row r="17" spans="1:1">
      <c r="A17" s="1462"/>
    </row>
    <row r="18" spans="1:1">
      <c r="A18" s="1462"/>
    </row>
    <row r="19" spans="1:1">
      <c r="A19" s="1462"/>
    </row>
    <row r="20" spans="1:1">
      <c r="A20" s="1462"/>
    </row>
    <row r="21" spans="1:1">
      <c r="A21" s="1462"/>
    </row>
    <row r="22" spans="1:1">
      <c r="A22" s="1462"/>
    </row>
    <row r="23" spans="1:1">
      <c r="A23" s="1462"/>
    </row>
    <row r="24" spans="1:1">
      <c r="A24" s="1462"/>
    </row>
    <row r="25" spans="1:1">
      <c r="A25" s="1462"/>
    </row>
    <row r="26" spans="1:1">
      <c r="A26" s="1462"/>
    </row>
    <row r="27" spans="1:1">
      <c r="A27" s="1462"/>
    </row>
    <row r="28" spans="1:1">
      <c r="A28" s="1462"/>
    </row>
    <row r="29" spans="1:1">
      <c r="A29" s="1462"/>
    </row>
    <row r="30" spans="1:1">
      <c r="A30" s="1462"/>
    </row>
    <row r="31" spans="1:1">
      <c r="A31" s="1462"/>
    </row>
    <row r="32" spans="1:1">
      <c r="A32" s="1462"/>
    </row>
    <row r="33" spans="1:1">
      <c r="A33" s="1462"/>
    </row>
    <row r="34" spans="1:1">
      <c r="A34" s="1462"/>
    </row>
    <row r="35" spans="1:1">
      <c r="A35" s="1462"/>
    </row>
    <row r="36" spans="1:1">
      <c r="A36" s="1462"/>
    </row>
    <row r="37" spans="1:1">
      <c r="A37" s="1462"/>
    </row>
    <row r="38" spans="1:1">
      <c r="A38" s="1462"/>
    </row>
    <row r="39" spans="1:1">
      <c r="A39" s="1462"/>
    </row>
    <row r="40" spans="1:1">
      <c r="A40" s="1462"/>
    </row>
    <row r="41" spans="1:1">
      <c r="A41" s="1462"/>
    </row>
    <row r="42" spans="1:1">
      <c r="A42" s="1462"/>
    </row>
    <row r="43" spans="1:1">
      <c r="A43" s="1462"/>
    </row>
    <row r="44" spans="1:1">
      <c r="A44" s="1462"/>
    </row>
    <row r="45" spans="1:1">
      <c r="A45" s="1462"/>
    </row>
    <row r="46" spans="1:1">
      <c r="A46" s="1462"/>
    </row>
    <row r="47" spans="1:1">
      <c r="A47" s="1462"/>
    </row>
    <row r="48" spans="1:1">
      <c r="A48" s="1462"/>
    </row>
    <row r="49" spans="1:1">
      <c r="A49" s="1462"/>
    </row>
    <row r="50" spans="1:1">
      <c r="A50" s="1462"/>
    </row>
    <row r="51" spans="1:1">
      <c r="A51" s="1462"/>
    </row>
    <row r="52" spans="1:1">
      <c r="A52" s="1462"/>
    </row>
    <row r="53" spans="1:1">
      <c r="A53" s="1462"/>
    </row>
    <row r="54" spans="1:1">
      <c r="A54" s="1462"/>
    </row>
    <row r="55" spans="1:1">
      <c r="A55" s="1462"/>
    </row>
    <row r="56" spans="1:1">
      <c r="A56" s="1462"/>
    </row>
    <row r="57" spans="1:1">
      <c r="A57" s="1462"/>
    </row>
    <row r="58" spans="1:1">
      <c r="A58" s="1462"/>
    </row>
    <row r="59" spans="1:1">
      <c r="A59" s="1462"/>
    </row>
    <row r="60" spans="1:1">
      <c r="A60" s="1462"/>
    </row>
    <row r="61" spans="1:1">
      <c r="A61" s="1462"/>
    </row>
    <row r="62" spans="1:1">
      <c r="A62" s="1462"/>
    </row>
    <row r="63" spans="1:1">
      <c r="A63" s="1462"/>
    </row>
    <row r="64" spans="1:1">
      <c r="A64" s="1462"/>
    </row>
    <row r="65" spans="1:1">
      <c r="A65" s="1462"/>
    </row>
    <row r="66" spans="1:1">
      <c r="A66" s="1462"/>
    </row>
    <row r="67" spans="1:1">
      <c r="A67" s="1462"/>
    </row>
    <row r="68" spans="1:1">
      <c r="A68" s="1462"/>
    </row>
    <row r="69" spans="1:1">
      <c r="A69" s="1462"/>
    </row>
    <row r="70" spans="1:1">
      <c r="A70" s="1462"/>
    </row>
  </sheetData>
  <mergeCells count="1">
    <mergeCell ref="A3:A70"/>
  </mergeCells>
  <pageMargins left="0.59055118110236227" right="0.59055118110236227" top="0.39370078740157483" bottom="0.59055118110236227" header="0.39370078740157483" footer="0.19685039370078741"/>
  <pageSetup paperSize="9" orientation="portrait" r:id="rId1"/>
  <headerFooter differentFirst="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2"/>
  <dimension ref="A1:Z61"/>
  <sheetViews>
    <sheetView showGridLines="0" zoomScaleNormal="100" zoomScaleSheetLayoutView="100" workbookViewId="0">
      <selection activeCell="H1" sqref="H1"/>
    </sheetView>
  </sheetViews>
  <sheetFormatPr defaultRowHeight="11.25"/>
  <cols>
    <col min="1" max="1" width="8.42578125" style="7" customWidth="1"/>
    <col min="2" max="6" width="9.7109375" style="7" customWidth="1"/>
    <col min="7" max="8" width="11.28515625" style="7" customWidth="1"/>
    <col min="9" max="9" width="1.7109375" style="7" customWidth="1"/>
    <col min="10" max="10" width="7.5703125" style="7" customWidth="1"/>
    <col min="11" max="15" width="9.7109375" style="7" customWidth="1"/>
    <col min="16" max="16" width="6.42578125" style="7" customWidth="1"/>
    <col min="17" max="17" width="9.140625" style="7"/>
    <col min="18" max="18" width="9.140625" style="148"/>
    <col min="19"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26" ht="18">
      <c r="A1" s="577" t="s">
        <v>345</v>
      </c>
      <c r="B1" s="159"/>
      <c r="C1" s="159"/>
      <c r="D1" s="159"/>
      <c r="F1" s="175"/>
    </row>
    <row r="2" spans="1:26" ht="4.5" customHeight="1">
      <c r="A2" s="518"/>
      <c r="B2" s="518"/>
      <c r="C2" s="518"/>
      <c r="D2" s="518"/>
      <c r="F2" s="175"/>
    </row>
    <row r="3" spans="1:26" ht="29.25" customHeight="1">
      <c r="A3" s="1580">
        <v>2022</v>
      </c>
      <c r="B3" s="1580"/>
      <c r="C3" s="1580"/>
      <c r="D3" s="1580"/>
      <c r="E3" s="1580"/>
      <c r="F3" s="1580"/>
      <c r="G3" s="1580"/>
      <c r="H3" s="1580"/>
      <c r="I3" s="287"/>
      <c r="J3" s="1676" t="s">
        <v>346</v>
      </c>
      <c r="K3" s="1676"/>
      <c r="L3" s="1676"/>
      <c r="M3" s="1676"/>
      <c r="N3" s="1676"/>
      <c r="O3" s="1676"/>
      <c r="P3" s="1676"/>
    </row>
    <row r="4" spans="1:26" ht="29.25" customHeight="1">
      <c r="A4" s="1670" t="str">
        <f>'6.1'!A6</f>
        <v>Period</v>
      </c>
      <c r="B4" s="1665" t="s">
        <v>325</v>
      </c>
      <c r="C4" s="1668" t="s">
        <v>336</v>
      </c>
      <c r="D4" s="1668"/>
      <c r="E4" s="1668"/>
      <c r="F4" s="1668"/>
      <c r="G4" s="1665" t="s">
        <v>337</v>
      </c>
      <c r="H4" s="1665" t="s">
        <v>328</v>
      </c>
      <c r="I4" s="288"/>
      <c r="J4" s="288"/>
      <c r="K4" s="288"/>
      <c r="L4" s="288"/>
      <c r="M4" s="288"/>
      <c r="N4" s="288"/>
      <c r="O4" s="288"/>
    </row>
    <row r="5" spans="1:26" ht="26.25" customHeight="1">
      <c r="A5" s="1671"/>
      <c r="B5" s="1666"/>
      <c r="C5" s="1669" t="s">
        <v>329</v>
      </c>
      <c r="D5" s="1669"/>
      <c r="E5" s="1578" t="s">
        <v>330</v>
      </c>
      <c r="F5" s="1578"/>
      <c r="G5" s="1666"/>
      <c r="H5" s="1666"/>
      <c r="I5" s="288"/>
      <c r="J5" s="288"/>
      <c r="K5" s="288"/>
      <c r="L5" s="288"/>
      <c r="M5" s="288"/>
      <c r="N5" s="288"/>
      <c r="O5" s="288"/>
    </row>
    <row r="6" spans="1:26" ht="14.1" customHeight="1">
      <c r="A6" s="1598"/>
      <c r="B6" s="1667"/>
      <c r="C6" s="1402" t="s">
        <v>316</v>
      </c>
      <c r="D6" s="1402" t="s">
        <v>31</v>
      </c>
      <c r="E6" s="1402" t="s">
        <v>316</v>
      </c>
      <c r="F6" s="1402" t="s">
        <v>31</v>
      </c>
      <c r="G6" s="1667"/>
      <c r="H6" s="1667"/>
      <c r="I6" s="175"/>
      <c r="J6" s="175"/>
      <c r="K6" s="175"/>
      <c r="L6" s="175"/>
      <c r="M6" s="175"/>
      <c r="N6" s="175"/>
      <c r="O6" s="175"/>
      <c r="R6" s="148">
        <f>A3-1</f>
        <v>2021</v>
      </c>
    </row>
    <row r="7" spans="1:26" ht="13.5" customHeight="1">
      <c r="A7" s="1299" t="str">
        <f>'6.1'!A9</f>
        <v>January</v>
      </c>
      <c r="B7" s="740">
        <v>206598</v>
      </c>
      <c r="C7" s="1135">
        <v>194288.79399325585</v>
      </c>
      <c r="D7" s="1135">
        <v>2075722.8723799998</v>
      </c>
      <c r="E7" s="761">
        <f>C7/B7</f>
        <v>0.94041952968206788</v>
      </c>
      <c r="F7" s="762">
        <f>D7/B7</f>
        <v>10.047158599696028</v>
      </c>
      <c r="G7" s="742">
        <f>C7/'8.1'!C9</f>
        <v>0.1712908051879683</v>
      </c>
      <c r="H7" s="653">
        <f>(C7-R7)/R7</f>
        <v>-9.1598285195385695E-2</v>
      </c>
      <c r="I7" s="22"/>
      <c r="J7" s="22"/>
      <c r="K7" s="22"/>
      <c r="L7" s="22"/>
      <c r="M7" s="22"/>
      <c r="N7" s="22"/>
      <c r="O7" s="22"/>
      <c r="R7" s="145">
        <v>213879.81861642006</v>
      </c>
      <c r="U7" s="28"/>
    </row>
    <row r="8" spans="1:26" ht="13.5" customHeight="1">
      <c r="A8" s="1300" t="str">
        <f>'6.1'!A10</f>
        <v>February</v>
      </c>
      <c r="B8" s="743">
        <v>206600</v>
      </c>
      <c r="C8" s="1136">
        <v>149401.35565260661</v>
      </c>
      <c r="D8" s="1136">
        <v>1598567.30965</v>
      </c>
      <c r="E8" s="763">
        <f t="shared" ref="E8:E25" si="0">C8/B8</f>
        <v>0.72314305736982865</v>
      </c>
      <c r="F8" s="764">
        <f t="shared" ref="F8:F25" si="1">D8/B8</f>
        <v>7.7374990786544044</v>
      </c>
      <c r="G8" s="745">
        <f>C8/'8.1'!C10</f>
        <v>0.16777236218746222</v>
      </c>
      <c r="H8" s="676">
        <f t="shared" ref="H8:H25" si="2">(C8-R8)/R8</f>
        <v>-0.23921692450690732</v>
      </c>
      <c r="I8" s="22"/>
      <c r="J8" s="22"/>
      <c r="K8" s="22"/>
      <c r="L8" s="22"/>
      <c r="M8" s="22"/>
      <c r="N8" s="22"/>
      <c r="O8" s="22"/>
      <c r="R8" s="145">
        <v>196378.39019456875</v>
      </c>
      <c r="U8" s="28"/>
    </row>
    <row r="9" spans="1:26" ht="13.5" customHeight="1">
      <c r="A9" s="1301" t="str">
        <f>'6.1'!A11</f>
        <v>March</v>
      </c>
      <c r="B9" s="746">
        <v>206722</v>
      </c>
      <c r="C9" s="987">
        <v>148349.9397766192</v>
      </c>
      <c r="D9" s="987">
        <v>1593235.183744095</v>
      </c>
      <c r="E9" s="765">
        <f t="shared" si="0"/>
        <v>0.71763014955650195</v>
      </c>
      <c r="F9" s="766">
        <f t="shared" si="1"/>
        <v>7.7071389776806294</v>
      </c>
      <c r="G9" s="748">
        <f>C9/'8.1'!C11</f>
        <v>0.16079211526860268</v>
      </c>
      <c r="H9" s="659">
        <f t="shared" si="2"/>
        <v>-0.11488049128663935</v>
      </c>
      <c r="I9" s="22"/>
      <c r="J9" s="22"/>
      <c r="K9" s="22"/>
      <c r="L9" s="22"/>
      <c r="M9" s="22"/>
      <c r="N9" s="22"/>
      <c r="O9" s="22"/>
      <c r="R9" s="1260">
        <v>167604.41761391706</v>
      </c>
      <c r="U9" s="28"/>
      <c r="Z9" s="28">
        <f>SUM(U9:Y9)</f>
        <v>0</v>
      </c>
    </row>
    <row r="10" spans="1:26" ht="13.5" customHeight="1">
      <c r="A10" s="1299" t="str">
        <f>'6.1'!A12</f>
        <v>April</v>
      </c>
      <c r="B10" s="740">
        <v>206602</v>
      </c>
      <c r="C10" s="1135">
        <v>106471.38189712558</v>
      </c>
      <c r="D10" s="1135">
        <v>1148192.7938552569</v>
      </c>
      <c r="E10" s="761">
        <f t="shared" si="0"/>
        <v>0.51534535917912505</v>
      </c>
      <c r="F10" s="762">
        <f t="shared" si="1"/>
        <v>5.5575105461479408</v>
      </c>
      <c r="G10" s="742">
        <f>C10/'8.1'!C12</f>
        <v>0.15859007796415897</v>
      </c>
      <c r="H10" s="653">
        <f t="shared" si="2"/>
        <v>-0.11924957849574677</v>
      </c>
      <c r="I10" s="22"/>
      <c r="J10" s="22"/>
      <c r="K10" s="22"/>
      <c r="L10" s="22"/>
      <c r="M10" s="22"/>
      <c r="N10" s="22"/>
      <c r="O10" s="22"/>
      <c r="R10" s="1260">
        <v>120887.1200030546</v>
      </c>
      <c r="U10" s="28"/>
    </row>
    <row r="11" spans="1:26" ht="13.5" customHeight="1">
      <c r="A11" s="1300" t="str">
        <f>'6.1'!A13</f>
        <v>May</v>
      </c>
      <c r="B11" s="743">
        <v>206463</v>
      </c>
      <c r="C11" s="1136">
        <v>32437.044643485853</v>
      </c>
      <c r="D11" s="1136">
        <v>348680.76925510279</v>
      </c>
      <c r="E11" s="763">
        <f t="shared" si="0"/>
        <v>0.15710826948889561</v>
      </c>
      <c r="F11" s="764">
        <f t="shared" si="1"/>
        <v>1.6888293265868595</v>
      </c>
      <c r="G11" s="745">
        <f>C11/'8.1'!C13</f>
        <v>8.3407981271170897E-2</v>
      </c>
      <c r="H11" s="676">
        <f t="shared" si="2"/>
        <v>-0.52048060922061568</v>
      </c>
      <c r="I11" s="22"/>
      <c r="J11" s="22"/>
      <c r="K11" s="22"/>
      <c r="L11" s="22"/>
      <c r="M11" s="22"/>
      <c r="N11" s="22"/>
      <c r="O11" s="22"/>
      <c r="R11" s="1260">
        <v>67644.907103265359</v>
      </c>
      <c r="U11" s="28"/>
    </row>
    <row r="12" spans="1:26" ht="13.5" customHeight="1">
      <c r="A12" s="1301" t="str">
        <f>'6.1'!A14</f>
        <v>June</v>
      </c>
      <c r="B12" s="746">
        <v>206000</v>
      </c>
      <c r="C12" s="987">
        <v>19778.287829824556</v>
      </c>
      <c r="D12" s="987">
        <v>214549.76377838707</v>
      </c>
      <c r="E12" s="765">
        <f t="shared" si="0"/>
        <v>9.6011105970022118E-2</v>
      </c>
      <c r="F12" s="766">
        <f t="shared" si="1"/>
        <v>1.0415037076620732</v>
      </c>
      <c r="G12" s="748">
        <f>C12/'8.1'!C14</f>
        <v>5.880191325242743E-2</v>
      </c>
      <c r="H12" s="659">
        <f t="shared" si="2"/>
        <v>-0.14535440804035127</v>
      </c>
      <c r="I12" s="22"/>
      <c r="J12" s="22"/>
      <c r="K12" s="22"/>
      <c r="L12" s="22"/>
      <c r="M12" s="22"/>
      <c r="N12" s="22"/>
      <c r="O12" s="22"/>
      <c r="R12" s="1260">
        <v>23142.093068629983</v>
      </c>
      <c r="U12" s="28"/>
    </row>
    <row r="13" spans="1:26" ht="13.5" customHeight="1">
      <c r="A13" s="1300" t="str">
        <f>'6.1'!A15</f>
        <v>July</v>
      </c>
      <c r="B13" s="743">
        <v>205447</v>
      </c>
      <c r="C13" s="1136">
        <v>18045.797209322616</v>
      </c>
      <c r="D13" s="1136">
        <v>196302.55288776092</v>
      </c>
      <c r="E13" s="763">
        <f t="shared" si="0"/>
        <v>8.7836752103085544E-2</v>
      </c>
      <c r="F13" s="764">
        <f t="shared" si="1"/>
        <v>0.95548999444022509</v>
      </c>
      <c r="G13" s="745">
        <f>C13/'8.1'!C15</f>
        <v>6.2536204970465484E-2</v>
      </c>
      <c r="H13" s="676">
        <f t="shared" si="2"/>
        <v>-0.14562462002197052</v>
      </c>
      <c r="I13" s="22"/>
      <c r="J13" s="1677" t="s">
        <v>347</v>
      </c>
      <c r="K13" s="1677"/>
      <c r="L13" s="1677"/>
      <c r="M13" s="1677"/>
      <c r="N13" s="1677"/>
      <c r="O13" s="1677"/>
      <c r="P13" s="1677"/>
      <c r="R13" s="1260">
        <v>21121.625964674531</v>
      </c>
      <c r="U13" s="28"/>
    </row>
    <row r="14" spans="1:26" ht="13.5" customHeight="1">
      <c r="A14" s="1300" t="str">
        <f>'6.1'!A16</f>
        <v>August</v>
      </c>
      <c r="B14" s="743">
        <v>205216</v>
      </c>
      <c r="C14" s="1136">
        <v>17662.327414524847</v>
      </c>
      <c r="D14" s="1136">
        <v>191782.22182472708</v>
      </c>
      <c r="E14" s="763">
        <f t="shared" si="0"/>
        <v>8.606700946575728E-2</v>
      </c>
      <c r="F14" s="764">
        <f t="shared" si="1"/>
        <v>0.93453834898218013</v>
      </c>
      <c r="G14" s="745">
        <f>C14/'8.1'!C16</f>
        <v>5.6772853952641894E-2</v>
      </c>
      <c r="H14" s="676">
        <f t="shared" si="2"/>
        <v>-0.29389527104348678</v>
      </c>
      <c r="I14" s="22"/>
      <c r="J14" s="1677"/>
      <c r="K14" s="1677"/>
      <c r="L14" s="1677"/>
      <c r="M14" s="1677"/>
      <c r="N14" s="1677"/>
      <c r="O14" s="1677"/>
      <c r="P14" s="1677"/>
      <c r="R14" s="1260">
        <v>25013.750354889089</v>
      </c>
      <c r="U14" s="28"/>
    </row>
    <row r="15" spans="1:26" ht="13.5" customHeight="1">
      <c r="A15" s="1300" t="str">
        <f>'6.1'!A17</f>
        <v>September</v>
      </c>
      <c r="B15" s="743">
        <v>204601</v>
      </c>
      <c r="C15" s="1136">
        <v>37563.142106256579</v>
      </c>
      <c r="D15" s="1136">
        <v>411077.7585184272</v>
      </c>
      <c r="E15" s="763">
        <f t="shared" si="0"/>
        <v>0.18359217260060595</v>
      </c>
      <c r="F15" s="764">
        <f t="shared" si="1"/>
        <v>2.0091678853887673</v>
      </c>
      <c r="G15" s="745">
        <f>C15/'8.1'!C17</f>
        <v>9.7984510464574459E-2</v>
      </c>
      <c r="H15" s="676">
        <f t="shared" si="2"/>
        <v>7.5260739047123562E-2</v>
      </c>
      <c r="I15" s="22"/>
      <c r="J15" s="22"/>
      <c r="K15" s="285">
        <f>A27</f>
        <v>2013</v>
      </c>
      <c r="L15" s="285">
        <f>C27</f>
        <v>1204242.4930758923</v>
      </c>
      <c r="M15" s="286"/>
      <c r="N15" s="286"/>
      <c r="O15" s="286"/>
      <c r="R15" s="1260">
        <v>34933.984606881815</v>
      </c>
      <c r="U15" s="28"/>
    </row>
    <row r="16" spans="1:26" ht="13.5" customHeight="1">
      <c r="A16" s="1299" t="str">
        <f>'6.1'!A18</f>
        <v>October</v>
      </c>
      <c r="B16" s="740">
        <v>204243</v>
      </c>
      <c r="C16" s="1135">
        <v>61711.443694393995</v>
      </c>
      <c r="D16" s="1135">
        <v>676362.00551547401</v>
      </c>
      <c r="E16" s="761">
        <f t="shared" si="0"/>
        <v>0.30214716633810701</v>
      </c>
      <c r="F16" s="762">
        <f t="shared" si="1"/>
        <v>3.311555380186709</v>
      </c>
      <c r="G16" s="742">
        <f>C16/'8.1'!C18</f>
        <v>0.12157271265310607</v>
      </c>
      <c r="H16" s="653">
        <f t="shared" si="2"/>
        <v>-0.34982523231120755</v>
      </c>
      <c r="I16" s="22"/>
      <c r="J16" s="22"/>
      <c r="K16" s="285">
        <f t="shared" ref="K16:K24" si="3">A28</f>
        <v>2014</v>
      </c>
      <c r="L16" s="285">
        <f t="shared" ref="L16:L24" si="4">C28</f>
        <v>980633.63749940379</v>
      </c>
      <c r="M16" s="286"/>
      <c r="N16" s="286"/>
      <c r="O16" s="286"/>
      <c r="R16" s="1260">
        <v>94915.162447417999</v>
      </c>
      <c r="U16" s="28"/>
    </row>
    <row r="17" spans="1:21" ht="13.5" customHeight="1">
      <c r="A17" s="1300" t="str">
        <f>'6.1'!A19</f>
        <v>November</v>
      </c>
      <c r="B17" s="743">
        <v>203809</v>
      </c>
      <c r="C17" s="1136">
        <v>118317.76431787062</v>
      </c>
      <c r="D17" s="1136">
        <v>1293274.2316445818</v>
      </c>
      <c r="E17" s="763">
        <f t="shared" si="0"/>
        <v>0.58053257862935703</v>
      </c>
      <c r="F17" s="764">
        <f t="shared" si="1"/>
        <v>6.3455207161831995</v>
      </c>
      <c r="G17" s="745">
        <f>C17/'8.1'!C19</f>
        <v>0.15924957736042633</v>
      </c>
      <c r="H17" s="676">
        <f t="shared" si="2"/>
        <v>-0.19310646182850624</v>
      </c>
      <c r="I17" s="22"/>
      <c r="J17" s="22"/>
      <c r="K17" s="285">
        <f t="shared" si="3"/>
        <v>2015</v>
      </c>
      <c r="L17" s="285">
        <f t="shared" si="4"/>
        <v>1057163.4652972291</v>
      </c>
      <c r="M17" s="286"/>
      <c r="N17" s="286"/>
      <c r="O17" s="286"/>
      <c r="R17" s="1260">
        <v>146633.67435807109</v>
      </c>
      <c r="U17" s="28"/>
    </row>
    <row r="18" spans="1:21" ht="13.5" customHeight="1">
      <c r="A18" s="1301" t="str">
        <f>'6.1'!A20</f>
        <v>December</v>
      </c>
      <c r="B18" s="746">
        <v>203698</v>
      </c>
      <c r="C18" s="987">
        <v>173459.60103684122</v>
      </c>
      <c r="D18" s="987">
        <v>1890752.308346187</v>
      </c>
      <c r="E18" s="765">
        <f t="shared" si="0"/>
        <v>0.85155279402272588</v>
      </c>
      <c r="F18" s="766">
        <f t="shared" si="1"/>
        <v>9.2821348680212221</v>
      </c>
      <c r="G18" s="748">
        <f>C18/'8.1'!C20</f>
        <v>0.17953544039856206</v>
      </c>
      <c r="H18" s="659">
        <f t="shared" si="2"/>
        <v>-0.12186724537124294</v>
      </c>
      <c r="I18" s="22"/>
      <c r="J18" s="22"/>
      <c r="K18" s="285">
        <f t="shared" si="3"/>
        <v>2016</v>
      </c>
      <c r="L18" s="285">
        <f t="shared" si="4"/>
        <v>1152681.5890783148</v>
      </c>
      <c r="M18" s="286"/>
      <c r="N18" s="286"/>
      <c r="O18" s="286"/>
      <c r="R18" s="1260">
        <v>197532.3208507052</v>
      </c>
      <c r="U18" s="28"/>
    </row>
    <row r="19" spans="1:21" ht="13.5" customHeight="1">
      <c r="A19" s="1300" t="str">
        <f>'6.1'!A21</f>
        <v>1Q</v>
      </c>
      <c r="B19" s="743">
        <f>B9</f>
        <v>206722</v>
      </c>
      <c r="C19" s="1136">
        <f t="shared" ref="C19:D19" si="5">SUM(C7:C9)</f>
        <v>492040.08942248166</v>
      </c>
      <c r="D19" s="1136">
        <f t="shared" si="5"/>
        <v>5267525.3657740951</v>
      </c>
      <c r="E19" s="763">
        <f t="shared" si="0"/>
        <v>2.380201862513335</v>
      </c>
      <c r="F19" s="764">
        <f t="shared" si="1"/>
        <v>25.481203576658967</v>
      </c>
      <c r="G19" s="745">
        <f>C19/'8.1'!C21</f>
        <v>0.16694136296847073</v>
      </c>
      <c r="H19" s="676">
        <f t="shared" si="2"/>
        <v>-0.14851719609102798</v>
      </c>
      <c r="I19" s="22"/>
      <c r="J19" s="22"/>
      <c r="K19" s="285">
        <f t="shared" si="3"/>
        <v>2017</v>
      </c>
      <c r="L19" s="285">
        <f t="shared" si="4"/>
        <v>1238757.2516670562</v>
      </c>
      <c r="M19" s="286"/>
      <c r="N19" s="286"/>
      <c r="O19" s="286"/>
      <c r="R19" s="1260">
        <v>577862.62642490584</v>
      </c>
    </row>
    <row r="20" spans="1:21" ht="13.5" customHeight="1">
      <c r="A20" s="1300" t="str">
        <f>'6.1'!A22</f>
        <v>2Q</v>
      </c>
      <c r="B20" s="743">
        <f>B12</f>
        <v>206000</v>
      </c>
      <c r="C20" s="1136">
        <f t="shared" ref="C20:D20" si="6">SUM(C10:C12)</f>
        <v>158686.71437043598</v>
      </c>
      <c r="D20" s="1136">
        <f t="shared" si="6"/>
        <v>1711423.3268887468</v>
      </c>
      <c r="E20" s="763">
        <f t="shared" si="0"/>
        <v>0.77032385616716492</v>
      </c>
      <c r="F20" s="764">
        <f t="shared" si="1"/>
        <v>8.307880227615275</v>
      </c>
      <c r="G20" s="745">
        <f>C20/'8.1'!C22</f>
        <v>0.1136225502179091</v>
      </c>
      <c r="H20" s="676">
        <f t="shared" si="2"/>
        <v>-0.25032538583705721</v>
      </c>
      <c r="I20" s="22"/>
      <c r="J20" s="22"/>
      <c r="K20" s="285">
        <f t="shared" si="3"/>
        <v>2018</v>
      </c>
      <c r="L20" s="285">
        <f t="shared" si="4"/>
        <v>1117915.2635170002</v>
      </c>
      <c r="M20" s="286"/>
      <c r="N20" s="286"/>
      <c r="O20" s="286"/>
      <c r="R20" s="1260">
        <v>211674.12017494993</v>
      </c>
    </row>
    <row r="21" spans="1:21" ht="13.5" customHeight="1">
      <c r="A21" s="1300" t="str">
        <f>'6.1'!A23</f>
        <v>3Q</v>
      </c>
      <c r="B21" s="743">
        <f>B15</f>
        <v>204601</v>
      </c>
      <c r="C21" s="1136">
        <f t="shared" ref="C21:D21" si="7">SUM(C13:C15)</f>
        <v>73271.266730104049</v>
      </c>
      <c r="D21" s="1136">
        <f t="shared" si="7"/>
        <v>799162.5332309152</v>
      </c>
      <c r="E21" s="763">
        <f t="shared" si="0"/>
        <v>0.35811783290455107</v>
      </c>
      <c r="F21" s="764">
        <f t="shared" si="1"/>
        <v>3.9059561450379774</v>
      </c>
      <c r="G21" s="745">
        <f>C21/'8.1'!C23</f>
        <v>7.4536243012353176E-2</v>
      </c>
      <c r="H21" s="676">
        <f t="shared" si="2"/>
        <v>-9.6190399273242355E-2</v>
      </c>
      <c r="I21" s="22"/>
      <c r="J21" s="22"/>
      <c r="K21" s="285">
        <f t="shared" si="3"/>
        <v>2019</v>
      </c>
      <c r="L21" s="285">
        <f t="shared" si="4"/>
        <v>1201475.0959205984</v>
      </c>
      <c r="M21" s="286"/>
      <c r="N21" s="286"/>
      <c r="O21" s="286"/>
      <c r="R21" s="1260">
        <v>81069.360926445428</v>
      </c>
    </row>
    <row r="22" spans="1:21" ht="13.5" customHeight="1">
      <c r="A22" s="1300" t="str">
        <f>'6.1'!A24</f>
        <v>4Q</v>
      </c>
      <c r="B22" s="743">
        <f>B18</f>
        <v>203698</v>
      </c>
      <c r="C22" s="1136">
        <f t="shared" ref="C22:D22" si="8">SUM(C16:C18)</f>
        <v>353488.80904910585</v>
      </c>
      <c r="D22" s="1136">
        <f t="shared" si="8"/>
        <v>3860388.5455062427</v>
      </c>
      <c r="E22" s="763">
        <f t="shared" si="0"/>
        <v>1.7353572889724291</v>
      </c>
      <c r="F22" s="764">
        <f t="shared" si="1"/>
        <v>18.951528957114171</v>
      </c>
      <c r="G22" s="745">
        <f>C22/'8.1'!C24</f>
        <v>0.15946350455989358</v>
      </c>
      <c r="H22" s="676">
        <f t="shared" si="2"/>
        <v>-0.19493514379887888</v>
      </c>
      <c r="I22" s="22"/>
      <c r="J22" s="22"/>
      <c r="K22" s="285">
        <f t="shared" si="3"/>
        <v>2020</v>
      </c>
      <c r="L22" s="285">
        <f t="shared" si="4"/>
        <v>1197728.8742469333</v>
      </c>
      <c r="M22" s="286"/>
      <c r="N22" s="286"/>
      <c r="O22" s="286"/>
      <c r="R22" s="1260">
        <v>439081.15765619429</v>
      </c>
    </row>
    <row r="23" spans="1:21" ht="13.5" customHeight="1">
      <c r="A23" s="1299" t="str">
        <f>'6.1'!A25</f>
        <v>1H</v>
      </c>
      <c r="B23" s="740">
        <f>B12</f>
        <v>206000</v>
      </c>
      <c r="C23" s="1135">
        <f t="shared" ref="C23:D23" si="9">SUM(C7:C12)</f>
        <v>650726.80379291764</v>
      </c>
      <c r="D23" s="1135">
        <f t="shared" si="9"/>
        <v>6978948.6926628416</v>
      </c>
      <c r="E23" s="761">
        <f t="shared" si="0"/>
        <v>3.1588679795772703</v>
      </c>
      <c r="F23" s="762">
        <f t="shared" si="1"/>
        <v>33.878391711955544</v>
      </c>
      <c r="G23" s="742">
        <f>C23/'8.1'!C25</f>
        <v>0.1497991403408036</v>
      </c>
      <c r="H23" s="653">
        <f t="shared" si="2"/>
        <v>-0.17581188387332691</v>
      </c>
      <c r="I23" s="22"/>
      <c r="J23" s="22"/>
      <c r="K23" s="285">
        <f t="shared" si="3"/>
        <v>2021</v>
      </c>
      <c r="L23" s="285">
        <f t="shared" si="4"/>
        <v>1309687.2651824956</v>
      </c>
      <c r="M23" s="286"/>
      <c r="N23" s="286"/>
      <c r="O23" s="286"/>
      <c r="R23" s="1260">
        <v>789536.74659985583</v>
      </c>
    </row>
    <row r="24" spans="1:21" ht="13.5" customHeight="1">
      <c r="A24" s="1301" t="str">
        <f>'6.1'!A26</f>
        <v>2H</v>
      </c>
      <c r="B24" s="746">
        <f>B18</f>
        <v>203698</v>
      </c>
      <c r="C24" s="987">
        <f t="shared" ref="C24:D24" si="10">SUM(C13:C18)</f>
        <v>426760.0757792099</v>
      </c>
      <c r="D24" s="987">
        <f t="shared" si="10"/>
        <v>4659551.0787371574</v>
      </c>
      <c r="E24" s="765">
        <f t="shared" si="0"/>
        <v>2.0950626701254302</v>
      </c>
      <c r="F24" s="766">
        <f t="shared" si="1"/>
        <v>22.874800335482711</v>
      </c>
      <c r="G24" s="748">
        <f>C24/'8.1'!C26</f>
        <v>0.13337224727628078</v>
      </c>
      <c r="H24" s="659">
        <f t="shared" si="2"/>
        <v>-0.17954503449868664</v>
      </c>
      <c r="I24" s="22"/>
      <c r="J24" s="22"/>
      <c r="K24" s="285">
        <f t="shared" si="3"/>
        <v>2022</v>
      </c>
      <c r="L24" s="285">
        <f t="shared" si="4"/>
        <v>1077486.8795721275</v>
      </c>
      <c r="M24" s="286"/>
      <c r="N24" s="286"/>
      <c r="O24" s="286"/>
      <c r="R24" s="1260">
        <v>520150.51858263969</v>
      </c>
    </row>
    <row r="25" spans="1:21" ht="13.5" customHeight="1">
      <c r="A25" s="1298" t="str">
        <f>'6.1'!A27</f>
        <v>Year</v>
      </c>
      <c r="B25" s="731">
        <f>B18</f>
        <v>203698</v>
      </c>
      <c r="C25" s="1137">
        <f t="shared" ref="C25:D25" si="11">SUM(C7:C18)</f>
        <v>1077486.8795721275</v>
      </c>
      <c r="D25" s="1137">
        <f t="shared" si="11"/>
        <v>11638499.771400001</v>
      </c>
      <c r="E25" s="732">
        <f t="shared" si="0"/>
        <v>5.2896291547885959</v>
      </c>
      <c r="F25" s="733">
        <f t="shared" si="1"/>
        <v>57.136053232726887</v>
      </c>
      <c r="G25" s="750">
        <f>C25/'8.1'!C27</f>
        <v>0.14283149959787966</v>
      </c>
      <c r="H25" s="655">
        <f t="shared" si="2"/>
        <v>-0.17729452807805429</v>
      </c>
      <c r="I25" s="22"/>
      <c r="J25" s="1673" t="s">
        <v>348</v>
      </c>
      <c r="K25" s="1673"/>
      <c r="L25" s="1673"/>
      <c r="M25" s="1673"/>
      <c r="N25" s="1673"/>
      <c r="O25" s="1673"/>
      <c r="P25" s="1673"/>
      <c r="R25" s="1260">
        <v>1309687.2651824956</v>
      </c>
    </row>
    <row r="26" spans="1:21" ht="12" customHeight="1">
      <c r="A26" s="150"/>
      <c r="B26" s="150"/>
      <c r="C26" s="734"/>
      <c r="D26" s="734"/>
      <c r="E26" s="735"/>
      <c r="F26" s="736"/>
      <c r="G26" s="758"/>
      <c r="H26" s="767"/>
      <c r="K26" s="148"/>
      <c r="L26" s="109" t="str">
        <f>B4</f>
        <v>Number of customers at the end of the period</v>
      </c>
      <c r="R26" s="903"/>
    </row>
    <row r="27" spans="1:21" ht="12" customHeight="1">
      <c r="A27" s="1295">
        <v>2013</v>
      </c>
      <c r="B27" s="722">
        <v>201273.9</v>
      </c>
      <c r="C27" s="776">
        <v>1204242.4930758923</v>
      </c>
      <c r="D27" s="776">
        <v>12790786.275041422</v>
      </c>
      <c r="E27" s="723">
        <v>5.9831030902461393</v>
      </c>
      <c r="F27" s="724">
        <v>63.549155032229329</v>
      </c>
      <c r="G27" s="755">
        <v>0.16540838777079472</v>
      </c>
      <c r="H27" s="687">
        <v>6.3283732221064027E-3</v>
      </c>
      <c r="I27" s="22"/>
      <c r="K27" s="148">
        <f>A27</f>
        <v>2013</v>
      </c>
      <c r="L27" s="145">
        <f>B27</f>
        <v>201273.9</v>
      </c>
      <c r="N27" s="28"/>
      <c r="R27" s="903"/>
    </row>
    <row r="28" spans="1:21" ht="12" customHeight="1">
      <c r="A28" s="1297">
        <v>2014</v>
      </c>
      <c r="B28" s="728">
        <v>197824</v>
      </c>
      <c r="C28" s="778">
        <v>980633.63749940379</v>
      </c>
      <c r="D28" s="778">
        <v>10423643.860056013</v>
      </c>
      <c r="E28" s="729">
        <v>4.9571014512870217</v>
      </c>
      <c r="F28" s="730">
        <v>52.691502851302232</v>
      </c>
      <c r="G28" s="757">
        <v>0.1289024391922641</v>
      </c>
      <c r="H28" s="688">
        <v>-0.1856842428847896</v>
      </c>
      <c r="I28" s="22"/>
      <c r="K28" s="148">
        <f t="shared" ref="K28:L36" si="12">A28</f>
        <v>2014</v>
      </c>
      <c r="L28" s="145">
        <f t="shared" si="12"/>
        <v>197824</v>
      </c>
      <c r="N28" s="28"/>
    </row>
    <row r="29" spans="1:21" ht="12" customHeight="1">
      <c r="A29" s="1296">
        <v>2015</v>
      </c>
      <c r="B29" s="725">
        <v>199725</v>
      </c>
      <c r="C29" s="777">
        <v>1057163.4652972291</v>
      </c>
      <c r="D29" s="777">
        <v>11257688.3182912</v>
      </c>
      <c r="E29" s="726">
        <v>5.2930953325684271</v>
      </c>
      <c r="F29" s="727">
        <v>56.365944765508573</v>
      </c>
      <c r="G29" s="758">
        <v>0.12806132951816082</v>
      </c>
      <c r="H29" s="686">
        <v>7.8041202005852933E-2</v>
      </c>
      <c r="I29" s="22"/>
      <c r="K29" s="148">
        <f t="shared" si="12"/>
        <v>2015</v>
      </c>
      <c r="L29" s="145">
        <f t="shared" si="12"/>
        <v>199725</v>
      </c>
      <c r="N29" s="28"/>
    </row>
    <row r="30" spans="1:21" ht="12" customHeight="1">
      <c r="A30" s="1296">
        <v>2016</v>
      </c>
      <c r="B30" s="725">
        <v>199995</v>
      </c>
      <c r="C30" s="777">
        <v>1152681.5890783148</v>
      </c>
      <c r="D30" s="777">
        <v>12316757.98453786</v>
      </c>
      <c r="E30" s="726">
        <v>5.7635520341924291</v>
      </c>
      <c r="F30" s="727">
        <v>61.585329555928197</v>
      </c>
      <c r="G30" s="758">
        <v>0.13517255002552434</v>
      </c>
      <c r="H30" s="686">
        <v>9.0353220591320851E-2</v>
      </c>
      <c r="I30" s="22"/>
      <c r="K30" s="148">
        <f t="shared" si="12"/>
        <v>2016</v>
      </c>
      <c r="L30" s="145">
        <f t="shared" si="12"/>
        <v>199995</v>
      </c>
      <c r="N30" s="28"/>
    </row>
    <row r="31" spans="1:21" ht="12" customHeight="1">
      <c r="A31" s="1295">
        <v>2017</v>
      </c>
      <c r="B31" s="722">
        <v>203138</v>
      </c>
      <c r="C31" s="776">
        <v>1238757.2516670562</v>
      </c>
      <c r="D31" s="776">
        <v>13218065.533287004</v>
      </c>
      <c r="E31" s="723">
        <v>6.0981069601308286</v>
      </c>
      <c r="F31" s="724">
        <v>65.069388953750675</v>
      </c>
      <c r="G31" s="755">
        <v>0.14526646227110832</v>
      </c>
      <c r="H31" s="687">
        <v>7.4674275536549137E-2</v>
      </c>
      <c r="I31" s="22"/>
      <c r="K31" s="148">
        <f t="shared" si="12"/>
        <v>2017</v>
      </c>
      <c r="L31" s="145">
        <f t="shared" si="12"/>
        <v>203138</v>
      </c>
      <c r="N31" s="28"/>
    </row>
    <row r="32" spans="1:21" ht="12" customHeight="1">
      <c r="A32" s="1297">
        <v>2018</v>
      </c>
      <c r="B32" s="728">
        <v>205693</v>
      </c>
      <c r="C32" s="778">
        <v>1117915.2635170002</v>
      </c>
      <c r="D32" s="778">
        <v>11925785.895784821</v>
      </c>
      <c r="E32" s="729">
        <v>5.4348726671155569</v>
      </c>
      <c r="F32" s="730">
        <v>57.978569498159011</v>
      </c>
      <c r="G32" s="757">
        <v>0.13052698507993993</v>
      </c>
      <c r="H32" s="688">
        <v>-9.7550983445249678E-2</v>
      </c>
      <c r="I32" s="22"/>
      <c r="K32" s="148">
        <f t="shared" si="12"/>
        <v>2018</v>
      </c>
      <c r="L32" s="145">
        <f t="shared" si="12"/>
        <v>205693</v>
      </c>
      <c r="N32" s="28"/>
    </row>
    <row r="33" spans="1:14" ht="12" customHeight="1">
      <c r="A33" s="1296">
        <v>2019</v>
      </c>
      <c r="B33" s="725">
        <v>206267</v>
      </c>
      <c r="C33" s="777">
        <v>1201475.0959205984</v>
      </c>
      <c r="D33" s="777">
        <v>12826305.476369996</v>
      </c>
      <c r="E33" s="726">
        <v>5.8248536892503324</v>
      </c>
      <c r="F33" s="727">
        <v>62.183022375707196</v>
      </c>
      <c r="G33" s="758">
        <v>0.14028337123313861</v>
      </c>
      <c r="H33" s="686">
        <v>7.4746123548502227E-2</v>
      </c>
      <c r="I33" s="22"/>
      <c r="K33" s="148">
        <f t="shared" si="12"/>
        <v>2019</v>
      </c>
      <c r="L33" s="145">
        <f t="shared" si="12"/>
        <v>206267</v>
      </c>
      <c r="N33" s="28"/>
    </row>
    <row r="34" spans="1:14" ht="12" customHeight="1">
      <c r="A34" s="1296">
        <v>2020</v>
      </c>
      <c r="B34" s="725">
        <v>206659</v>
      </c>
      <c r="C34" s="777">
        <v>1197728.8742469333</v>
      </c>
      <c r="D34" s="777">
        <v>12792266.307976004</v>
      </c>
      <c r="E34" s="726">
        <v>5.7956772956751621</v>
      </c>
      <c r="F34" s="727">
        <v>61.900359084172493</v>
      </c>
      <c r="G34" s="758">
        <v>0.13776152295953595</v>
      </c>
      <c r="H34" s="686">
        <v>-3.1180185809799575E-3</v>
      </c>
      <c r="I34" s="22"/>
      <c r="K34" s="148">
        <f t="shared" si="12"/>
        <v>2020</v>
      </c>
      <c r="L34" s="145">
        <f t="shared" si="12"/>
        <v>206659</v>
      </c>
      <c r="N34" s="28"/>
    </row>
    <row r="35" spans="1:14" ht="12" customHeight="1">
      <c r="A35" s="1295">
        <v>2021</v>
      </c>
      <c r="B35" s="722">
        <v>207199</v>
      </c>
      <c r="C35" s="776">
        <v>1309687.2651824956</v>
      </c>
      <c r="D35" s="776">
        <v>13986121.718220001</v>
      </c>
      <c r="E35" s="723">
        <v>6.3209149908179842</v>
      </c>
      <c r="F35" s="724">
        <v>67.500913219754921</v>
      </c>
      <c r="G35" s="755">
        <v>0.13883020562777296</v>
      </c>
      <c r="H35" s="687">
        <v>9.3475571427595133E-2</v>
      </c>
      <c r="I35" s="22"/>
      <c r="K35" s="148">
        <f t="shared" si="12"/>
        <v>2021</v>
      </c>
      <c r="L35" s="145">
        <f t="shared" si="12"/>
        <v>207199</v>
      </c>
      <c r="N35" s="28"/>
    </row>
    <row r="36" spans="1:14" ht="12" customHeight="1">
      <c r="A36" s="1297">
        <v>2022</v>
      </c>
      <c r="B36" s="728">
        <f>B25</f>
        <v>203698</v>
      </c>
      <c r="C36" s="778">
        <f t="shared" ref="C36:F36" si="13">C25</f>
        <v>1077486.8795721275</v>
      </c>
      <c r="D36" s="778">
        <f t="shared" si="13"/>
        <v>11638499.771400001</v>
      </c>
      <c r="E36" s="729">
        <f t="shared" si="13"/>
        <v>5.2896291547885959</v>
      </c>
      <c r="F36" s="729">
        <f t="shared" si="13"/>
        <v>57.136053232726887</v>
      </c>
      <c r="G36" s="757">
        <f>C36/'8.1'!C38</f>
        <v>0.14283149959787966</v>
      </c>
      <c r="H36" s="688">
        <f>(C36-C35)/C35</f>
        <v>-0.17729452807805429</v>
      </c>
      <c r="I36" s="22"/>
      <c r="K36" s="148">
        <f t="shared" si="12"/>
        <v>2022</v>
      </c>
      <c r="L36" s="145">
        <f t="shared" si="12"/>
        <v>203698</v>
      </c>
      <c r="N36" s="28"/>
    </row>
    <row r="37" spans="1:14" ht="12" customHeight="1">
      <c r="A37" s="282"/>
      <c r="C37" s="283"/>
      <c r="D37" s="284"/>
    </row>
    <row r="38" spans="1:14" ht="14.1" customHeight="1">
      <c r="A38" s="282"/>
      <c r="C38" s="283"/>
      <c r="D38" s="284"/>
    </row>
    <row r="39" spans="1:14" ht="14.1" customHeight="1">
      <c r="C39" s="283"/>
      <c r="D39" s="284"/>
    </row>
    <row r="40" spans="1:14" ht="14.1" customHeight="1">
      <c r="C40" s="283"/>
      <c r="D40" s="148"/>
    </row>
    <row r="41" spans="1:14" ht="14.1" customHeight="1"/>
    <row r="42" spans="1:14" ht="14.1" customHeight="1"/>
    <row r="43" spans="1:14" ht="14.1" customHeight="1"/>
    <row r="44" spans="1:14" ht="14.1" customHeight="1"/>
    <row r="45" spans="1:14" ht="14.1" customHeight="1"/>
    <row r="46" spans="1:14" ht="14.1" customHeight="1"/>
    <row r="47" spans="1:14" ht="14.1" customHeight="1"/>
    <row r="48" spans="1:14"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sheetData>
  <mergeCells count="11">
    <mergeCell ref="J25:P25"/>
    <mergeCell ref="J3:P3"/>
    <mergeCell ref="B4:B6"/>
    <mergeCell ref="C4:F4"/>
    <mergeCell ref="C5:D5"/>
    <mergeCell ref="E5:F5"/>
    <mergeCell ref="A3:H3"/>
    <mergeCell ref="G4:G6"/>
    <mergeCell ref="H4:H6"/>
    <mergeCell ref="J13:P14"/>
    <mergeCell ref="A4:A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3"/>
  <dimension ref="A1:Z61"/>
  <sheetViews>
    <sheetView showGridLines="0" topLeftCell="A5" zoomScaleNormal="100" zoomScaleSheetLayoutView="100" workbookViewId="0">
      <selection activeCell="H1" sqref="H1"/>
    </sheetView>
  </sheetViews>
  <sheetFormatPr defaultRowHeight="11.25"/>
  <cols>
    <col min="1" max="1" width="8.42578125" style="7" customWidth="1"/>
    <col min="2" max="6" width="9.7109375" style="7" customWidth="1"/>
    <col min="7" max="8" width="11.28515625" style="7" customWidth="1"/>
    <col min="9" max="9" width="1.7109375" style="7" customWidth="1"/>
    <col min="10" max="10" width="7.5703125" style="7" customWidth="1"/>
    <col min="11" max="15" width="9.7109375" style="7" customWidth="1"/>
    <col min="16" max="16" width="6.28515625" style="7" customWidth="1"/>
    <col min="17" max="17" width="9.140625" style="7"/>
    <col min="18" max="18" width="9.140625" style="148"/>
    <col min="19"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26" ht="18">
      <c r="A1" s="577" t="s">
        <v>349</v>
      </c>
      <c r="C1" s="159"/>
    </row>
    <row r="2" spans="1:26" ht="5.0999999999999996" customHeight="1"/>
    <row r="3" spans="1:26" ht="24.75" customHeight="1">
      <c r="A3" s="1580">
        <v>2022</v>
      </c>
      <c r="B3" s="1580"/>
      <c r="C3" s="1580"/>
      <c r="D3" s="1580"/>
      <c r="E3" s="1580"/>
      <c r="F3" s="1580"/>
      <c r="G3" s="1580"/>
      <c r="H3" s="1580"/>
      <c r="I3" s="287"/>
      <c r="J3" s="1575" t="s">
        <v>350</v>
      </c>
      <c r="K3" s="1575"/>
      <c r="L3" s="1575"/>
      <c r="M3" s="1575"/>
      <c r="N3" s="1575"/>
      <c r="O3" s="1575"/>
      <c r="P3" s="1575"/>
    </row>
    <row r="4" spans="1:26" ht="28.5" customHeight="1">
      <c r="A4" s="1670" t="str">
        <f>'6.1'!A6</f>
        <v>Period</v>
      </c>
      <c r="B4" s="1665" t="s">
        <v>325</v>
      </c>
      <c r="C4" s="1668" t="s">
        <v>336</v>
      </c>
      <c r="D4" s="1668"/>
      <c r="E4" s="1668"/>
      <c r="F4" s="1668"/>
      <c r="G4" s="1665" t="s">
        <v>337</v>
      </c>
      <c r="H4" s="1665" t="s">
        <v>328</v>
      </c>
      <c r="I4" s="288"/>
      <c r="J4" s="288"/>
      <c r="K4" s="288"/>
      <c r="L4" s="288"/>
      <c r="M4" s="288"/>
      <c r="N4" s="288"/>
      <c r="O4" s="288"/>
    </row>
    <row r="5" spans="1:26" ht="26.25" customHeight="1">
      <c r="A5" s="1671"/>
      <c r="B5" s="1666"/>
      <c r="C5" s="1669" t="s">
        <v>329</v>
      </c>
      <c r="D5" s="1669"/>
      <c r="E5" s="1578" t="s">
        <v>330</v>
      </c>
      <c r="F5" s="1578"/>
      <c r="G5" s="1666"/>
      <c r="H5" s="1666"/>
      <c r="I5" s="288"/>
      <c r="J5" s="288"/>
      <c r="K5" s="288"/>
      <c r="L5" s="288"/>
      <c r="M5" s="288"/>
      <c r="N5" s="288"/>
      <c r="O5" s="288"/>
    </row>
    <row r="6" spans="1:26" ht="14.1" customHeight="1">
      <c r="A6" s="1598"/>
      <c r="B6" s="1667"/>
      <c r="C6" s="1402" t="s">
        <v>316</v>
      </c>
      <c r="D6" s="1402" t="s">
        <v>31</v>
      </c>
      <c r="E6" s="1402" t="s">
        <v>316</v>
      </c>
      <c r="F6" s="1402" t="s">
        <v>31</v>
      </c>
      <c r="G6" s="1667"/>
      <c r="H6" s="1667"/>
      <c r="I6" s="175"/>
      <c r="J6" s="175"/>
      <c r="K6" s="175"/>
      <c r="L6" s="175"/>
      <c r="M6" s="175"/>
      <c r="N6" s="175"/>
      <c r="O6" s="175"/>
      <c r="R6" s="148">
        <f>A3-1</f>
        <v>2021</v>
      </c>
    </row>
    <row r="7" spans="1:26" ht="13.5" customHeight="1">
      <c r="A7" s="1300" t="str">
        <f>'6.1'!A9</f>
        <v>January</v>
      </c>
      <c r="B7" s="743">
        <v>2603081</v>
      </c>
      <c r="C7" s="1136">
        <v>376532.21831080108</v>
      </c>
      <c r="D7" s="1136">
        <v>4022596.1271199998</v>
      </c>
      <c r="E7" s="763">
        <f>C7/B7</f>
        <v>0.14464867528547942</v>
      </c>
      <c r="F7" s="764">
        <f>D7/B7</f>
        <v>1.5453211510206559</v>
      </c>
      <c r="G7" s="745">
        <f>C7/'8.1'!C9</f>
        <v>0.33196205261281192</v>
      </c>
      <c r="H7" s="676">
        <f>(C7-R7)/R7</f>
        <v>-8.7680628634243321E-2</v>
      </c>
      <c r="I7" s="22"/>
      <c r="J7" s="22"/>
      <c r="K7" s="22"/>
      <c r="L7" s="22"/>
      <c r="M7" s="22"/>
      <c r="N7" s="22"/>
      <c r="O7" s="22"/>
      <c r="R7" s="145">
        <v>412719.74500237382</v>
      </c>
    </row>
    <row r="8" spans="1:26" ht="13.5" customHeight="1">
      <c r="A8" s="1300" t="str">
        <f>'6.1'!A10</f>
        <v>February</v>
      </c>
      <c r="B8" s="743">
        <v>2601500</v>
      </c>
      <c r="C8" s="1136">
        <v>289387.12779337092</v>
      </c>
      <c r="D8" s="1136">
        <v>3095985.2081299997</v>
      </c>
      <c r="E8" s="763">
        <f t="shared" ref="E8:E25" si="0">C8/B8</f>
        <v>0.11123856536358674</v>
      </c>
      <c r="F8" s="764">
        <f t="shared" ref="F8:F25" si="1">D8/B8</f>
        <v>1.190076958727657</v>
      </c>
      <c r="G8" s="745">
        <f>C8/'8.1'!C10</f>
        <v>0.32497136190271086</v>
      </c>
      <c r="H8" s="676">
        <f t="shared" ref="H8:H24" si="2">(C8-R8)/R8</f>
        <v>-0.22636564204558532</v>
      </c>
      <c r="I8" s="22"/>
      <c r="J8" s="22"/>
      <c r="K8" s="22"/>
      <c r="L8" s="22"/>
      <c r="M8" s="22"/>
      <c r="N8" s="22"/>
      <c r="O8" s="22"/>
      <c r="R8" s="145">
        <v>374061.88701151591</v>
      </c>
    </row>
    <row r="9" spans="1:26" ht="13.5" customHeight="1">
      <c r="A9" s="1300" t="str">
        <f>'6.1'!A11</f>
        <v>March</v>
      </c>
      <c r="B9" s="743">
        <v>2598845</v>
      </c>
      <c r="C9" s="1136">
        <v>278024.40635042061</v>
      </c>
      <c r="D9" s="1136">
        <v>2985295.1679687379</v>
      </c>
      <c r="E9" s="763">
        <f t="shared" si="0"/>
        <v>0.10697998778319623</v>
      </c>
      <c r="F9" s="764">
        <f t="shared" si="1"/>
        <v>1.1487007374309501</v>
      </c>
      <c r="G9" s="745">
        <f>C9/'8.1'!C11</f>
        <v>0.30134243708285813</v>
      </c>
      <c r="H9" s="676">
        <f t="shared" si="2"/>
        <v>-0.14221660510192882</v>
      </c>
      <c r="I9" s="22"/>
      <c r="J9" s="22"/>
      <c r="K9" s="22"/>
      <c r="L9" s="22"/>
      <c r="M9" s="22"/>
      <c r="N9" s="22"/>
      <c r="O9" s="22"/>
      <c r="R9" s="1260">
        <v>324119.59476489719</v>
      </c>
      <c r="Z9" s="7">
        <f>SUM(U9:Y9)</f>
        <v>0</v>
      </c>
    </row>
    <row r="10" spans="1:26" ht="13.5" customHeight="1">
      <c r="A10" s="1299" t="str">
        <f>'6.1'!A12</f>
        <v>April</v>
      </c>
      <c r="B10" s="740">
        <v>2595254</v>
      </c>
      <c r="C10" s="1135">
        <v>202247.02449695268</v>
      </c>
      <c r="D10" s="1135">
        <v>2180595.4955786509</v>
      </c>
      <c r="E10" s="761">
        <f t="shared" si="0"/>
        <v>7.7929568549726796E-2</v>
      </c>
      <c r="F10" s="762">
        <f t="shared" si="1"/>
        <v>0.84022430774739232</v>
      </c>
      <c r="G10" s="742">
        <f>C10/'8.1'!C12</f>
        <v>0.30124875634639253</v>
      </c>
      <c r="H10" s="653">
        <f t="shared" si="2"/>
        <v>-0.15693888215040067</v>
      </c>
      <c r="I10" s="22"/>
      <c r="J10" s="22"/>
      <c r="K10" s="22"/>
      <c r="L10" s="22"/>
      <c r="M10" s="22"/>
      <c r="N10" s="22"/>
      <c r="O10" s="22"/>
      <c r="R10" s="1260">
        <v>239896.04100450664</v>
      </c>
    </row>
    <row r="11" spans="1:26" ht="13.5" customHeight="1">
      <c r="A11" s="1300" t="str">
        <f>'6.1'!A13</f>
        <v>May</v>
      </c>
      <c r="B11" s="743">
        <v>2591925</v>
      </c>
      <c r="C11" s="1136">
        <v>53285.019582516521</v>
      </c>
      <c r="D11" s="1136">
        <v>572759.85418987437</v>
      </c>
      <c r="E11" s="763">
        <f t="shared" si="0"/>
        <v>2.0558086974938133E-2</v>
      </c>
      <c r="F11" s="764">
        <f t="shared" si="1"/>
        <v>0.22097856002387198</v>
      </c>
      <c r="G11" s="745">
        <f>C11/'8.1'!C13</f>
        <v>0.13701605569251685</v>
      </c>
      <c r="H11" s="676">
        <f t="shared" si="2"/>
        <v>-0.59765681515617841</v>
      </c>
      <c r="I11" s="22"/>
      <c r="J11" s="22"/>
      <c r="K11" s="22"/>
      <c r="L11" s="22"/>
      <c r="M11" s="22"/>
      <c r="N11" s="22"/>
      <c r="O11" s="22"/>
      <c r="R11" s="1260">
        <v>132436.73955407066</v>
      </c>
    </row>
    <row r="12" spans="1:26" ht="13.5" customHeight="1">
      <c r="A12" s="1301" t="str">
        <f>'6.1'!A14</f>
        <v>June</v>
      </c>
      <c r="B12" s="746">
        <v>2588055</v>
      </c>
      <c r="C12" s="987">
        <v>31423.549696765516</v>
      </c>
      <c r="D12" s="987">
        <v>340878.25495462865</v>
      </c>
      <c r="E12" s="765">
        <f t="shared" si="0"/>
        <v>1.2141762712448351E-2</v>
      </c>
      <c r="F12" s="766">
        <f t="shared" si="1"/>
        <v>0.13171213708929241</v>
      </c>
      <c r="G12" s="748">
        <f>C12/'8.1'!C14</f>
        <v>9.3423902981441181E-2</v>
      </c>
      <c r="H12" s="659">
        <f t="shared" si="2"/>
        <v>-0.22780014751734992</v>
      </c>
      <c r="I12" s="22"/>
      <c r="J12" s="22"/>
      <c r="K12" s="22"/>
      <c r="L12" s="22"/>
      <c r="M12" s="22"/>
      <c r="N12" s="22"/>
      <c r="O12" s="22"/>
      <c r="R12" s="1260">
        <v>40693.545324746803</v>
      </c>
    </row>
    <row r="13" spans="1:26" ht="13.5" customHeight="1">
      <c r="A13" s="1300" t="str">
        <f>'6.1'!A15</f>
        <v>July</v>
      </c>
      <c r="B13" s="743">
        <v>2585051</v>
      </c>
      <c r="C13" s="1136">
        <v>28601.476542582161</v>
      </c>
      <c r="D13" s="1136">
        <v>311179.94306823466</v>
      </c>
      <c r="E13" s="763">
        <f t="shared" si="0"/>
        <v>1.1064182696040488E-2</v>
      </c>
      <c r="F13" s="764">
        <f t="shared" si="1"/>
        <v>0.12037671329046687</v>
      </c>
      <c r="G13" s="745">
        <f>C13/'8.1'!C15</f>
        <v>9.9116031216446229E-2</v>
      </c>
      <c r="H13" s="676">
        <f t="shared" si="2"/>
        <v>-0.2099854245061768</v>
      </c>
      <c r="I13" s="22"/>
      <c r="J13" s="1678" t="s">
        <v>351</v>
      </c>
      <c r="K13" s="1678"/>
      <c r="L13" s="1678"/>
      <c r="M13" s="1678"/>
      <c r="N13" s="1678"/>
      <c r="O13" s="1678"/>
      <c r="P13" s="1678"/>
      <c r="R13" s="1260">
        <v>36203.732728227093</v>
      </c>
    </row>
    <row r="14" spans="1:26" ht="13.5" customHeight="1">
      <c r="A14" s="1300" t="str">
        <f>'6.1'!A16</f>
        <v>August</v>
      </c>
      <c r="B14" s="743">
        <v>2581381</v>
      </c>
      <c r="C14" s="1136">
        <v>27449.349982155331</v>
      </c>
      <c r="D14" s="1136">
        <v>298067.34013225761</v>
      </c>
      <c r="E14" s="763">
        <f t="shared" si="0"/>
        <v>1.0633591082507903E-2</v>
      </c>
      <c r="F14" s="764">
        <f t="shared" si="1"/>
        <v>0.11546816999592761</v>
      </c>
      <c r="G14" s="745">
        <f>C14/'8.1'!C16</f>
        <v>8.8231743249777228E-2</v>
      </c>
      <c r="H14" s="676">
        <f t="shared" si="2"/>
        <v>-0.39047741811357251</v>
      </c>
      <c r="I14" s="22"/>
      <c r="J14" s="1678"/>
      <c r="K14" s="1678"/>
      <c r="L14" s="1678"/>
      <c r="M14" s="1678"/>
      <c r="N14" s="1678"/>
      <c r="O14" s="1678"/>
      <c r="P14" s="1678"/>
      <c r="R14" s="1260">
        <v>45034.180517482411</v>
      </c>
    </row>
    <row r="15" spans="1:26" ht="13.5" customHeight="1">
      <c r="A15" s="1300" t="str">
        <f>'6.1'!A17</f>
        <v>September</v>
      </c>
      <c r="B15" s="743">
        <v>2578129</v>
      </c>
      <c r="C15" s="1136">
        <v>61003.104854331694</v>
      </c>
      <c r="D15" s="1136">
        <v>667548.82756754127</v>
      </c>
      <c r="E15" s="763">
        <f t="shared" si="0"/>
        <v>2.3661773656140438E-2</v>
      </c>
      <c r="F15" s="764">
        <f t="shared" si="1"/>
        <v>0.25892762835666533</v>
      </c>
      <c r="G15" s="745">
        <f>C15/'8.1'!C17</f>
        <v>0.15912831117967627</v>
      </c>
      <c r="H15" s="676">
        <f t="shared" si="2"/>
        <v>-4.7280561194724742E-2</v>
      </c>
      <c r="I15" s="22"/>
      <c r="J15" s="22"/>
      <c r="K15" s="285">
        <f>A27</f>
        <v>2013</v>
      </c>
      <c r="L15" s="285">
        <f>C27</f>
        <v>2473738.6571432869</v>
      </c>
      <c r="M15" s="286"/>
      <c r="N15" s="286"/>
      <c r="O15" s="286"/>
      <c r="R15" s="1260">
        <v>64030.502968251094</v>
      </c>
    </row>
    <row r="16" spans="1:26" ht="13.5" customHeight="1">
      <c r="A16" s="1299" t="str">
        <f>'6.1'!A18</f>
        <v>October</v>
      </c>
      <c r="B16" s="740">
        <v>2574344</v>
      </c>
      <c r="C16" s="1135">
        <v>108933.76689193462</v>
      </c>
      <c r="D16" s="1135">
        <v>1193939.5575275188</v>
      </c>
      <c r="E16" s="761">
        <f t="shared" si="0"/>
        <v>4.2315155586019046E-2</v>
      </c>
      <c r="F16" s="762">
        <f t="shared" si="1"/>
        <v>0.46378399993455377</v>
      </c>
      <c r="G16" s="742">
        <f>C16/'8.1'!C18</f>
        <v>0.21460158355972256</v>
      </c>
      <c r="H16" s="653">
        <f t="shared" si="2"/>
        <v>-0.41658917015088126</v>
      </c>
      <c r="I16" s="22"/>
      <c r="J16" s="22"/>
      <c r="K16" s="285">
        <f t="shared" ref="K16:K24" si="3">A28</f>
        <v>2014</v>
      </c>
      <c r="L16" s="285">
        <f t="shared" ref="L16:L24" si="4">C28</f>
        <v>1999119.7194391894</v>
      </c>
      <c r="M16" s="286"/>
      <c r="N16" s="286"/>
      <c r="O16" s="286"/>
      <c r="R16" s="1260">
        <v>186718.79457586858</v>
      </c>
    </row>
    <row r="17" spans="1:18" ht="13.5" customHeight="1">
      <c r="A17" s="1300" t="str">
        <f>'6.1'!A19</f>
        <v>November</v>
      </c>
      <c r="B17" s="743">
        <v>2572006</v>
      </c>
      <c r="C17" s="1136">
        <v>211293.60310219196</v>
      </c>
      <c r="D17" s="1136">
        <v>2309424.0631913296</v>
      </c>
      <c r="E17" s="763">
        <f t="shared" si="0"/>
        <v>8.2151287011846763E-2</v>
      </c>
      <c r="F17" s="764">
        <f t="shared" si="1"/>
        <v>0.89790772773909922</v>
      </c>
      <c r="G17" s="745">
        <f>C17/'8.1'!C19</f>
        <v>0.28439023663924573</v>
      </c>
      <c r="H17" s="676">
        <f t="shared" si="2"/>
        <v>-0.25150778865944629</v>
      </c>
      <c r="I17" s="22"/>
      <c r="J17" s="22"/>
      <c r="K17" s="285">
        <f t="shared" si="3"/>
        <v>2015</v>
      </c>
      <c r="L17" s="285">
        <f t="shared" si="4"/>
        <v>2171135.5106019503</v>
      </c>
      <c r="M17" s="286"/>
      <c r="N17" s="286"/>
      <c r="O17" s="286"/>
      <c r="R17" s="1260">
        <v>282292.32034861651</v>
      </c>
    </row>
    <row r="18" spans="1:18" ht="13.5" customHeight="1">
      <c r="A18" s="1301" t="str">
        <f>'6.1'!A20</f>
        <v>December</v>
      </c>
      <c r="B18" s="746">
        <v>2569422</v>
      </c>
      <c r="C18" s="987">
        <v>324134.76993278932</v>
      </c>
      <c r="D18" s="987">
        <v>3532158.6089312257</v>
      </c>
      <c r="E18" s="765">
        <f t="shared" si="0"/>
        <v>0.12615085024289094</v>
      </c>
      <c r="F18" s="766">
        <f t="shared" si="1"/>
        <v>1.3746899532000683</v>
      </c>
      <c r="G18" s="748">
        <f>C18/'8.1'!C20</f>
        <v>0.33548836916793162</v>
      </c>
      <c r="H18" s="659">
        <f t="shared" si="2"/>
        <v>-0.14815418670537883</v>
      </c>
      <c r="I18" s="22"/>
      <c r="J18" s="22"/>
      <c r="K18" s="285">
        <f t="shared" si="3"/>
        <v>2016</v>
      </c>
      <c r="L18" s="285">
        <f t="shared" si="4"/>
        <v>2368461.0261057094</v>
      </c>
      <c r="M18" s="286"/>
      <c r="N18" s="286"/>
      <c r="O18" s="286"/>
      <c r="R18" s="1260">
        <v>380508.73159680999</v>
      </c>
    </row>
    <row r="19" spans="1:18" ht="13.5" customHeight="1">
      <c r="A19" s="1299" t="str">
        <f>'6.1'!A21</f>
        <v>1Q</v>
      </c>
      <c r="B19" s="740">
        <f>B9</f>
        <v>2598845</v>
      </c>
      <c r="C19" s="1135">
        <f t="shared" ref="C19:D19" si="5">SUM(C7:C9)</f>
        <v>943943.75245459261</v>
      </c>
      <c r="D19" s="1135">
        <f t="shared" si="5"/>
        <v>10103876.503218736</v>
      </c>
      <c r="E19" s="761">
        <f t="shared" si="0"/>
        <v>0.36321664141362514</v>
      </c>
      <c r="F19" s="762">
        <f t="shared" si="1"/>
        <v>3.8878334426326835</v>
      </c>
      <c r="G19" s="742">
        <f>C19/'8.1'!C21</f>
        <v>0.3202650759317221</v>
      </c>
      <c r="H19" s="653">
        <f t="shared" si="2"/>
        <v>-0.15029011607837606</v>
      </c>
      <c r="I19" s="22"/>
      <c r="J19" s="22"/>
      <c r="K19" s="285">
        <f t="shared" si="3"/>
        <v>2017</v>
      </c>
      <c r="L19" s="285">
        <f t="shared" si="4"/>
        <v>2427268.7824260001</v>
      </c>
      <c r="M19" s="286"/>
      <c r="N19" s="286"/>
      <c r="O19" s="286"/>
      <c r="R19" s="1260">
        <v>1110901.2267787869</v>
      </c>
    </row>
    <row r="20" spans="1:18" ht="13.5" customHeight="1">
      <c r="A20" s="1300" t="str">
        <f>'6.1'!A22</f>
        <v>2Q</v>
      </c>
      <c r="B20" s="743">
        <f>B12</f>
        <v>2588055</v>
      </c>
      <c r="C20" s="1136">
        <f t="shared" ref="C20:D20" si="6">SUM(C10:C12)</f>
        <v>286955.59377623472</v>
      </c>
      <c r="D20" s="1136">
        <f t="shared" si="6"/>
        <v>3094233.6047231536</v>
      </c>
      <c r="E20" s="763">
        <f t="shared" si="0"/>
        <v>0.11087693027243807</v>
      </c>
      <c r="F20" s="764">
        <f t="shared" si="1"/>
        <v>1.1955826304785462</v>
      </c>
      <c r="G20" s="745">
        <f>C20/'8.1'!C22</f>
        <v>0.20546538185949445</v>
      </c>
      <c r="H20" s="676">
        <f t="shared" si="2"/>
        <v>-0.30523655323293636</v>
      </c>
      <c r="I20" s="22"/>
      <c r="J20" s="22"/>
      <c r="K20" s="285">
        <f t="shared" si="3"/>
        <v>2018</v>
      </c>
      <c r="L20" s="285">
        <f t="shared" si="4"/>
        <v>2275641.6101114</v>
      </c>
      <c r="M20" s="286"/>
      <c r="N20" s="286"/>
      <c r="O20" s="286"/>
      <c r="R20" s="1260">
        <v>413026.32588332408</v>
      </c>
    </row>
    <row r="21" spans="1:18" ht="13.5" customHeight="1">
      <c r="A21" s="1300" t="str">
        <f>'6.1'!A23</f>
        <v>3Q</v>
      </c>
      <c r="B21" s="743">
        <f>B15</f>
        <v>2578129</v>
      </c>
      <c r="C21" s="1136">
        <f t="shared" ref="C21:D21" si="7">SUM(C13:C15)</f>
        <v>117053.9313790692</v>
      </c>
      <c r="D21" s="1136">
        <f t="shared" si="7"/>
        <v>1276796.1107680337</v>
      </c>
      <c r="E21" s="763">
        <f t="shared" si="0"/>
        <v>4.540266657683506E-2</v>
      </c>
      <c r="F21" s="764">
        <f t="shared" si="1"/>
        <v>0.49524135943858266</v>
      </c>
      <c r="G21" s="745">
        <f>C21/'8.1'!C23</f>
        <v>0.11907478421192604</v>
      </c>
      <c r="H21" s="676">
        <f t="shared" si="2"/>
        <v>-0.19422311862569838</v>
      </c>
      <c r="I21" s="22"/>
      <c r="J21" s="22"/>
      <c r="K21" s="285">
        <f t="shared" si="3"/>
        <v>2019</v>
      </c>
      <c r="L21" s="285">
        <f t="shared" si="4"/>
        <v>2173234.605044093</v>
      </c>
      <c r="M21" s="286"/>
      <c r="N21" s="286"/>
      <c r="O21" s="286"/>
      <c r="R21" s="1260">
        <v>145268.41621396059</v>
      </c>
    </row>
    <row r="22" spans="1:18" ht="13.5" customHeight="1">
      <c r="A22" s="1301" t="str">
        <f>'6.1'!A24</f>
        <v>4Q</v>
      </c>
      <c r="B22" s="746">
        <f>B18</f>
        <v>2569422</v>
      </c>
      <c r="C22" s="987">
        <f t="shared" ref="C22:D22" si="8">SUM(C16:C18)</f>
        <v>644362.13992691599</v>
      </c>
      <c r="D22" s="987">
        <f t="shared" si="8"/>
        <v>7035522.2296500746</v>
      </c>
      <c r="E22" s="765">
        <f t="shared" si="0"/>
        <v>0.25078096938802424</v>
      </c>
      <c r="F22" s="766">
        <f t="shared" si="1"/>
        <v>2.7381731103921716</v>
      </c>
      <c r="G22" s="748">
        <f>C22/'8.1'!C24</f>
        <v>0.29068033388345382</v>
      </c>
      <c r="H22" s="659">
        <f t="shared" si="2"/>
        <v>-0.24149842694609303</v>
      </c>
      <c r="I22" s="22"/>
      <c r="J22" s="22"/>
      <c r="K22" s="285">
        <f t="shared" si="3"/>
        <v>2020</v>
      </c>
      <c r="L22" s="285">
        <f t="shared" si="4"/>
        <v>2245541.6331866197</v>
      </c>
      <c r="M22" s="286"/>
      <c r="N22" s="286"/>
      <c r="O22" s="286"/>
      <c r="R22" s="1260">
        <v>849519.84652129514</v>
      </c>
    </row>
    <row r="23" spans="1:18" ht="13.5" customHeight="1">
      <c r="A23" s="1299" t="str">
        <f>'6.1'!A25</f>
        <v>1H</v>
      </c>
      <c r="B23" s="740">
        <f>B12</f>
        <v>2588055</v>
      </c>
      <c r="C23" s="1135">
        <f t="shared" ref="C23:D23" si="9">SUM(C7:C12)</f>
        <v>1230899.3462308275</v>
      </c>
      <c r="D23" s="1135">
        <f t="shared" si="9"/>
        <v>13198110.10794189</v>
      </c>
      <c r="E23" s="761">
        <f t="shared" si="0"/>
        <v>0.47560787781976333</v>
      </c>
      <c r="F23" s="762">
        <f t="shared" si="1"/>
        <v>5.0996250496770319</v>
      </c>
      <c r="G23" s="742">
        <f>C23/'8.1'!C25</f>
        <v>0.28335649129048829</v>
      </c>
      <c r="H23" s="653">
        <f t="shared" si="2"/>
        <v>-0.1922848667703394</v>
      </c>
      <c r="I23" s="22"/>
      <c r="J23" s="22"/>
      <c r="K23" s="285">
        <f t="shared" si="3"/>
        <v>2021</v>
      </c>
      <c r="L23" s="285">
        <f t="shared" si="4"/>
        <v>2518715.8153973664</v>
      </c>
      <c r="M23" s="286"/>
      <c r="N23" s="286"/>
      <c r="O23" s="286"/>
      <c r="R23" s="1260">
        <v>1523927.5526621109</v>
      </c>
    </row>
    <row r="24" spans="1:18" ht="13.5" customHeight="1">
      <c r="A24" s="1301" t="str">
        <f>'6.1'!A26</f>
        <v>2H</v>
      </c>
      <c r="B24" s="746">
        <f>B18</f>
        <v>2569422</v>
      </c>
      <c r="C24" s="987">
        <f t="shared" ref="C24:D24" si="10">SUM(C13:C18)</f>
        <v>761416.0713059851</v>
      </c>
      <c r="D24" s="987">
        <f t="shared" si="10"/>
        <v>8312318.3404181078</v>
      </c>
      <c r="E24" s="765">
        <f t="shared" si="0"/>
        <v>0.29633749197523224</v>
      </c>
      <c r="F24" s="766">
        <f t="shared" si="1"/>
        <v>3.2350926941616081</v>
      </c>
      <c r="G24" s="748">
        <f>C24/'8.1'!C26</f>
        <v>0.23795987091092202</v>
      </c>
      <c r="H24" s="659">
        <f t="shared" si="2"/>
        <v>-0.23459483808905604</v>
      </c>
      <c r="I24" s="22"/>
      <c r="J24" s="22"/>
      <c r="K24" s="285">
        <f t="shared" si="3"/>
        <v>2022</v>
      </c>
      <c r="L24" s="285">
        <f t="shared" si="4"/>
        <v>1992315.4175368126</v>
      </c>
      <c r="M24" s="286"/>
      <c r="N24" s="286"/>
      <c r="O24" s="286"/>
      <c r="R24" s="1260">
        <v>994788.26273525576</v>
      </c>
    </row>
    <row r="25" spans="1:18" ht="13.5" customHeight="1">
      <c r="A25" s="1298" t="str">
        <f>'6.1'!A27</f>
        <v>Year</v>
      </c>
      <c r="B25" s="731">
        <f>B18</f>
        <v>2569422</v>
      </c>
      <c r="C25" s="1137">
        <f t="shared" ref="C25:D25" si="11">SUM(C7:C18)</f>
        <v>1992315.4175368126</v>
      </c>
      <c r="D25" s="1137">
        <f t="shared" si="11"/>
        <v>21510428.448359996</v>
      </c>
      <c r="E25" s="732">
        <f t="shared" si="0"/>
        <v>0.77539439513509756</v>
      </c>
      <c r="F25" s="733">
        <f t="shared" si="1"/>
        <v>8.3716993348542967</v>
      </c>
      <c r="G25" s="750">
        <f>C25/'8.1'!C27</f>
        <v>0.26410103376085686</v>
      </c>
      <c r="H25" s="655">
        <f>(C25-R25)/R25</f>
        <v>-0.20899555028898964</v>
      </c>
      <c r="I25" s="22"/>
      <c r="J25" s="1673" t="s">
        <v>352</v>
      </c>
      <c r="K25" s="1673"/>
      <c r="L25" s="1673"/>
      <c r="M25" s="1673"/>
      <c r="N25" s="1673"/>
      <c r="O25" s="1673"/>
      <c r="P25" s="1673"/>
      <c r="R25" s="1260">
        <v>2518715.8153973664</v>
      </c>
    </row>
    <row r="26" spans="1:18" ht="12" customHeight="1">
      <c r="A26" s="150"/>
      <c r="B26" s="150"/>
      <c r="C26" s="734"/>
      <c r="D26" s="734"/>
      <c r="E26" s="735"/>
      <c r="F26" s="736"/>
      <c r="G26" s="753"/>
      <c r="H26" s="150"/>
      <c r="K26" s="148"/>
      <c r="L26" s="109" t="str">
        <f>B4</f>
        <v>Number of customers at the end of the period</v>
      </c>
      <c r="R26" s="903"/>
    </row>
    <row r="27" spans="1:18" ht="12" customHeight="1">
      <c r="A27" s="1295">
        <v>2013</v>
      </c>
      <c r="B27" s="722">
        <v>2650488</v>
      </c>
      <c r="C27" s="776">
        <v>2473738.6571432869</v>
      </c>
      <c r="D27" s="776">
        <v>26279114.664131485</v>
      </c>
      <c r="E27" s="723">
        <v>0.93331441498444323</v>
      </c>
      <c r="F27" s="724">
        <v>9.9148212193873295</v>
      </c>
      <c r="G27" s="755">
        <v>0.33977967510450169</v>
      </c>
      <c r="H27" s="687">
        <v>1.9293724178755781E-3</v>
      </c>
      <c r="I27" s="22"/>
      <c r="K27" s="148">
        <f>A27</f>
        <v>2013</v>
      </c>
      <c r="L27" s="145">
        <f>B27</f>
        <v>2650488</v>
      </c>
      <c r="N27" s="28"/>
      <c r="R27" s="903"/>
    </row>
    <row r="28" spans="1:18" ht="12" customHeight="1">
      <c r="A28" s="1297">
        <v>2014</v>
      </c>
      <c r="B28" s="728">
        <v>2642898</v>
      </c>
      <c r="C28" s="778">
        <v>1999119.7194391894</v>
      </c>
      <c r="D28" s="778">
        <v>21252655.795773141</v>
      </c>
      <c r="E28" s="729">
        <v>0.75641198390523945</v>
      </c>
      <c r="F28" s="730">
        <v>8.0414211202146806</v>
      </c>
      <c r="G28" s="757">
        <v>0.26278051070140129</v>
      </c>
      <c r="H28" s="688">
        <v>-0.19186300716672919</v>
      </c>
      <c r="I28" s="22"/>
      <c r="K28" s="148">
        <f t="shared" ref="K28:L36" si="12">A28</f>
        <v>2014</v>
      </c>
      <c r="L28" s="145">
        <f t="shared" si="12"/>
        <v>2642898</v>
      </c>
      <c r="N28" s="28"/>
    </row>
    <row r="29" spans="1:18" ht="12" customHeight="1">
      <c r="A29" s="1296">
        <v>2015</v>
      </c>
      <c r="B29" s="725">
        <v>2636189</v>
      </c>
      <c r="C29" s="777">
        <v>2171135.5106019503</v>
      </c>
      <c r="D29" s="777">
        <v>23123104.062590908</v>
      </c>
      <c r="E29" s="726">
        <v>0.82358871484629914</v>
      </c>
      <c r="F29" s="727">
        <v>8.7714136060012802</v>
      </c>
      <c r="G29" s="758">
        <v>0.26300426488310796</v>
      </c>
      <c r="H29" s="686">
        <v>8.6045767789743127E-2</v>
      </c>
      <c r="I29" s="22"/>
      <c r="K29" s="148">
        <f t="shared" si="12"/>
        <v>2015</v>
      </c>
      <c r="L29" s="145">
        <f t="shared" si="12"/>
        <v>2636189</v>
      </c>
      <c r="N29" s="28"/>
    </row>
    <row r="30" spans="1:18" ht="12" customHeight="1">
      <c r="A30" s="1296">
        <v>2016</v>
      </c>
      <c r="B30" s="725">
        <v>2632037</v>
      </c>
      <c r="C30" s="777">
        <v>2368461.0261057094</v>
      </c>
      <c r="D30" s="777">
        <v>25309234.459076907</v>
      </c>
      <c r="E30" s="726">
        <v>0.89985856053912217</v>
      </c>
      <c r="F30" s="727">
        <v>9.6158353621460897</v>
      </c>
      <c r="G30" s="758">
        <v>0.27774445221318372</v>
      </c>
      <c r="H30" s="686">
        <v>9.0885858823731486E-2</v>
      </c>
      <c r="I30" s="22"/>
      <c r="K30" s="148">
        <f t="shared" si="12"/>
        <v>2016</v>
      </c>
      <c r="L30" s="145">
        <f t="shared" si="12"/>
        <v>2632037</v>
      </c>
      <c r="N30" s="28"/>
    </row>
    <row r="31" spans="1:18" ht="12" customHeight="1">
      <c r="A31" s="1295">
        <v>2017</v>
      </c>
      <c r="B31" s="722">
        <v>2632599</v>
      </c>
      <c r="C31" s="776">
        <v>2427268.7824260001</v>
      </c>
      <c r="D31" s="776">
        <v>25902114.578212999</v>
      </c>
      <c r="E31" s="723">
        <v>0.92200474984074676</v>
      </c>
      <c r="F31" s="724">
        <v>9.8389897505138446</v>
      </c>
      <c r="G31" s="755">
        <v>0.28464071433657684</v>
      </c>
      <c r="H31" s="687">
        <v>2.482952249249552E-2</v>
      </c>
      <c r="I31" s="22"/>
      <c r="K31" s="148">
        <f t="shared" si="12"/>
        <v>2017</v>
      </c>
      <c r="L31" s="145">
        <f t="shared" si="12"/>
        <v>2632599</v>
      </c>
      <c r="N31" s="28"/>
    </row>
    <row r="32" spans="1:18" ht="12" customHeight="1">
      <c r="A32" s="1297">
        <v>2018</v>
      </c>
      <c r="B32" s="728">
        <v>2626417</v>
      </c>
      <c r="C32" s="778">
        <v>2275641.6101114</v>
      </c>
      <c r="D32" s="778">
        <v>24278826.483839072</v>
      </c>
      <c r="E32" s="729">
        <v>0.86644337518048353</v>
      </c>
      <c r="F32" s="730">
        <v>9.2440867097033994</v>
      </c>
      <c r="G32" s="757">
        <v>0.26570228369172288</v>
      </c>
      <c r="H32" s="688">
        <v>-6.2468224949958844E-2</v>
      </c>
      <c r="I32" s="22"/>
      <c r="K32" s="148">
        <f t="shared" si="12"/>
        <v>2018</v>
      </c>
      <c r="L32" s="145">
        <f t="shared" si="12"/>
        <v>2626417</v>
      </c>
      <c r="N32" s="28"/>
    </row>
    <row r="33" spans="1:14" ht="12" customHeight="1">
      <c r="A33" s="1296">
        <v>2019</v>
      </c>
      <c r="B33" s="725">
        <v>2619793</v>
      </c>
      <c r="C33" s="777">
        <v>2173234.605044093</v>
      </c>
      <c r="D33" s="777">
        <v>23200395.458900001</v>
      </c>
      <c r="E33" s="726">
        <v>0.82954439722683926</v>
      </c>
      <c r="F33" s="727">
        <v>8.8558124473574829</v>
      </c>
      <c r="G33" s="758">
        <v>0.25374531516402871</v>
      </c>
      <c r="H33" s="686">
        <v>-4.500137658420382E-2</v>
      </c>
      <c r="I33" s="22"/>
      <c r="K33" s="148">
        <f t="shared" si="12"/>
        <v>2019</v>
      </c>
      <c r="L33" s="145">
        <f t="shared" si="12"/>
        <v>2619793</v>
      </c>
      <c r="N33" s="28"/>
    </row>
    <row r="34" spans="1:14" ht="12" customHeight="1">
      <c r="A34" s="1296">
        <v>2020</v>
      </c>
      <c r="B34" s="725">
        <v>2614120</v>
      </c>
      <c r="C34" s="777">
        <v>2245541.6331866197</v>
      </c>
      <c r="D34" s="777">
        <v>23983568.670029998</v>
      </c>
      <c r="E34" s="726">
        <v>0.85900480206976715</v>
      </c>
      <c r="F34" s="727">
        <v>9.1746242215468303</v>
      </c>
      <c r="G34" s="758">
        <v>0.25827985106507045</v>
      </c>
      <c r="H34" s="686">
        <v>3.3271616407497664E-2</v>
      </c>
      <c r="I34" s="22"/>
      <c r="K34" s="148">
        <f t="shared" si="12"/>
        <v>2020</v>
      </c>
      <c r="L34" s="145">
        <f t="shared" si="12"/>
        <v>2614120</v>
      </c>
      <c r="N34" s="28"/>
    </row>
    <row r="35" spans="1:14" ht="12" customHeight="1">
      <c r="A35" s="1295">
        <v>2021</v>
      </c>
      <c r="B35" s="722">
        <v>2604725</v>
      </c>
      <c r="C35" s="776">
        <v>2518715.8153973664</v>
      </c>
      <c r="D35" s="776">
        <v>26898781.958329998</v>
      </c>
      <c r="E35" s="723">
        <v>0.96697955269649061</v>
      </c>
      <c r="F35" s="724">
        <v>10.326918180740769</v>
      </c>
      <c r="G35" s="755">
        <v>0.26699032957369073</v>
      </c>
      <c r="H35" s="687">
        <v>0.12165180024878393</v>
      </c>
      <c r="I35" s="22"/>
      <c r="K35" s="148">
        <f t="shared" si="12"/>
        <v>2021</v>
      </c>
      <c r="L35" s="145">
        <f t="shared" si="12"/>
        <v>2604725</v>
      </c>
      <c r="N35" s="28"/>
    </row>
    <row r="36" spans="1:14" ht="12" customHeight="1">
      <c r="A36" s="1297">
        <v>2022</v>
      </c>
      <c r="B36" s="728">
        <f>B25</f>
        <v>2569422</v>
      </c>
      <c r="C36" s="778">
        <f t="shared" ref="C36:F36" si="13">C25</f>
        <v>1992315.4175368126</v>
      </c>
      <c r="D36" s="778">
        <f t="shared" si="13"/>
        <v>21510428.448359996</v>
      </c>
      <c r="E36" s="729">
        <f t="shared" si="13"/>
        <v>0.77539439513509756</v>
      </c>
      <c r="F36" s="729">
        <f t="shared" si="13"/>
        <v>8.3716993348542967</v>
      </c>
      <c r="G36" s="757">
        <f>C36/'8.1'!C38</f>
        <v>0.26410103376085686</v>
      </c>
      <c r="H36" s="688">
        <f>(C36-C35)/C35</f>
        <v>-0.20899555028898964</v>
      </c>
      <c r="I36" s="22"/>
      <c r="K36" s="148">
        <f t="shared" si="12"/>
        <v>2022</v>
      </c>
      <c r="L36" s="145">
        <f t="shared" si="12"/>
        <v>2569422</v>
      </c>
      <c r="N36" s="28"/>
    </row>
    <row r="37" spans="1:14" ht="12" customHeight="1">
      <c r="A37" s="282"/>
      <c r="C37" s="283"/>
      <c r="D37" s="284"/>
    </row>
    <row r="38" spans="1:14" ht="14.1" customHeight="1">
      <c r="A38" s="282"/>
      <c r="C38" s="283"/>
      <c r="D38" s="284"/>
    </row>
    <row r="39" spans="1:14" ht="14.1" customHeight="1">
      <c r="C39" s="283"/>
      <c r="D39" s="284"/>
    </row>
    <row r="40" spans="1:14" ht="14.1" customHeight="1">
      <c r="C40" s="283"/>
      <c r="D40" s="148"/>
    </row>
    <row r="41" spans="1:14" ht="14.1" customHeight="1"/>
    <row r="42" spans="1:14" ht="14.1" customHeight="1"/>
    <row r="43" spans="1:14" ht="14.1" customHeight="1"/>
    <row r="44" spans="1:14" ht="14.1" customHeight="1"/>
    <row r="45" spans="1:14" ht="14.1" customHeight="1"/>
    <row r="46" spans="1:14" ht="14.1" customHeight="1"/>
    <row r="47" spans="1:14" ht="14.1" customHeight="1"/>
    <row r="48" spans="1:14"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sheetData>
  <mergeCells count="11">
    <mergeCell ref="J25:P25"/>
    <mergeCell ref="J3:P3"/>
    <mergeCell ref="B4:B6"/>
    <mergeCell ref="C4:F4"/>
    <mergeCell ref="C5:D5"/>
    <mergeCell ref="E5:F5"/>
    <mergeCell ref="A3:H3"/>
    <mergeCell ref="G4:G6"/>
    <mergeCell ref="H4:H6"/>
    <mergeCell ref="A4:A6"/>
    <mergeCell ref="J13:P14"/>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34"/>
  <dimension ref="A1:AA61"/>
  <sheetViews>
    <sheetView showGridLines="0" zoomScaleNormal="100" zoomScaleSheetLayoutView="100" workbookViewId="0">
      <selection activeCell="H1" sqref="H1"/>
    </sheetView>
  </sheetViews>
  <sheetFormatPr defaultRowHeight="11.25"/>
  <cols>
    <col min="1" max="1" width="8.42578125" style="7" customWidth="1"/>
    <col min="2" max="6" width="9.7109375" style="7" customWidth="1"/>
    <col min="7" max="8" width="11.28515625" style="7" customWidth="1"/>
    <col min="9" max="9" width="1.7109375" style="7" customWidth="1"/>
    <col min="10" max="10" width="7.5703125" style="7" customWidth="1"/>
    <col min="11" max="15" width="9.7109375" style="7" customWidth="1"/>
    <col min="16" max="16" width="6.42578125" style="7" customWidth="1"/>
    <col min="17" max="17" width="9.140625" style="7"/>
    <col min="18" max="18" width="9.140625" style="148"/>
    <col min="19"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27" ht="18">
      <c r="A1" s="1489" t="s">
        <v>353</v>
      </c>
      <c r="B1" s="1489"/>
      <c r="C1" s="1489"/>
      <c r="D1" s="1489"/>
      <c r="E1" s="1489"/>
      <c r="F1" s="1489"/>
      <c r="G1" s="1489"/>
      <c r="H1" s="1489"/>
      <c r="I1" s="1489"/>
      <c r="J1" s="1489"/>
      <c r="K1" s="1489"/>
      <c r="L1" s="1489"/>
      <c r="M1" s="1489"/>
      <c r="N1" s="1489"/>
      <c r="O1" s="1489"/>
      <c r="P1" s="1489"/>
    </row>
    <row r="2" spans="1:27" ht="5.0999999999999996" customHeight="1">
      <c r="A2" s="518"/>
      <c r="B2" s="518"/>
      <c r="C2" s="518"/>
      <c r="D2" s="518"/>
      <c r="E2" s="518"/>
      <c r="F2" s="518"/>
      <c r="G2" s="518"/>
      <c r="H2" s="518"/>
    </row>
    <row r="3" spans="1:27" ht="25.5" customHeight="1">
      <c r="A3" s="1679">
        <v>2022</v>
      </c>
      <c r="B3" s="1679"/>
      <c r="C3" s="1679"/>
      <c r="D3" s="1679"/>
      <c r="E3" s="1679"/>
      <c r="F3" s="1679"/>
      <c r="G3" s="1679"/>
      <c r="H3" s="1679"/>
      <c r="I3" s="287"/>
      <c r="J3" s="1575" t="s">
        <v>360</v>
      </c>
      <c r="K3" s="1575"/>
      <c r="L3" s="1575"/>
      <c r="M3" s="1575"/>
      <c r="N3" s="1575"/>
      <c r="O3" s="1575"/>
      <c r="P3" s="1575"/>
    </row>
    <row r="4" spans="1:27" ht="27" customHeight="1">
      <c r="A4" s="1670" t="str">
        <f>'6.1'!A6</f>
        <v>Period</v>
      </c>
      <c r="B4" s="1665" t="s">
        <v>354</v>
      </c>
      <c r="C4" s="1681" t="s">
        <v>355</v>
      </c>
      <c r="D4" s="1681"/>
      <c r="E4" s="1681"/>
      <c r="F4" s="1681"/>
      <c r="G4" s="1665" t="s">
        <v>356</v>
      </c>
      <c r="H4" s="1665" t="s">
        <v>357</v>
      </c>
      <c r="I4" s="288"/>
      <c r="J4" s="288"/>
      <c r="K4" s="288"/>
      <c r="L4" s="288"/>
      <c r="M4" s="288"/>
      <c r="N4" s="288"/>
      <c r="O4" s="288"/>
    </row>
    <row r="5" spans="1:27" ht="26.25" customHeight="1">
      <c r="A5" s="1671"/>
      <c r="B5" s="1666"/>
      <c r="C5" s="1682" t="s">
        <v>358</v>
      </c>
      <c r="D5" s="1682"/>
      <c r="E5" s="1683" t="s">
        <v>359</v>
      </c>
      <c r="F5" s="1683"/>
      <c r="G5" s="1666"/>
      <c r="H5" s="1666"/>
      <c r="I5" s="288"/>
      <c r="J5" s="288"/>
      <c r="K5" s="288"/>
      <c r="L5" s="288"/>
      <c r="M5" s="288"/>
      <c r="N5" s="288"/>
      <c r="O5" s="288"/>
    </row>
    <row r="6" spans="1:27" ht="14.1" customHeight="1">
      <c r="A6" s="1598"/>
      <c r="B6" s="1667"/>
      <c r="C6" s="1402" t="s">
        <v>316</v>
      </c>
      <c r="D6" s="1402" t="s">
        <v>31</v>
      </c>
      <c r="E6" s="1402" t="s">
        <v>316</v>
      </c>
      <c r="F6" s="1402" t="s">
        <v>31</v>
      </c>
      <c r="G6" s="1667"/>
      <c r="H6" s="1667"/>
      <c r="I6" s="175"/>
      <c r="J6" s="175"/>
      <c r="K6" s="175"/>
      <c r="L6" s="175"/>
      <c r="M6" s="175"/>
      <c r="N6" s="175"/>
      <c r="O6" s="175"/>
      <c r="R6" s="148">
        <f>A3-1</f>
        <v>2021</v>
      </c>
      <c r="S6" s="99"/>
      <c r="T6" s="99"/>
      <c r="U6" s="99"/>
      <c r="V6" s="99"/>
    </row>
    <row r="7" spans="1:27" ht="13.5" customHeight="1">
      <c r="A7" s="1299" t="str">
        <f>'6.1'!A9</f>
        <v>January</v>
      </c>
      <c r="B7" s="740">
        <v>269</v>
      </c>
      <c r="C7" s="1135">
        <v>8191.1284262710924</v>
      </c>
      <c r="D7" s="1135">
        <v>87494.825248000008</v>
      </c>
      <c r="E7" s="624">
        <f>C7/B7</f>
        <v>30.45029154747618</v>
      </c>
      <c r="F7" s="624">
        <f>D7/B7</f>
        <v>325.25957341263944</v>
      </c>
      <c r="G7" s="742">
        <f>C7/'8.1'!C9</f>
        <v>7.221543531649768E-3</v>
      </c>
      <c r="H7" s="653">
        <f>(C7-R7)/R7</f>
        <v>-2.9254241967884625E-3</v>
      </c>
      <c r="I7" s="22"/>
      <c r="J7" s="22"/>
      <c r="K7" s="22"/>
      <c r="L7" s="22"/>
      <c r="M7" s="22"/>
      <c r="N7" s="22"/>
      <c r="O7" s="22"/>
      <c r="R7" s="145">
        <v>8215.1612577951655</v>
      </c>
      <c r="S7" s="28"/>
      <c r="T7" s="307"/>
      <c r="U7" s="28"/>
      <c r="V7" s="28"/>
      <c r="W7" s="28"/>
      <c r="Y7" s="1243"/>
      <c r="AA7" s="28"/>
    </row>
    <row r="8" spans="1:27" ht="13.5" customHeight="1">
      <c r="A8" s="1300" t="str">
        <f>'6.1'!A10</f>
        <v>February</v>
      </c>
      <c r="B8" s="743">
        <v>267</v>
      </c>
      <c r="C8" s="1136">
        <v>7908.8505263358829</v>
      </c>
      <c r="D8" s="1136">
        <v>84598.460690000007</v>
      </c>
      <c r="E8" s="627">
        <f t="shared" ref="E8:E25" si="0">C8/B8</f>
        <v>29.621163019984579</v>
      </c>
      <c r="F8" s="627">
        <f t="shared" ref="F8:F25" si="1">D8/B8</f>
        <v>316.8481673782772</v>
      </c>
      <c r="G8" s="745">
        <f>C8/'8.1'!C10</f>
        <v>8.8813553879407165E-3</v>
      </c>
      <c r="H8" s="676">
        <f t="shared" ref="H8:H25" si="2">(C8-R8)/R8</f>
        <v>5.383874940459376E-2</v>
      </c>
      <c r="I8" s="22"/>
      <c r="J8" s="22"/>
      <c r="K8" s="22"/>
      <c r="L8" s="22"/>
      <c r="M8" s="22"/>
      <c r="N8" s="22"/>
      <c r="O8" s="22"/>
      <c r="R8" s="145">
        <v>7504.8014042037157</v>
      </c>
      <c r="S8" s="28"/>
      <c r="T8" s="307"/>
      <c r="U8" s="28"/>
      <c r="V8" s="28"/>
      <c r="W8" s="28"/>
      <c r="Y8" s="1243"/>
    </row>
    <row r="9" spans="1:27" ht="13.5" customHeight="1">
      <c r="A9" s="1301" t="str">
        <f>'6.1'!A11</f>
        <v>March</v>
      </c>
      <c r="B9" s="746">
        <v>266</v>
      </c>
      <c r="C9" s="987">
        <v>8454.2786574713155</v>
      </c>
      <c r="D9" s="987">
        <v>90752.821179999984</v>
      </c>
      <c r="E9" s="630">
        <f t="shared" si="0"/>
        <v>31.783002471696676</v>
      </c>
      <c r="F9" s="630">
        <f t="shared" si="1"/>
        <v>341.17601947368416</v>
      </c>
      <c r="G9" s="748">
        <f>C9/'8.1'!C11</f>
        <v>9.1633427721772593E-3</v>
      </c>
      <c r="H9" s="659">
        <f t="shared" si="2"/>
        <v>7.087752818533935E-2</v>
      </c>
      <c r="I9" s="22"/>
      <c r="J9" s="22"/>
      <c r="K9" s="22"/>
      <c r="L9" s="22"/>
      <c r="M9" s="22"/>
      <c r="N9" s="22"/>
      <c r="O9" s="22"/>
      <c r="R9" s="1260">
        <v>7894.7203904797161</v>
      </c>
      <c r="S9" s="28"/>
      <c r="T9" s="307"/>
      <c r="U9" s="28"/>
      <c r="V9" s="28"/>
      <c r="W9" s="28"/>
      <c r="Y9" s="1243"/>
      <c r="Z9" s="28">
        <f>SUM(U9:Y9)</f>
        <v>0</v>
      </c>
    </row>
    <row r="10" spans="1:27" ht="13.5" customHeight="1">
      <c r="A10" s="1300" t="str">
        <f>'6.1'!A12</f>
        <v>April</v>
      </c>
      <c r="B10" s="743">
        <v>267</v>
      </c>
      <c r="C10" s="1136">
        <v>7534.4390691538383</v>
      </c>
      <c r="D10" s="1136">
        <v>81220.817919999987</v>
      </c>
      <c r="E10" s="627">
        <f t="shared" si="0"/>
        <v>28.218872918179169</v>
      </c>
      <c r="F10" s="627">
        <f t="shared" si="1"/>
        <v>304.1978199250936</v>
      </c>
      <c r="G10" s="745">
        <f>C10/'8.1'!C12</f>
        <v>1.1222614547708534E-2</v>
      </c>
      <c r="H10" s="676">
        <f t="shared" si="2"/>
        <v>-3.8909230970016834E-2</v>
      </c>
      <c r="I10" s="22"/>
      <c r="J10" s="22"/>
      <c r="K10" s="22"/>
      <c r="L10" s="22"/>
      <c r="M10" s="22"/>
      <c r="N10" s="22"/>
      <c r="O10" s="22"/>
      <c r="R10" s="1260">
        <v>7839.4666892475234</v>
      </c>
      <c r="S10" s="28"/>
      <c r="T10" s="307"/>
      <c r="U10" s="28"/>
      <c r="V10" s="28"/>
      <c r="W10" s="28"/>
      <c r="Y10" s="1243"/>
    </row>
    <row r="11" spans="1:27" ht="13.5" customHeight="1">
      <c r="A11" s="1300" t="str">
        <f>'6.1'!A13</f>
        <v>May</v>
      </c>
      <c r="B11" s="743">
        <v>267</v>
      </c>
      <c r="C11" s="1136">
        <v>8027.709922027424</v>
      </c>
      <c r="D11" s="1136">
        <v>86268.259439999994</v>
      </c>
      <c r="E11" s="627">
        <f t="shared" si="0"/>
        <v>30.066329295982861</v>
      </c>
      <c r="F11" s="627">
        <f t="shared" si="1"/>
        <v>323.10209528089888</v>
      </c>
      <c r="G11" s="745">
        <f>C11/'8.1'!C13</f>
        <v>2.0642296059524744E-2</v>
      </c>
      <c r="H11" s="676">
        <f t="shared" si="2"/>
        <v>-3.7710414289309213E-2</v>
      </c>
      <c r="I11" s="22"/>
      <c r="J11" s="22"/>
      <c r="K11" s="22"/>
      <c r="L11" s="22"/>
      <c r="M11" s="22"/>
      <c r="N11" s="22"/>
      <c r="O11" s="22"/>
      <c r="R11" s="1260">
        <v>8342.3015703725268</v>
      </c>
      <c r="S11" s="28"/>
      <c r="T11" s="307"/>
      <c r="U11" s="28"/>
      <c r="V11" s="28"/>
      <c r="W11" s="28"/>
      <c r="Y11" s="1243"/>
    </row>
    <row r="12" spans="1:27" ht="13.5" customHeight="1">
      <c r="A12" s="1300" t="str">
        <f>'6.1'!A14</f>
        <v>June</v>
      </c>
      <c r="B12" s="743">
        <v>269</v>
      </c>
      <c r="C12" s="1136">
        <v>7976.745523743929</v>
      </c>
      <c r="D12" s="1136">
        <v>86487.387070000012</v>
      </c>
      <c r="E12" s="627">
        <f t="shared" si="0"/>
        <v>29.65332908454992</v>
      </c>
      <c r="F12" s="627">
        <f t="shared" si="1"/>
        <v>321.5144500743495</v>
      </c>
      <c r="G12" s="745">
        <f>C12/'8.1'!C14</f>
        <v>2.371529337421115E-2</v>
      </c>
      <c r="H12" s="676">
        <f t="shared" si="2"/>
        <v>-6.6285887534721769E-2</v>
      </c>
      <c r="I12" s="22"/>
      <c r="J12" s="22"/>
      <c r="K12" s="22"/>
      <c r="L12" s="22"/>
      <c r="M12" s="22"/>
      <c r="N12" s="22"/>
      <c r="O12" s="22"/>
      <c r="R12" s="1260">
        <v>8543.0276968642884</v>
      </c>
      <c r="S12" s="28"/>
      <c r="T12" s="307"/>
      <c r="U12" s="28"/>
      <c r="V12" s="28"/>
      <c r="W12" s="28"/>
      <c r="Y12" s="1243"/>
    </row>
    <row r="13" spans="1:27" ht="13.5" customHeight="1">
      <c r="A13" s="1299" t="str">
        <f>'6.1'!A15</f>
        <v>July</v>
      </c>
      <c r="B13" s="740">
        <v>268</v>
      </c>
      <c r="C13" s="1135">
        <v>7185.3922112521532</v>
      </c>
      <c r="D13" s="1135">
        <v>78134.612270000012</v>
      </c>
      <c r="E13" s="624">
        <f t="shared" si="0"/>
        <v>26.811164967358781</v>
      </c>
      <c r="F13" s="624">
        <f t="shared" si="1"/>
        <v>291.54706070895526</v>
      </c>
      <c r="G13" s="742">
        <f>C13/'8.1'!C15</f>
        <v>2.4900377351238009E-2</v>
      </c>
      <c r="H13" s="653">
        <f t="shared" si="2"/>
        <v>-0.1108751072703027</v>
      </c>
      <c r="I13" s="22"/>
      <c r="J13" s="1674" t="s">
        <v>500</v>
      </c>
      <c r="K13" s="1675"/>
      <c r="L13" s="1675"/>
      <c r="M13" s="1675"/>
      <c r="N13" s="1675"/>
      <c r="O13" s="1675"/>
      <c r="P13" s="1675"/>
      <c r="R13" s="1260">
        <v>8081.4205855741156</v>
      </c>
      <c r="S13" s="28"/>
      <c r="T13" s="307"/>
      <c r="U13" s="28"/>
      <c r="V13" s="28"/>
      <c r="W13" s="28"/>
      <c r="Y13" s="1243"/>
    </row>
    <row r="14" spans="1:27" ht="13.5" customHeight="1">
      <c r="A14" s="1300" t="str">
        <f>'6.1'!A16</f>
        <v>August</v>
      </c>
      <c r="B14" s="743">
        <v>269</v>
      </c>
      <c r="C14" s="1136">
        <v>7183.4483326315631</v>
      </c>
      <c r="D14" s="1136">
        <v>77970.101449999987</v>
      </c>
      <c r="E14" s="627">
        <f t="shared" si="0"/>
        <v>26.704268894541126</v>
      </c>
      <c r="F14" s="627">
        <f t="shared" si="1"/>
        <v>289.85167825278808</v>
      </c>
      <c r="G14" s="745">
        <f>C14/'8.1'!C16</f>
        <v>2.3090097555855553E-2</v>
      </c>
      <c r="H14" s="676">
        <f t="shared" si="2"/>
        <v>-0.13413651911915395</v>
      </c>
      <c r="I14" s="22"/>
      <c r="J14" s="1675"/>
      <c r="K14" s="1675"/>
      <c r="L14" s="1675"/>
      <c r="M14" s="1675"/>
      <c r="N14" s="1675"/>
      <c r="O14" s="1675"/>
      <c r="P14" s="1675"/>
      <c r="R14" s="1260">
        <v>8296.2828335522536</v>
      </c>
      <c r="S14" s="28"/>
      <c r="T14" s="307"/>
      <c r="U14" s="28"/>
      <c r="V14" s="28"/>
      <c r="W14" s="28"/>
      <c r="Y14" s="1243"/>
    </row>
    <row r="15" spans="1:27" ht="13.5" customHeight="1">
      <c r="A15" s="1301" t="str">
        <f>'6.1'!A17</f>
        <v>September</v>
      </c>
      <c r="B15" s="746">
        <v>271</v>
      </c>
      <c r="C15" s="987">
        <v>6618.6550827523097</v>
      </c>
      <c r="D15" s="987">
        <v>72384.30846</v>
      </c>
      <c r="E15" s="630">
        <f t="shared" si="0"/>
        <v>24.423081486170883</v>
      </c>
      <c r="F15" s="630">
        <f t="shared" si="1"/>
        <v>267.10076922509228</v>
      </c>
      <c r="G15" s="748">
        <f>C15/'8.1'!C17</f>
        <v>1.7264947548393007E-2</v>
      </c>
      <c r="H15" s="659">
        <f t="shared" si="2"/>
        <v>-0.21437230762277815</v>
      </c>
      <c r="I15" s="22"/>
      <c r="J15" s="22"/>
      <c r="K15" s="285">
        <f>A27</f>
        <v>2013</v>
      </c>
      <c r="L15" s="285">
        <f>C27</f>
        <v>21952</v>
      </c>
      <c r="M15" s="286"/>
      <c r="N15" s="286"/>
      <c r="O15" s="286"/>
      <c r="R15" s="1260">
        <v>8424.6713131063352</v>
      </c>
      <c r="S15" s="28"/>
      <c r="T15" s="307"/>
      <c r="U15" s="28"/>
      <c r="V15" s="28"/>
      <c r="W15" s="28"/>
      <c r="Y15" s="1243"/>
    </row>
    <row r="16" spans="1:27" ht="13.5" customHeight="1">
      <c r="A16" s="1300" t="str">
        <f>'6.1'!A18</f>
        <v>October</v>
      </c>
      <c r="B16" s="743">
        <v>272</v>
      </c>
      <c r="C16" s="1136">
        <v>6920.9271181287195</v>
      </c>
      <c r="D16" s="1136">
        <v>75830.590579999989</v>
      </c>
      <c r="E16" s="627">
        <f t="shared" si="0"/>
        <v>25.444584993120291</v>
      </c>
      <c r="F16" s="627">
        <f t="shared" si="1"/>
        <v>278.78893595588232</v>
      </c>
      <c r="G16" s="745">
        <f>C16/'8.1'!C18</f>
        <v>1.3634357478202807E-2</v>
      </c>
      <c r="H16" s="676">
        <f t="shared" si="2"/>
        <v>-0.2023597177413374</v>
      </c>
      <c r="I16" s="22"/>
      <c r="J16" s="22"/>
      <c r="K16" s="285">
        <f t="shared" ref="K16:K24" si="3">A28</f>
        <v>2014</v>
      </c>
      <c r="L16" s="285">
        <f t="shared" ref="L16:L24" si="4">C28</f>
        <v>29912</v>
      </c>
      <c r="M16" s="286"/>
      <c r="N16" s="286"/>
      <c r="O16" s="286"/>
      <c r="R16" s="1260">
        <v>8676.7522554538791</v>
      </c>
      <c r="S16" s="28"/>
      <c r="T16" s="307"/>
      <c r="U16" s="28"/>
      <c r="V16" s="28"/>
      <c r="W16" s="28"/>
      <c r="Y16" s="1243"/>
    </row>
    <row r="17" spans="1:25" ht="13.5" customHeight="1">
      <c r="A17" s="1300" t="str">
        <f>'6.1'!A19</f>
        <v>November</v>
      </c>
      <c r="B17" s="743">
        <v>270</v>
      </c>
      <c r="C17" s="1136">
        <v>7538.3844910813623</v>
      </c>
      <c r="D17" s="1136">
        <v>82376.548189999987</v>
      </c>
      <c r="E17" s="627">
        <f t="shared" si="0"/>
        <v>27.919942559560599</v>
      </c>
      <c r="F17" s="627">
        <f t="shared" si="1"/>
        <v>305.09832662962958</v>
      </c>
      <c r="G17" s="745">
        <f>C17/'8.1'!C19</f>
        <v>1.0146274746705802E-2</v>
      </c>
      <c r="H17" s="676">
        <f t="shared" si="2"/>
        <v>-0.13051866763725706</v>
      </c>
      <c r="I17" s="22"/>
      <c r="J17" s="22"/>
      <c r="K17" s="285">
        <f t="shared" si="3"/>
        <v>2015</v>
      </c>
      <c r="L17" s="285">
        <f t="shared" si="4"/>
        <v>43589</v>
      </c>
      <c r="M17" s="286"/>
      <c r="N17" s="286"/>
      <c r="O17" s="286"/>
      <c r="R17" s="1260">
        <v>8669.9785383504804</v>
      </c>
      <c r="S17" s="28"/>
      <c r="T17" s="307"/>
      <c r="U17" s="28"/>
      <c r="V17" s="28"/>
      <c r="W17" s="28"/>
      <c r="Y17" s="1243"/>
    </row>
    <row r="18" spans="1:25" ht="13.5" customHeight="1">
      <c r="A18" s="1300" t="str">
        <f>'6.1'!A20</f>
        <v>December</v>
      </c>
      <c r="B18" s="743">
        <v>271</v>
      </c>
      <c r="C18" s="1136">
        <v>7552.9250982953372</v>
      </c>
      <c r="D18" s="1136">
        <v>81927.769120000012</v>
      </c>
      <c r="E18" s="627">
        <f t="shared" si="0"/>
        <v>27.870572318432977</v>
      </c>
      <c r="F18" s="627">
        <f t="shared" si="1"/>
        <v>302.31649121771221</v>
      </c>
      <c r="G18" s="745">
        <f>C18/'8.1'!C20</f>
        <v>7.8174844500639683E-3</v>
      </c>
      <c r="H18" s="676">
        <f t="shared" si="2"/>
        <v>-0.11427711177021269</v>
      </c>
      <c r="I18" s="22"/>
      <c r="J18" s="22"/>
      <c r="K18" s="285">
        <f t="shared" si="3"/>
        <v>2016</v>
      </c>
      <c r="L18" s="285">
        <f t="shared" si="4"/>
        <v>59346</v>
      </c>
      <c r="M18" s="286"/>
      <c r="N18" s="286"/>
      <c r="O18" s="286"/>
      <c r="R18" s="1260">
        <v>8527.4132560700473</v>
      </c>
      <c r="S18" s="28"/>
      <c r="T18" s="307"/>
      <c r="U18" s="28"/>
      <c r="V18" s="28"/>
      <c r="W18" s="28"/>
      <c r="Y18" s="1243"/>
    </row>
    <row r="19" spans="1:25" ht="13.5" customHeight="1">
      <c r="A19" s="1299" t="str">
        <f>'6.1'!A21</f>
        <v>1Q</v>
      </c>
      <c r="B19" s="740">
        <f>B9</f>
        <v>266</v>
      </c>
      <c r="C19" s="1135">
        <f t="shared" ref="C19:D19" si="5">SUM(C7:C9)</f>
        <v>24554.25761007829</v>
      </c>
      <c r="D19" s="1135">
        <f t="shared" si="5"/>
        <v>262846.10711799999</v>
      </c>
      <c r="E19" s="624">
        <f t="shared" si="0"/>
        <v>92.309239135632666</v>
      </c>
      <c r="F19" s="624">
        <f t="shared" si="1"/>
        <v>988.14325984210518</v>
      </c>
      <c r="G19" s="742">
        <f>C19/'8.1'!C21</f>
        <v>8.3308683991921133E-3</v>
      </c>
      <c r="H19" s="653">
        <f t="shared" si="2"/>
        <v>3.9787726793185728E-2</v>
      </c>
      <c r="I19" s="22"/>
      <c r="J19" s="22"/>
      <c r="K19" s="285">
        <f t="shared" si="3"/>
        <v>2017</v>
      </c>
      <c r="L19" s="285">
        <f t="shared" si="4"/>
        <v>62917.251701243251</v>
      </c>
      <c r="M19" s="286"/>
      <c r="N19" s="286"/>
      <c r="O19" s="286"/>
      <c r="R19" s="1260">
        <v>23614.683052478598</v>
      </c>
      <c r="S19" s="258"/>
      <c r="T19" s="258"/>
      <c r="U19" s="258"/>
      <c r="V19" s="258"/>
      <c r="W19" s="28"/>
    </row>
    <row r="20" spans="1:25" ht="13.5" customHeight="1">
      <c r="A20" s="1300" t="str">
        <f>'6.1'!A22</f>
        <v>2Q</v>
      </c>
      <c r="B20" s="743">
        <f>B12</f>
        <v>269</v>
      </c>
      <c r="C20" s="1136">
        <f t="shared" ref="C20:D20" si="6">SUM(C10:C12)</f>
        <v>23538.894514925192</v>
      </c>
      <c r="D20" s="1136">
        <f t="shared" si="6"/>
        <v>253976.46442999999</v>
      </c>
      <c r="E20" s="627">
        <f t="shared" si="0"/>
        <v>87.505184070353877</v>
      </c>
      <c r="F20" s="627">
        <f t="shared" si="1"/>
        <v>944.15042539033459</v>
      </c>
      <c r="G20" s="745">
        <f>C20/'8.1'!C22</f>
        <v>1.6854273117362071E-2</v>
      </c>
      <c r="H20" s="676">
        <f t="shared" si="2"/>
        <v>-4.7964053723490205E-2</v>
      </c>
      <c r="I20" s="22"/>
      <c r="J20" s="22"/>
      <c r="K20" s="285">
        <f t="shared" si="3"/>
        <v>2018</v>
      </c>
      <c r="L20" s="285">
        <f t="shared" si="4"/>
        <v>72655.081130820108</v>
      </c>
      <c r="M20" s="286"/>
      <c r="N20" s="286"/>
      <c r="O20" s="286"/>
      <c r="R20" s="1260">
        <v>24724.79595648434</v>
      </c>
      <c r="S20" s="258"/>
      <c r="T20" s="258"/>
      <c r="U20" s="258"/>
      <c r="V20" s="258"/>
      <c r="W20" s="28"/>
    </row>
    <row r="21" spans="1:25" ht="13.5" customHeight="1">
      <c r="A21" s="1300" t="str">
        <f>'6.1'!A23</f>
        <v>3Q</v>
      </c>
      <c r="B21" s="743">
        <f>B15</f>
        <v>271</v>
      </c>
      <c r="C21" s="1136">
        <f t="shared" ref="C21:D21" si="7">SUM(C13:C15)</f>
        <v>20987.495626636024</v>
      </c>
      <c r="D21" s="1136">
        <f t="shared" si="7"/>
        <v>228489.02218</v>
      </c>
      <c r="E21" s="627">
        <f t="shared" si="0"/>
        <v>77.444633308620013</v>
      </c>
      <c r="F21" s="627">
        <f t="shared" si="1"/>
        <v>843.13292317343178</v>
      </c>
      <c r="G21" s="745">
        <f>C21/'8.1'!C23</f>
        <v>2.1349829804497237E-2</v>
      </c>
      <c r="H21" s="676">
        <f t="shared" si="2"/>
        <v>-0.15381104215956118</v>
      </c>
      <c r="I21" s="22"/>
      <c r="J21" s="22"/>
      <c r="K21" s="285">
        <f t="shared" si="3"/>
        <v>2019</v>
      </c>
      <c r="L21" s="285">
        <f t="shared" si="4"/>
        <v>84282.357647964105</v>
      </c>
      <c r="M21" s="286"/>
      <c r="N21" s="286"/>
      <c r="O21" s="286"/>
      <c r="R21" s="1260">
        <v>24802.374732232704</v>
      </c>
      <c r="S21" s="258"/>
      <c r="T21" s="258"/>
      <c r="U21" s="258"/>
      <c r="V21" s="258"/>
      <c r="W21" s="28"/>
    </row>
    <row r="22" spans="1:25" ht="13.5" customHeight="1">
      <c r="A22" s="1301" t="str">
        <f>'6.1'!A24</f>
        <v>4Q</v>
      </c>
      <c r="B22" s="746">
        <f>B18</f>
        <v>271</v>
      </c>
      <c r="C22" s="987">
        <f t="shared" ref="C22:D22" si="8">SUM(C16:C18)</f>
        <v>22012.236707505421</v>
      </c>
      <c r="D22" s="987">
        <f t="shared" si="8"/>
        <v>240134.90788999997</v>
      </c>
      <c r="E22" s="630">
        <f t="shared" si="0"/>
        <v>81.225965710352099</v>
      </c>
      <c r="F22" s="630">
        <f t="shared" si="1"/>
        <v>886.10667118081176</v>
      </c>
      <c r="G22" s="748">
        <f>C22/'8.1'!C24</f>
        <v>9.9300128284771968E-3</v>
      </c>
      <c r="H22" s="659">
        <f t="shared" si="2"/>
        <v>-0.14925739514029374</v>
      </c>
      <c r="I22" s="22"/>
      <c r="J22" s="22"/>
      <c r="K22" s="285">
        <f t="shared" si="3"/>
        <v>2020</v>
      </c>
      <c r="L22" s="285">
        <f t="shared" si="4"/>
        <v>87655.479339502286</v>
      </c>
      <c r="M22" s="286"/>
      <c r="N22" s="286"/>
      <c r="O22" s="286"/>
      <c r="R22" s="1260">
        <v>25874.144049874405</v>
      </c>
      <c r="S22" s="258"/>
      <c r="T22" s="258"/>
      <c r="U22" s="258"/>
      <c r="V22" s="258"/>
      <c r="W22" s="28"/>
    </row>
    <row r="23" spans="1:25" ht="13.5" customHeight="1">
      <c r="A23" s="1300" t="str">
        <f>'6.1'!A25</f>
        <v>1H</v>
      </c>
      <c r="B23" s="743">
        <f>B12</f>
        <v>269</v>
      </c>
      <c r="C23" s="1136">
        <f t="shared" ref="C23:D23" si="9">SUM(C7:C12)</f>
        <v>48093.152125003478</v>
      </c>
      <c r="D23" s="1136">
        <f t="shared" si="9"/>
        <v>516822.57154799998</v>
      </c>
      <c r="E23" s="627">
        <f t="shared" si="0"/>
        <v>178.7849521375594</v>
      </c>
      <c r="F23" s="627">
        <f t="shared" si="1"/>
        <v>1921.2735001784386</v>
      </c>
      <c r="G23" s="745">
        <f>C23/'8.1'!C25</f>
        <v>1.1071178876623714E-2</v>
      </c>
      <c r="H23" s="676">
        <f t="shared" si="2"/>
        <v>-5.0957703518852556E-3</v>
      </c>
      <c r="I23" s="22"/>
      <c r="J23" s="22"/>
      <c r="K23" s="285">
        <f t="shared" si="3"/>
        <v>2021</v>
      </c>
      <c r="L23" s="285">
        <f t="shared" si="4"/>
        <v>99015.99779107004</v>
      </c>
      <c r="M23" s="286"/>
      <c r="N23" s="286"/>
      <c r="O23" s="286"/>
      <c r="R23" s="1260">
        <v>48339.479008962931</v>
      </c>
      <c r="S23" s="258"/>
      <c r="T23" s="258"/>
      <c r="U23" s="258"/>
      <c r="V23" s="258"/>
      <c r="W23" s="28"/>
    </row>
    <row r="24" spans="1:25" ht="13.5" customHeight="1">
      <c r="A24" s="1300" t="str">
        <f>'6.1'!A26</f>
        <v>2H</v>
      </c>
      <c r="B24" s="743">
        <f>B18</f>
        <v>271</v>
      </c>
      <c r="C24" s="1136">
        <f t="shared" ref="C24:D24" si="10">SUM(C13:C18)</f>
        <v>42999.732334141445</v>
      </c>
      <c r="D24" s="1136">
        <f t="shared" si="10"/>
        <v>468623.93007</v>
      </c>
      <c r="E24" s="627">
        <f t="shared" si="0"/>
        <v>158.67059901897213</v>
      </c>
      <c r="F24" s="627">
        <f t="shared" si="1"/>
        <v>1729.2395943542435</v>
      </c>
      <c r="G24" s="745">
        <f>C24/'8.1'!C26</f>
        <v>1.3438396089914616E-2</v>
      </c>
      <c r="H24" s="676">
        <f t="shared" si="2"/>
        <v>-0.15148606558736602</v>
      </c>
      <c r="I24" s="22"/>
      <c r="J24" s="22"/>
      <c r="K24" s="285">
        <f t="shared" si="3"/>
        <v>2022</v>
      </c>
      <c r="L24" s="285">
        <f t="shared" si="4"/>
        <v>91092.884459144931</v>
      </c>
      <c r="M24" s="286"/>
      <c r="N24" s="286"/>
      <c r="O24" s="286"/>
      <c r="R24" s="1260">
        <v>50676.518782107109</v>
      </c>
      <c r="S24" s="258"/>
      <c r="T24" s="258"/>
      <c r="U24" s="258"/>
      <c r="V24" s="258"/>
      <c r="W24" s="28"/>
    </row>
    <row r="25" spans="1:25" ht="13.5" customHeight="1">
      <c r="A25" s="1298" t="str">
        <f>'6.1'!A27</f>
        <v>Year</v>
      </c>
      <c r="B25" s="731">
        <f>B18</f>
        <v>271</v>
      </c>
      <c r="C25" s="1137">
        <f t="shared" ref="C25:D25" si="11">SUM(C7:C18)</f>
        <v>91092.884459144931</v>
      </c>
      <c r="D25" s="1137">
        <f t="shared" si="11"/>
        <v>985446.50161799998</v>
      </c>
      <c r="E25" s="633">
        <f t="shared" si="0"/>
        <v>336.13610501529496</v>
      </c>
      <c r="F25" s="633">
        <f t="shared" si="1"/>
        <v>3636.3339543099632</v>
      </c>
      <c r="G25" s="750">
        <f>C25/'8.1'!C27</f>
        <v>1.2075259139269269E-2</v>
      </c>
      <c r="H25" s="655">
        <f t="shared" si="2"/>
        <v>-8.0018517297006639E-2</v>
      </c>
      <c r="I25" s="22"/>
      <c r="J25" s="1673" t="s">
        <v>361</v>
      </c>
      <c r="K25" s="1673"/>
      <c r="L25" s="1673"/>
      <c r="M25" s="1673"/>
      <c r="N25" s="1673"/>
      <c r="O25" s="1673"/>
      <c r="P25" s="1673"/>
      <c r="R25" s="1261">
        <v>99015.99779107004</v>
      </c>
      <c r="S25" s="290"/>
      <c r="T25" s="290"/>
      <c r="U25" s="290"/>
      <c r="V25" s="290"/>
      <c r="W25" s="28"/>
    </row>
    <row r="26" spans="1:25" ht="12" customHeight="1">
      <c r="A26" s="637"/>
      <c r="B26" s="767"/>
      <c r="C26" s="768"/>
      <c r="D26" s="768"/>
      <c r="E26" s="769"/>
      <c r="F26" s="770"/>
      <c r="G26" s="758"/>
      <c r="H26" s="767"/>
      <c r="K26" s="148"/>
      <c r="L26" s="109" t="str">
        <f>B4</f>
        <v>Number of CNG stations</v>
      </c>
      <c r="R26" s="1262"/>
    </row>
    <row r="27" spans="1:25" ht="12" customHeight="1">
      <c r="A27" s="1295">
        <v>2013</v>
      </c>
      <c r="B27" s="722">
        <v>50</v>
      </c>
      <c r="C27" s="776">
        <v>21952</v>
      </c>
      <c r="D27" s="776">
        <v>233304.89686886381</v>
      </c>
      <c r="E27" s="635">
        <v>439.04</v>
      </c>
      <c r="F27" s="635">
        <v>4666.0979373772761</v>
      </c>
      <c r="G27" s="755">
        <v>3.0152107646276641E-3</v>
      </c>
      <c r="H27" s="687">
        <v>0.44023094082141451</v>
      </c>
      <c r="I27" s="22"/>
      <c r="K27" s="148">
        <f>A27</f>
        <v>2013</v>
      </c>
      <c r="L27" s="145">
        <f>B27</f>
        <v>50</v>
      </c>
      <c r="N27" s="28"/>
      <c r="R27" s="1262"/>
    </row>
    <row r="28" spans="1:25" ht="12" customHeight="1">
      <c r="A28" s="1297">
        <v>2014</v>
      </c>
      <c r="B28" s="728">
        <v>75</v>
      </c>
      <c r="C28" s="778">
        <v>29912</v>
      </c>
      <c r="D28" s="778">
        <v>318039.57249229978</v>
      </c>
      <c r="E28" s="641">
        <v>398.82666666666665</v>
      </c>
      <c r="F28" s="641">
        <v>4240.5276332306639</v>
      </c>
      <c r="G28" s="757">
        <v>3.9318758950091064E-3</v>
      </c>
      <c r="H28" s="688">
        <v>0.36260932944606417</v>
      </c>
      <c r="I28" s="22"/>
      <c r="K28" s="148">
        <f t="shared" ref="K28:L36" si="12">A28</f>
        <v>2014</v>
      </c>
      <c r="L28" s="145">
        <f t="shared" si="12"/>
        <v>75</v>
      </c>
      <c r="N28" s="28"/>
      <c r="R28" s="1263"/>
    </row>
    <row r="29" spans="1:25" ht="12" customHeight="1">
      <c r="A29" s="1296">
        <v>2015</v>
      </c>
      <c r="B29" s="725">
        <v>108</v>
      </c>
      <c r="C29" s="777">
        <v>43589</v>
      </c>
      <c r="D29" s="777">
        <v>464494.08262117079</v>
      </c>
      <c r="E29" s="638">
        <v>403.60185185185185</v>
      </c>
      <c r="F29" s="638">
        <v>4300.8711353812114</v>
      </c>
      <c r="G29" s="758">
        <v>5.2802290994776995E-3</v>
      </c>
      <c r="H29" s="686">
        <v>0.45724124097352231</v>
      </c>
      <c r="I29" s="22"/>
      <c r="K29" s="148">
        <f t="shared" si="12"/>
        <v>2015</v>
      </c>
      <c r="L29" s="145">
        <f t="shared" si="12"/>
        <v>108</v>
      </c>
      <c r="N29" s="28"/>
      <c r="R29" s="1263"/>
    </row>
    <row r="30" spans="1:25" ht="12" customHeight="1">
      <c r="A30" s="1296">
        <v>2016</v>
      </c>
      <c r="B30" s="725">
        <v>143</v>
      </c>
      <c r="C30" s="777">
        <v>59346</v>
      </c>
      <c r="D30" s="777">
        <v>634378.41875408846</v>
      </c>
      <c r="E30" s="638">
        <v>415.00699300699301</v>
      </c>
      <c r="F30" s="638">
        <v>4436.2127185600593</v>
      </c>
      <c r="G30" s="758">
        <v>6.9593808297303732E-3</v>
      </c>
      <c r="H30" s="686">
        <v>0.36149028424602536</v>
      </c>
      <c r="I30" s="22"/>
      <c r="K30" s="148">
        <f t="shared" si="12"/>
        <v>2016</v>
      </c>
      <c r="L30" s="145">
        <f t="shared" si="12"/>
        <v>143</v>
      </c>
      <c r="N30" s="28"/>
      <c r="R30" s="1263"/>
    </row>
    <row r="31" spans="1:25" ht="12" customHeight="1">
      <c r="A31" s="1295">
        <v>2017</v>
      </c>
      <c r="B31" s="722">
        <v>196</v>
      </c>
      <c r="C31" s="776">
        <v>62917.251701243251</v>
      </c>
      <c r="D31" s="776">
        <v>671441.63344739994</v>
      </c>
      <c r="E31" s="635">
        <v>321.0063862308329</v>
      </c>
      <c r="F31" s="635">
        <v>3425.7226196295915</v>
      </c>
      <c r="G31" s="755">
        <v>7.378174019292842E-3</v>
      </c>
      <c r="H31" s="687">
        <v>6.0176788684043588E-2</v>
      </c>
      <c r="I31" s="22"/>
      <c r="K31" s="148">
        <f t="shared" si="12"/>
        <v>2017</v>
      </c>
      <c r="L31" s="145">
        <f t="shared" si="12"/>
        <v>196</v>
      </c>
      <c r="N31" s="28"/>
      <c r="R31" s="1263"/>
    </row>
    <row r="32" spans="1:25" ht="12" customHeight="1">
      <c r="A32" s="1297">
        <v>2018</v>
      </c>
      <c r="B32" s="728">
        <v>222</v>
      </c>
      <c r="C32" s="778">
        <v>72655.081130820108</v>
      </c>
      <c r="D32" s="778">
        <v>775213.22258000006</v>
      </c>
      <c r="E32" s="641">
        <v>327.27514022891938</v>
      </c>
      <c r="F32" s="641">
        <v>3491.9514530630631</v>
      </c>
      <c r="G32" s="757">
        <v>8.8790475975680117E-3</v>
      </c>
      <c r="H32" s="688">
        <v>0.15477200873007041</v>
      </c>
      <c r="I32" s="22"/>
      <c r="K32" s="148">
        <f t="shared" si="12"/>
        <v>2018</v>
      </c>
      <c r="L32" s="145">
        <f t="shared" si="12"/>
        <v>222</v>
      </c>
      <c r="N32" s="28"/>
      <c r="R32" s="1263"/>
    </row>
    <row r="33" spans="1:18" ht="12" customHeight="1">
      <c r="A33" s="1296">
        <v>2019</v>
      </c>
      <c r="B33" s="725">
        <v>238</v>
      </c>
      <c r="C33" s="777">
        <v>84282.357647964105</v>
      </c>
      <c r="D33" s="777">
        <v>908440.03720000002</v>
      </c>
      <c r="E33" s="638">
        <v>354.12755314270635</v>
      </c>
      <c r="F33" s="638">
        <v>3816.9749462184873</v>
      </c>
      <c r="G33" s="758">
        <v>9.8407476829755949E-3</v>
      </c>
      <c r="H33" s="686">
        <v>0.16003390728046046</v>
      </c>
      <c r="I33" s="22"/>
      <c r="K33" s="148">
        <f t="shared" si="12"/>
        <v>2019</v>
      </c>
      <c r="L33" s="145">
        <f t="shared" si="12"/>
        <v>238</v>
      </c>
      <c r="N33" s="28"/>
      <c r="R33" s="1263"/>
    </row>
    <row r="34" spans="1:18" ht="12" customHeight="1">
      <c r="A34" s="1296">
        <v>2020</v>
      </c>
      <c r="B34" s="725">
        <v>255</v>
      </c>
      <c r="C34" s="777">
        <v>87655.479339502286</v>
      </c>
      <c r="D34" s="777">
        <v>936926.35021000006</v>
      </c>
      <c r="E34" s="638">
        <v>343.74697780196976</v>
      </c>
      <c r="F34" s="638">
        <v>3674.2209812156866</v>
      </c>
      <c r="G34" s="758">
        <v>1.0082041594889683E-2</v>
      </c>
      <c r="H34" s="686">
        <v>4.0021681709798029E-2</v>
      </c>
      <c r="I34" s="22"/>
      <c r="K34" s="148">
        <f t="shared" si="12"/>
        <v>2020</v>
      </c>
      <c r="L34" s="145">
        <f t="shared" si="12"/>
        <v>255</v>
      </c>
      <c r="N34" s="28"/>
      <c r="R34" s="1263"/>
    </row>
    <row r="35" spans="1:18" ht="12" customHeight="1">
      <c r="A35" s="1295">
        <v>2021</v>
      </c>
      <c r="B35" s="722">
        <v>270</v>
      </c>
      <c r="C35" s="776">
        <v>99015.99779107004</v>
      </c>
      <c r="D35" s="776">
        <v>1057131.986765</v>
      </c>
      <c r="E35" s="635">
        <v>366.72591774470385</v>
      </c>
      <c r="F35" s="635">
        <v>3915.3036546851854</v>
      </c>
      <c r="G35" s="755">
        <v>1.0495949452373962E-2</v>
      </c>
      <c r="H35" s="687">
        <v>0.12960420200962944</v>
      </c>
      <c r="I35" s="22"/>
      <c r="K35" s="148">
        <f t="shared" si="12"/>
        <v>2021</v>
      </c>
      <c r="L35" s="145">
        <f t="shared" si="12"/>
        <v>270</v>
      </c>
      <c r="N35" s="28"/>
      <c r="R35" s="1263"/>
    </row>
    <row r="36" spans="1:18" ht="12" customHeight="1">
      <c r="A36" s="1297">
        <v>2022</v>
      </c>
      <c r="B36" s="728">
        <f>B25</f>
        <v>271</v>
      </c>
      <c r="C36" s="778">
        <f t="shared" ref="C36:F36" si="13">C25</f>
        <v>91092.884459144931</v>
      </c>
      <c r="D36" s="778">
        <f t="shared" si="13"/>
        <v>985446.50161799998</v>
      </c>
      <c r="E36" s="641">
        <f t="shared" si="13"/>
        <v>336.13610501529496</v>
      </c>
      <c r="F36" s="641">
        <f t="shared" si="13"/>
        <v>3636.3339543099632</v>
      </c>
      <c r="G36" s="757">
        <f>C36/'8.1'!C38</f>
        <v>1.2075259139269269E-2</v>
      </c>
      <c r="H36" s="688">
        <f>(C36-C35)/C35</f>
        <v>-8.0018517297006639E-2</v>
      </c>
      <c r="I36" s="22"/>
      <c r="K36" s="148">
        <f t="shared" si="12"/>
        <v>2022</v>
      </c>
      <c r="L36" s="145">
        <f t="shared" si="12"/>
        <v>271</v>
      </c>
      <c r="N36" s="28"/>
      <c r="R36" s="1263"/>
    </row>
    <row r="37" spans="1:18" ht="12" customHeight="1">
      <c r="A37" s="1680" t="s">
        <v>362</v>
      </c>
      <c r="B37" s="1680"/>
      <c r="C37" s="1680"/>
      <c r="D37" s="1680"/>
      <c r="E37" s="1680"/>
      <c r="F37" s="1680"/>
      <c r="G37" s="1680"/>
      <c r="H37" s="1680"/>
      <c r="I37" s="1680"/>
      <c r="J37" s="1680"/>
      <c r="K37" s="1680"/>
      <c r="L37" s="1680"/>
      <c r="M37" s="1680"/>
      <c r="N37" s="1680"/>
      <c r="O37" s="1680"/>
      <c r="P37" s="1680"/>
    </row>
    <row r="38" spans="1:18" ht="14.1" customHeight="1">
      <c r="A38" s="282"/>
      <c r="C38" s="283"/>
      <c r="D38" s="284"/>
    </row>
    <row r="39" spans="1:18" ht="14.1" customHeight="1">
      <c r="C39" s="283"/>
      <c r="D39" s="284"/>
    </row>
    <row r="40" spans="1:18" ht="14.1" customHeight="1">
      <c r="C40" s="283"/>
      <c r="D40" s="148"/>
    </row>
    <row r="41" spans="1:18" ht="14.1" customHeight="1"/>
    <row r="42" spans="1:18" ht="14.1" customHeight="1"/>
    <row r="43" spans="1:18" ht="14.1" customHeight="1"/>
    <row r="44" spans="1:18" ht="14.1" customHeight="1"/>
    <row r="45" spans="1:18" ht="14.1" customHeight="1"/>
    <row r="46" spans="1:18" ht="14.1" customHeight="1"/>
    <row r="47" spans="1:18" ht="14.1" customHeight="1"/>
    <row r="48" spans="1:1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sheetData>
  <mergeCells count="13">
    <mergeCell ref="A1:P1"/>
    <mergeCell ref="A3:H3"/>
    <mergeCell ref="A37:P37"/>
    <mergeCell ref="C4:F4"/>
    <mergeCell ref="C5:D5"/>
    <mergeCell ref="E5:F5"/>
    <mergeCell ref="G4:G6"/>
    <mergeCell ref="H4:H6"/>
    <mergeCell ref="J3:P3"/>
    <mergeCell ref="A4:A6"/>
    <mergeCell ref="B4:B6"/>
    <mergeCell ref="J25:P25"/>
    <mergeCell ref="J13:P14"/>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5"/>
  <dimension ref="A1:AB61"/>
  <sheetViews>
    <sheetView showGridLines="0" zoomScaleNormal="100" zoomScaleSheetLayoutView="100" workbookViewId="0">
      <selection activeCell="H1" sqref="H1"/>
    </sheetView>
  </sheetViews>
  <sheetFormatPr defaultRowHeight="11.25"/>
  <cols>
    <col min="1" max="1" width="8" style="7" customWidth="1"/>
    <col min="2" max="2" width="9.7109375" style="7" customWidth="1"/>
    <col min="3" max="3" width="6.7109375" style="7" customWidth="1"/>
    <col min="4" max="4" width="7.7109375" style="7" customWidth="1"/>
    <col min="5" max="5" width="6.7109375" style="7" customWidth="1"/>
    <col min="6" max="6" width="8.7109375" style="7" customWidth="1"/>
    <col min="7" max="7" width="7.85546875" style="7" customWidth="1"/>
    <col min="8" max="8" width="8.7109375" style="7" customWidth="1"/>
    <col min="9" max="10" width="11.28515625" style="7" customWidth="1"/>
    <col min="11" max="11" width="1.7109375" style="7" customWidth="1"/>
    <col min="12" max="12" width="7.5703125" style="7" customWidth="1"/>
    <col min="13" max="16" width="9.7109375" style="7" customWidth="1"/>
    <col min="17" max="17" width="8.5703125" style="7" customWidth="1"/>
    <col min="18" max="18" width="9.140625" style="7"/>
    <col min="19" max="19" width="9.140625" style="148"/>
    <col min="20" max="246" width="9.140625" style="7"/>
    <col min="247" max="259" width="10.7109375" style="7" customWidth="1"/>
    <col min="260" max="502" width="9.140625" style="7"/>
    <col min="503" max="515" width="10.7109375" style="7" customWidth="1"/>
    <col min="516" max="758" width="9.140625" style="7"/>
    <col min="759" max="771" width="10.7109375" style="7" customWidth="1"/>
    <col min="772" max="1014" width="9.140625" style="7"/>
    <col min="1015" max="1027" width="10.7109375" style="7" customWidth="1"/>
    <col min="1028" max="1270" width="9.140625" style="7"/>
    <col min="1271" max="1283" width="10.7109375" style="7" customWidth="1"/>
    <col min="1284" max="1526" width="9.140625" style="7"/>
    <col min="1527" max="1539" width="10.7109375" style="7" customWidth="1"/>
    <col min="1540" max="1782" width="9.140625" style="7"/>
    <col min="1783" max="1795" width="10.7109375" style="7" customWidth="1"/>
    <col min="1796" max="2038" width="9.140625" style="7"/>
    <col min="2039" max="2051" width="10.7109375" style="7" customWidth="1"/>
    <col min="2052" max="2294" width="9.140625" style="7"/>
    <col min="2295" max="2307" width="10.7109375" style="7" customWidth="1"/>
    <col min="2308" max="2550" width="9.140625" style="7"/>
    <col min="2551" max="2563" width="10.7109375" style="7" customWidth="1"/>
    <col min="2564" max="2806" width="9.140625" style="7"/>
    <col min="2807" max="2819" width="10.7109375" style="7" customWidth="1"/>
    <col min="2820" max="3062" width="9.140625" style="7"/>
    <col min="3063" max="3075" width="10.7109375" style="7" customWidth="1"/>
    <col min="3076" max="3318" width="9.140625" style="7"/>
    <col min="3319" max="3331" width="10.7109375" style="7" customWidth="1"/>
    <col min="3332" max="3574" width="9.140625" style="7"/>
    <col min="3575" max="3587" width="10.7109375" style="7" customWidth="1"/>
    <col min="3588" max="3830" width="9.140625" style="7"/>
    <col min="3831" max="3843" width="10.7109375" style="7" customWidth="1"/>
    <col min="3844" max="4086" width="9.140625" style="7"/>
    <col min="4087" max="4099" width="10.7109375" style="7" customWidth="1"/>
    <col min="4100" max="4342" width="9.140625" style="7"/>
    <col min="4343" max="4355" width="10.7109375" style="7" customWidth="1"/>
    <col min="4356" max="4598" width="9.140625" style="7"/>
    <col min="4599" max="4611" width="10.7109375" style="7" customWidth="1"/>
    <col min="4612" max="4854" width="9.140625" style="7"/>
    <col min="4855" max="4867" width="10.7109375" style="7" customWidth="1"/>
    <col min="4868" max="5110" width="9.140625" style="7"/>
    <col min="5111" max="5123" width="10.7109375" style="7" customWidth="1"/>
    <col min="5124" max="5366" width="9.140625" style="7"/>
    <col min="5367" max="5379" width="10.7109375" style="7" customWidth="1"/>
    <col min="5380" max="5622" width="9.140625" style="7"/>
    <col min="5623" max="5635" width="10.7109375" style="7" customWidth="1"/>
    <col min="5636" max="5878" width="9.140625" style="7"/>
    <col min="5879" max="5891" width="10.7109375" style="7" customWidth="1"/>
    <col min="5892" max="6134" width="9.140625" style="7"/>
    <col min="6135" max="6147" width="10.7109375" style="7" customWidth="1"/>
    <col min="6148" max="6390" width="9.140625" style="7"/>
    <col min="6391" max="6403" width="10.7109375" style="7" customWidth="1"/>
    <col min="6404" max="6646" width="9.140625" style="7"/>
    <col min="6647" max="6659" width="10.7109375" style="7" customWidth="1"/>
    <col min="6660" max="6902" width="9.140625" style="7"/>
    <col min="6903" max="6915" width="10.7109375" style="7" customWidth="1"/>
    <col min="6916" max="7158" width="9.140625" style="7"/>
    <col min="7159" max="7171" width="10.7109375" style="7" customWidth="1"/>
    <col min="7172" max="7414" width="9.140625" style="7"/>
    <col min="7415" max="7427" width="10.7109375" style="7" customWidth="1"/>
    <col min="7428" max="7670" width="9.140625" style="7"/>
    <col min="7671" max="7683" width="10.7109375" style="7" customWidth="1"/>
    <col min="7684" max="7926" width="9.140625" style="7"/>
    <col min="7927" max="7939" width="10.7109375" style="7" customWidth="1"/>
    <col min="7940" max="8182" width="9.140625" style="7"/>
    <col min="8183" max="8195" width="10.7109375" style="7" customWidth="1"/>
    <col min="8196" max="8438" width="9.140625" style="7"/>
    <col min="8439" max="8451" width="10.7109375" style="7" customWidth="1"/>
    <col min="8452" max="8694" width="9.140625" style="7"/>
    <col min="8695" max="8707" width="10.7109375" style="7" customWidth="1"/>
    <col min="8708" max="8950" width="9.140625" style="7"/>
    <col min="8951" max="8963" width="10.7109375" style="7" customWidth="1"/>
    <col min="8964" max="9206" width="9.140625" style="7"/>
    <col min="9207" max="9219" width="10.7109375" style="7" customWidth="1"/>
    <col min="9220" max="9462" width="9.140625" style="7"/>
    <col min="9463" max="9475" width="10.7109375" style="7" customWidth="1"/>
    <col min="9476" max="9718" width="9.140625" style="7"/>
    <col min="9719" max="9731" width="10.7109375" style="7" customWidth="1"/>
    <col min="9732" max="9974" width="9.140625" style="7"/>
    <col min="9975" max="9987" width="10.7109375" style="7" customWidth="1"/>
    <col min="9988" max="10230" width="9.140625" style="7"/>
    <col min="10231" max="10243" width="10.7109375" style="7" customWidth="1"/>
    <col min="10244" max="10486" width="9.140625" style="7"/>
    <col min="10487" max="10499" width="10.7109375" style="7" customWidth="1"/>
    <col min="10500" max="10742" width="9.140625" style="7"/>
    <col min="10743" max="10755" width="10.7109375" style="7" customWidth="1"/>
    <col min="10756" max="10998" width="9.140625" style="7"/>
    <col min="10999" max="11011" width="10.7109375" style="7" customWidth="1"/>
    <col min="11012" max="11254" width="9.140625" style="7"/>
    <col min="11255" max="11267" width="10.7109375" style="7" customWidth="1"/>
    <col min="11268" max="11510" width="9.140625" style="7"/>
    <col min="11511" max="11523" width="10.7109375" style="7" customWidth="1"/>
    <col min="11524" max="11766" width="9.140625" style="7"/>
    <col min="11767" max="11779" width="10.7109375" style="7" customWidth="1"/>
    <col min="11780" max="12022" width="9.140625" style="7"/>
    <col min="12023" max="12035" width="10.7109375" style="7" customWidth="1"/>
    <col min="12036" max="12278" width="9.140625" style="7"/>
    <col min="12279" max="12291" width="10.7109375" style="7" customWidth="1"/>
    <col min="12292" max="12534" width="9.140625" style="7"/>
    <col min="12535" max="12547" width="10.7109375" style="7" customWidth="1"/>
    <col min="12548" max="12790" width="9.140625" style="7"/>
    <col min="12791" max="12803" width="10.7109375" style="7" customWidth="1"/>
    <col min="12804" max="13046" width="9.140625" style="7"/>
    <col min="13047" max="13059" width="10.7109375" style="7" customWidth="1"/>
    <col min="13060" max="13302" width="9.140625" style="7"/>
    <col min="13303" max="13315" width="10.7109375" style="7" customWidth="1"/>
    <col min="13316" max="13558" width="9.140625" style="7"/>
    <col min="13559" max="13571" width="10.7109375" style="7" customWidth="1"/>
    <col min="13572" max="13814" width="9.140625" style="7"/>
    <col min="13815" max="13827" width="10.7109375" style="7" customWidth="1"/>
    <col min="13828" max="14070" width="9.140625" style="7"/>
    <col min="14071" max="14083" width="10.7109375" style="7" customWidth="1"/>
    <col min="14084" max="14326" width="9.140625" style="7"/>
    <col min="14327" max="14339" width="10.7109375" style="7" customWidth="1"/>
    <col min="14340" max="14582" width="9.140625" style="7"/>
    <col min="14583" max="14595" width="10.7109375" style="7" customWidth="1"/>
    <col min="14596" max="14838" width="9.140625" style="7"/>
    <col min="14839" max="14851" width="10.7109375" style="7" customWidth="1"/>
    <col min="14852" max="15094" width="9.140625" style="7"/>
    <col min="15095" max="15107" width="10.7109375" style="7" customWidth="1"/>
    <col min="15108" max="15350" width="9.140625" style="7"/>
    <col min="15351" max="15363" width="10.7109375" style="7" customWidth="1"/>
    <col min="15364" max="15606" width="9.140625" style="7"/>
    <col min="15607" max="15619" width="10.7109375" style="7" customWidth="1"/>
    <col min="15620" max="15862" width="9.140625" style="7"/>
    <col min="15863" max="15875" width="10.7109375" style="7" customWidth="1"/>
    <col min="15876" max="16118" width="9.140625" style="7"/>
    <col min="16119" max="16131" width="10.7109375" style="7" customWidth="1"/>
    <col min="16132" max="16384" width="9.140625" style="7"/>
  </cols>
  <sheetData>
    <row r="1" spans="1:28" ht="18">
      <c r="A1" s="1489" t="s">
        <v>363</v>
      </c>
      <c r="B1" s="1489"/>
      <c r="C1" s="1489"/>
      <c r="D1" s="1489"/>
      <c r="E1" s="1489"/>
      <c r="F1" s="1489"/>
      <c r="G1" s="1489"/>
      <c r="H1" s="1489"/>
      <c r="I1" s="1489"/>
      <c r="J1" s="1489"/>
      <c r="K1" s="1489"/>
      <c r="L1" s="1489"/>
      <c r="M1" s="1489"/>
      <c r="N1" s="1489"/>
      <c r="O1" s="1489"/>
      <c r="P1" s="1489"/>
      <c r="Q1" s="1489"/>
    </row>
    <row r="2" spans="1:28" ht="5.0999999999999996" customHeight="1">
      <c r="A2" s="518"/>
      <c r="B2" s="518"/>
      <c r="C2" s="518"/>
      <c r="D2" s="518"/>
      <c r="E2" s="518"/>
      <c r="F2" s="518"/>
      <c r="G2" s="518"/>
      <c r="H2" s="518"/>
      <c r="I2" s="518"/>
      <c r="J2" s="518"/>
    </row>
    <row r="3" spans="1:28" ht="16.5" customHeight="1">
      <c r="A3" s="1580">
        <v>2022</v>
      </c>
      <c r="B3" s="1580"/>
      <c r="C3" s="1580"/>
      <c r="D3" s="1580"/>
      <c r="E3" s="1580"/>
      <c r="F3" s="1580"/>
      <c r="G3" s="1580"/>
      <c r="H3" s="1580"/>
      <c r="I3" s="1580"/>
      <c r="J3" s="1580"/>
      <c r="K3" s="287"/>
      <c r="L3" s="1661" t="s">
        <v>368</v>
      </c>
      <c r="M3" s="1661"/>
      <c r="N3" s="1661"/>
      <c r="O3" s="1661"/>
      <c r="P3" s="1661"/>
      <c r="Q3" s="1661"/>
    </row>
    <row r="4" spans="1:28" ht="27" customHeight="1">
      <c r="A4" s="1670" t="str">
        <f>'6.1'!A6</f>
        <v>Period</v>
      </c>
      <c r="B4" s="1665" t="s">
        <v>364</v>
      </c>
      <c r="C4" s="1669" t="s">
        <v>365</v>
      </c>
      <c r="D4" s="1669"/>
      <c r="E4" s="1669"/>
      <c r="F4" s="1669"/>
      <c r="G4" s="1669"/>
      <c r="H4" s="1669"/>
      <c r="I4" s="1665" t="s">
        <v>366</v>
      </c>
      <c r="J4" s="1665" t="s">
        <v>367</v>
      </c>
      <c r="K4" s="288"/>
      <c r="L4" s="1661"/>
      <c r="M4" s="1661"/>
      <c r="N4" s="1661"/>
      <c r="O4" s="1661"/>
      <c r="P4" s="1661"/>
      <c r="Q4" s="1661"/>
    </row>
    <row r="5" spans="1:28" ht="28.5" customHeight="1">
      <c r="A5" s="1671"/>
      <c r="B5" s="1666"/>
      <c r="C5" s="1685" t="s">
        <v>253</v>
      </c>
      <c r="D5" s="1685"/>
      <c r="E5" s="1685" t="s">
        <v>20</v>
      </c>
      <c r="F5" s="1685"/>
      <c r="G5" s="1685" t="s">
        <v>154</v>
      </c>
      <c r="H5" s="1685"/>
      <c r="I5" s="1666"/>
      <c r="J5" s="1666"/>
      <c r="K5" s="288"/>
      <c r="L5" s="288"/>
      <c r="M5" s="288"/>
      <c r="N5" s="288"/>
      <c r="O5" s="288"/>
      <c r="P5" s="288"/>
      <c r="Q5" s="288"/>
    </row>
    <row r="6" spans="1:28" ht="14.1" customHeight="1">
      <c r="A6" s="1598"/>
      <c r="B6" s="1667"/>
      <c r="C6" s="458" t="s">
        <v>316</v>
      </c>
      <c r="D6" s="458" t="s">
        <v>31</v>
      </c>
      <c r="E6" s="458" t="s">
        <v>316</v>
      </c>
      <c r="F6" s="458" t="s">
        <v>31</v>
      </c>
      <c r="G6" s="458" t="s">
        <v>316</v>
      </c>
      <c r="H6" s="458" t="s">
        <v>31</v>
      </c>
      <c r="I6" s="1667"/>
      <c r="J6" s="1667"/>
      <c r="K6" s="175"/>
      <c r="L6" s="175"/>
      <c r="M6" s="175"/>
      <c r="N6" s="175"/>
      <c r="O6" s="175"/>
      <c r="P6" s="175"/>
      <c r="Q6" s="175"/>
      <c r="S6" s="148">
        <f>A3-1</f>
        <v>2021</v>
      </c>
      <c r="T6" s="99"/>
      <c r="U6" s="99"/>
      <c r="V6" s="99"/>
      <c r="W6" s="99"/>
    </row>
    <row r="7" spans="1:28" ht="13.5" customHeight="1">
      <c r="A7" s="1296" t="str">
        <f>'6.1'!A9</f>
        <v>January</v>
      </c>
      <c r="B7" s="725">
        <v>847</v>
      </c>
      <c r="C7" s="725">
        <v>29649.764932857172</v>
      </c>
      <c r="D7" s="725">
        <v>315749.695019999</v>
      </c>
      <c r="E7" s="725">
        <v>44974.510999999999</v>
      </c>
      <c r="F7" s="725">
        <v>481557.48397999996</v>
      </c>
      <c r="G7" s="777">
        <f>C7+E7</f>
        <v>74624.27593285717</v>
      </c>
      <c r="H7" s="777">
        <f>D7+F7</f>
        <v>797307.17899999896</v>
      </c>
      <c r="I7" s="758">
        <f>G7/'8.1'!C9</f>
        <v>6.5790991072557342E-2</v>
      </c>
      <c r="J7" s="686">
        <f t="shared" ref="J7:J25" si="0">(G7-S7)/S7</f>
        <v>-0.43608565380594261</v>
      </c>
      <c r="K7" s="22"/>
      <c r="L7" s="22"/>
      <c r="M7" s="22"/>
      <c r="N7" s="22"/>
      <c r="O7" s="22"/>
      <c r="P7" s="22"/>
      <c r="Q7" s="22"/>
      <c r="S7" s="145">
        <v>132332.64313367379</v>
      </c>
      <c r="T7" s="28"/>
      <c r="U7" s="307"/>
      <c r="V7" s="307"/>
      <c r="W7" s="28"/>
      <c r="X7" s="28"/>
      <c r="Y7" s="28"/>
      <c r="Z7" s="1243"/>
      <c r="AA7" s="28"/>
      <c r="AB7" s="28"/>
    </row>
    <row r="8" spans="1:28" ht="13.5" customHeight="1">
      <c r="A8" s="1296" t="str">
        <f>'6.1'!A10</f>
        <v>February</v>
      </c>
      <c r="B8" s="725">
        <v>860</v>
      </c>
      <c r="C8" s="725">
        <v>25893.240820219398</v>
      </c>
      <c r="D8" s="725">
        <v>276907.9560400006</v>
      </c>
      <c r="E8" s="725">
        <v>15904.040999999999</v>
      </c>
      <c r="F8" s="725">
        <v>170257.92895999999</v>
      </c>
      <c r="G8" s="777">
        <f t="shared" ref="G8:G18" si="1">C8+E8</f>
        <v>41797.281820219396</v>
      </c>
      <c r="H8" s="777">
        <f t="shared" ref="H8:H18" si="2">D8+F8</f>
        <v>447165.88500000059</v>
      </c>
      <c r="I8" s="758">
        <f>G8/'8.1'!C10</f>
        <v>4.6936847884425023E-2</v>
      </c>
      <c r="J8" s="686">
        <f t="shared" si="0"/>
        <v>-0.64526198502006793</v>
      </c>
      <c r="K8" s="22"/>
      <c r="L8" s="22"/>
      <c r="M8" s="22"/>
      <c r="N8" s="22"/>
      <c r="O8" s="22"/>
      <c r="P8" s="22"/>
      <c r="Q8" s="22"/>
      <c r="S8" s="145">
        <v>117825.77579846895</v>
      </c>
      <c r="T8" s="28"/>
      <c r="U8" s="307"/>
      <c r="V8" s="307"/>
      <c r="W8" s="28"/>
      <c r="X8" s="28"/>
      <c r="Y8" s="28"/>
      <c r="Z8" s="1243"/>
      <c r="AA8" s="28"/>
    </row>
    <row r="9" spans="1:28" ht="13.5" customHeight="1">
      <c r="A9" s="1296" t="str">
        <f>'6.1'!A11</f>
        <v>March</v>
      </c>
      <c r="B9" s="725">
        <v>866</v>
      </c>
      <c r="C9" s="725">
        <v>26867.81503074777</v>
      </c>
      <c r="D9" s="725">
        <v>285446.93547000154</v>
      </c>
      <c r="E9" s="725">
        <v>44785.15</v>
      </c>
      <c r="F9" s="725">
        <v>484146.34352999995</v>
      </c>
      <c r="G9" s="777">
        <f t="shared" si="1"/>
        <v>71652.965030747771</v>
      </c>
      <c r="H9" s="777">
        <f t="shared" si="2"/>
        <v>769593.27900000149</v>
      </c>
      <c r="I9" s="758">
        <f>G9/'8.1'!C11</f>
        <v>7.7662531106581306E-2</v>
      </c>
      <c r="J9" s="686">
        <f t="shared" si="0"/>
        <v>-0.49894144749746128</v>
      </c>
      <c r="K9" s="22"/>
      <c r="L9" s="22"/>
      <c r="M9" s="22"/>
      <c r="N9" s="22"/>
      <c r="O9" s="22"/>
      <c r="P9" s="22"/>
      <c r="Q9" s="22"/>
      <c r="S9" s="145">
        <v>143003.17731905141</v>
      </c>
      <c r="T9" s="28"/>
      <c r="U9" s="307"/>
      <c r="V9" s="307"/>
      <c r="W9" s="28"/>
      <c r="X9" s="28"/>
      <c r="Y9" s="28"/>
      <c r="Z9" s="1243"/>
      <c r="AA9" s="28"/>
    </row>
    <row r="10" spans="1:28" ht="13.5" customHeight="1">
      <c r="A10" s="1295" t="str">
        <f>'6.1'!A12</f>
        <v>April</v>
      </c>
      <c r="B10" s="722">
        <v>864</v>
      </c>
      <c r="C10" s="722">
        <v>19461.731337921825</v>
      </c>
      <c r="D10" s="722">
        <v>209676.88864999998</v>
      </c>
      <c r="E10" s="722">
        <v>683.21999999999991</v>
      </c>
      <c r="F10" s="722">
        <v>7506.6893499999996</v>
      </c>
      <c r="G10" s="776">
        <f t="shared" si="1"/>
        <v>20144.951337921826</v>
      </c>
      <c r="H10" s="776">
        <f t="shared" si="2"/>
        <v>217183.57799999998</v>
      </c>
      <c r="I10" s="755">
        <f>G10/'8.1'!C12</f>
        <v>3.0006085638599765E-2</v>
      </c>
      <c r="J10" s="687">
        <f t="shared" si="0"/>
        <v>-0.8510446170356698</v>
      </c>
      <c r="K10" s="22"/>
      <c r="L10" s="22"/>
      <c r="M10" s="22"/>
      <c r="N10" s="22"/>
      <c r="O10" s="22"/>
      <c r="P10" s="22"/>
      <c r="Q10" s="22"/>
      <c r="S10" s="145">
        <v>135241.51284110261</v>
      </c>
      <c r="T10" s="28"/>
      <c r="U10" s="307"/>
      <c r="V10" s="307"/>
      <c r="W10" s="28"/>
      <c r="X10" s="28"/>
      <c r="Y10" s="28"/>
      <c r="Z10" s="1243"/>
      <c r="AA10" s="28"/>
    </row>
    <row r="11" spans="1:28" ht="13.5" customHeight="1">
      <c r="A11" s="1296" t="str">
        <f>'6.1'!A13</f>
        <v>May</v>
      </c>
      <c r="B11" s="725">
        <v>860</v>
      </c>
      <c r="C11" s="725">
        <v>12983.546334021818</v>
      </c>
      <c r="D11" s="725">
        <v>139109.86872999955</v>
      </c>
      <c r="E11" s="725">
        <v>28206.173999999999</v>
      </c>
      <c r="F11" s="725">
        <v>303576.19327000005</v>
      </c>
      <c r="G11" s="777">
        <f t="shared" si="1"/>
        <v>41189.720334021818</v>
      </c>
      <c r="H11" s="777">
        <f t="shared" si="2"/>
        <v>442686.06199999957</v>
      </c>
      <c r="I11" s="758">
        <f>G11/'8.1'!C13</f>
        <v>0.10591444010836545</v>
      </c>
      <c r="J11" s="686">
        <f t="shared" si="0"/>
        <v>-0.37073766979089173</v>
      </c>
      <c r="K11" s="22"/>
      <c r="L11" s="22"/>
      <c r="M11" s="22"/>
      <c r="N11" s="22"/>
      <c r="O11" s="22"/>
      <c r="P11" s="22"/>
      <c r="Q11" s="22"/>
      <c r="S11" s="145">
        <v>65457.15253658071</v>
      </c>
      <c r="T11" s="28"/>
      <c r="U11" s="307"/>
      <c r="V11" s="307"/>
      <c r="W11" s="28"/>
      <c r="X11" s="28"/>
      <c r="Y11" s="28"/>
      <c r="Z11" s="1243"/>
      <c r="AA11" s="28"/>
    </row>
    <row r="12" spans="1:28" ht="13.5" customHeight="1">
      <c r="A12" s="1297" t="str">
        <f>'6.1'!A14</f>
        <v>June</v>
      </c>
      <c r="B12" s="728">
        <v>863</v>
      </c>
      <c r="C12" s="728">
        <v>10591.182195698189</v>
      </c>
      <c r="D12" s="728">
        <v>111121.40464000046</v>
      </c>
      <c r="E12" s="728">
        <v>43503.677000000003</v>
      </c>
      <c r="F12" s="728">
        <v>475820.22535999998</v>
      </c>
      <c r="G12" s="778">
        <f t="shared" si="1"/>
        <v>54094.859195698191</v>
      </c>
      <c r="H12" s="778">
        <f t="shared" si="2"/>
        <v>586941.63000000047</v>
      </c>
      <c r="I12" s="757">
        <f>G12/'8.1'!C14</f>
        <v>0.16082692522206748</v>
      </c>
      <c r="J12" s="688">
        <f t="shared" si="0"/>
        <v>-0.50080845120364892</v>
      </c>
      <c r="K12" s="22"/>
      <c r="L12" s="22"/>
      <c r="M12" s="22"/>
      <c r="N12" s="22"/>
      <c r="O12" s="22"/>
      <c r="P12" s="22"/>
      <c r="Q12" s="22"/>
      <c r="S12" s="145">
        <v>108364.93391390846</v>
      </c>
      <c r="T12" s="28"/>
      <c r="U12" s="307"/>
      <c r="V12" s="307"/>
      <c r="W12" s="28"/>
      <c r="X12" s="28"/>
      <c r="Y12" s="28"/>
      <c r="Z12" s="1243"/>
      <c r="AA12" s="28"/>
    </row>
    <row r="13" spans="1:28" ht="13.5" customHeight="1">
      <c r="A13" s="1296" t="str">
        <f>'6.1'!A15</f>
        <v>July</v>
      </c>
      <c r="B13" s="725">
        <v>864</v>
      </c>
      <c r="C13" s="725">
        <v>8725.0429366612698</v>
      </c>
      <c r="D13" s="725">
        <v>93791.198509999507</v>
      </c>
      <c r="E13" s="725">
        <v>22502.663</v>
      </c>
      <c r="F13" s="725">
        <v>245894.00349</v>
      </c>
      <c r="G13" s="777">
        <f t="shared" si="1"/>
        <v>31227.70593666127</v>
      </c>
      <c r="H13" s="777">
        <f t="shared" si="2"/>
        <v>339685.20199999952</v>
      </c>
      <c r="I13" s="758">
        <f>G13/'8.1'!C15</f>
        <v>0.1082170101193205</v>
      </c>
      <c r="J13" s="686">
        <f t="shared" si="0"/>
        <v>-0.67794398145045398</v>
      </c>
      <c r="K13" s="22"/>
      <c r="L13" s="1678" t="s">
        <v>369</v>
      </c>
      <c r="M13" s="1678"/>
      <c r="N13" s="1678"/>
      <c r="O13" s="1678"/>
      <c r="P13" s="1678"/>
      <c r="Q13" s="1678"/>
      <c r="S13" s="145">
        <v>96963.584401566171</v>
      </c>
      <c r="T13" s="28"/>
      <c r="U13" s="307"/>
      <c r="V13" s="307"/>
      <c r="W13" s="28"/>
      <c r="X13" s="28"/>
      <c r="Y13" s="28"/>
      <c r="Z13" s="1243"/>
      <c r="AA13" s="28"/>
    </row>
    <row r="14" spans="1:28" ht="13.5" customHeight="1">
      <c r="A14" s="1296" t="str">
        <f>'6.1'!A16</f>
        <v>August</v>
      </c>
      <c r="B14" s="725">
        <v>863</v>
      </c>
      <c r="C14" s="725">
        <v>10810.285068528739</v>
      </c>
      <c r="D14" s="725">
        <v>116737.70397999921</v>
      </c>
      <c r="E14" s="725">
        <v>42717.065000000002</v>
      </c>
      <c r="F14" s="725">
        <v>464401.59602000006</v>
      </c>
      <c r="G14" s="777">
        <f t="shared" si="1"/>
        <v>53527.350068528744</v>
      </c>
      <c r="H14" s="777">
        <f t="shared" si="2"/>
        <v>581139.29999999923</v>
      </c>
      <c r="I14" s="758">
        <f>G14/'8.1'!C16</f>
        <v>0.17205549170226789</v>
      </c>
      <c r="J14" s="686">
        <f t="shared" si="0"/>
        <v>-4.6358333280405922E-2</v>
      </c>
      <c r="K14" s="22"/>
      <c r="L14" s="1678"/>
      <c r="M14" s="1678"/>
      <c r="N14" s="1678"/>
      <c r="O14" s="1678"/>
      <c r="P14" s="1678"/>
      <c r="Q14" s="1678"/>
      <c r="S14" s="145">
        <v>56129.416254069532</v>
      </c>
      <c r="T14" s="28"/>
      <c r="U14" s="307"/>
      <c r="V14" s="307"/>
      <c r="W14" s="28"/>
      <c r="X14" s="28"/>
      <c r="Y14" s="28"/>
      <c r="Z14" s="1243"/>
      <c r="AA14" s="28"/>
    </row>
    <row r="15" spans="1:28" ht="13.5" customHeight="1">
      <c r="A15" s="1296" t="str">
        <f>'6.1'!A17</f>
        <v>September</v>
      </c>
      <c r="B15" s="725">
        <v>868</v>
      </c>
      <c r="C15" s="725">
        <v>13423.005517677884</v>
      </c>
      <c r="D15" s="725">
        <v>145238.14226000002</v>
      </c>
      <c r="E15" s="725">
        <v>32604.36</v>
      </c>
      <c r="F15" s="725">
        <v>358463.75274000003</v>
      </c>
      <c r="G15" s="777">
        <f t="shared" si="1"/>
        <v>46027.365517677885</v>
      </c>
      <c r="H15" s="777">
        <f t="shared" si="2"/>
        <v>503701.89500000002</v>
      </c>
      <c r="I15" s="758">
        <f>G15/'8.1'!C17</f>
        <v>0.1200636747976553</v>
      </c>
      <c r="J15" s="686">
        <f t="shared" si="0"/>
        <v>-0.33317186262096687</v>
      </c>
      <c r="K15" s="22"/>
      <c r="L15" s="22"/>
      <c r="M15" s="285">
        <f t="shared" ref="M15:M24" si="3">A27</f>
        <v>2013</v>
      </c>
      <c r="N15" s="285">
        <f t="shared" ref="N15:N24" si="4">G27</f>
        <v>274600</v>
      </c>
      <c r="O15" s="286"/>
      <c r="P15" s="286"/>
      <c r="Q15" s="286"/>
      <c r="S15" s="145">
        <v>69024.330164873318</v>
      </c>
      <c r="T15" s="28"/>
      <c r="U15" s="307"/>
      <c r="V15" s="307"/>
      <c r="W15" s="28"/>
      <c r="X15" s="28"/>
      <c r="Y15" s="28"/>
      <c r="Z15" s="1243"/>
      <c r="AA15" s="28"/>
    </row>
    <row r="16" spans="1:28" ht="13.5" customHeight="1">
      <c r="A16" s="1295" t="str">
        <f>'6.1'!A18</f>
        <v>October</v>
      </c>
      <c r="B16" s="722">
        <v>867</v>
      </c>
      <c r="C16" s="722">
        <v>19730.396603357422</v>
      </c>
      <c r="D16" s="722">
        <v>215592.62393999944</v>
      </c>
      <c r="E16" s="722">
        <v>33286.289999999994</v>
      </c>
      <c r="F16" s="722">
        <v>365494.27106</v>
      </c>
      <c r="G16" s="776">
        <f t="shared" si="1"/>
        <v>53016.686603357419</v>
      </c>
      <c r="H16" s="776">
        <f t="shared" si="2"/>
        <v>581086.89499999944</v>
      </c>
      <c r="I16" s="755">
        <f>G16/'8.1'!C18</f>
        <v>0.10444387653882196</v>
      </c>
      <c r="J16" s="687">
        <f t="shared" si="0"/>
        <v>-0.22610443030283467</v>
      </c>
      <c r="K16" s="22"/>
      <c r="L16" s="22"/>
      <c r="M16" s="285">
        <f t="shared" si="3"/>
        <v>2014</v>
      </c>
      <c r="N16" s="285">
        <f t="shared" si="4"/>
        <v>204448</v>
      </c>
      <c r="O16" s="286"/>
      <c r="P16" s="286"/>
      <c r="Q16" s="286"/>
      <c r="S16" s="145">
        <v>68506.254176003989</v>
      </c>
      <c r="T16" s="28"/>
      <c r="U16" s="307"/>
      <c r="V16" s="307"/>
      <c r="W16" s="28"/>
      <c r="X16" s="28"/>
      <c r="Y16" s="28"/>
      <c r="Z16" s="1243"/>
      <c r="AA16" s="28"/>
    </row>
    <row r="17" spans="1:27" ht="13.5" customHeight="1">
      <c r="A17" s="1296" t="str">
        <f>'6.1'!A19</f>
        <v>November</v>
      </c>
      <c r="B17" s="725">
        <v>870</v>
      </c>
      <c r="C17" s="725">
        <v>24878.896959238387</v>
      </c>
      <c r="D17" s="725">
        <v>271279.47622000065</v>
      </c>
      <c r="E17" s="725">
        <v>28121.659</v>
      </c>
      <c r="F17" s="725">
        <v>308047.00678000005</v>
      </c>
      <c r="G17" s="777">
        <f t="shared" si="1"/>
        <v>53000.555959238387</v>
      </c>
      <c r="H17" s="777">
        <f t="shared" si="2"/>
        <v>579326.48300000071</v>
      </c>
      <c r="I17" s="758">
        <f>G17/'8.1'!C19</f>
        <v>7.1336000853605711E-2</v>
      </c>
      <c r="J17" s="686">
        <f t="shared" si="0"/>
        <v>-0.54535508567642688</v>
      </c>
      <c r="K17" s="22"/>
      <c r="L17" s="22"/>
      <c r="M17" s="285">
        <f t="shared" si="3"/>
        <v>2015</v>
      </c>
      <c r="N17" s="285">
        <f t="shared" si="4"/>
        <v>305150.24811913917</v>
      </c>
      <c r="O17" s="286"/>
      <c r="P17" s="286"/>
      <c r="Q17" s="286"/>
      <c r="S17" s="145">
        <v>116575.71500187863</v>
      </c>
      <c r="T17" s="28"/>
      <c r="U17" s="307"/>
      <c r="V17" s="307"/>
      <c r="W17" s="28"/>
      <c r="X17" s="28"/>
      <c r="Y17" s="28"/>
      <c r="Z17" s="1243"/>
      <c r="AA17" s="28"/>
    </row>
    <row r="18" spans="1:27" ht="13.5" customHeight="1">
      <c r="A18" s="1297" t="str">
        <f>'6.1'!A20</f>
        <v>December</v>
      </c>
      <c r="B18" s="728">
        <v>874</v>
      </c>
      <c r="C18" s="728">
        <v>27577.569535897539</v>
      </c>
      <c r="D18" s="728">
        <v>297650.05197000032</v>
      </c>
      <c r="E18" s="728">
        <v>42251.420999999995</v>
      </c>
      <c r="F18" s="728">
        <v>463242.52103</v>
      </c>
      <c r="G18" s="778">
        <f t="shared" si="1"/>
        <v>69828.990535897537</v>
      </c>
      <c r="H18" s="778">
        <f t="shared" si="2"/>
        <v>760892.57300000032</v>
      </c>
      <c r="I18" s="757">
        <f>G18/'8.1'!C20</f>
        <v>7.2274918733306034E-2</v>
      </c>
      <c r="J18" s="688">
        <f t="shared" si="0"/>
        <v>-0.38965377192943151</v>
      </c>
      <c r="K18" s="22"/>
      <c r="L18" s="22"/>
      <c r="M18" s="285">
        <f t="shared" si="3"/>
        <v>2016</v>
      </c>
      <c r="N18" s="285">
        <f t="shared" si="4"/>
        <v>561179.23963635962</v>
      </c>
      <c r="O18" s="286"/>
      <c r="P18" s="286"/>
      <c r="Q18" s="286"/>
      <c r="S18" s="145">
        <v>114408.81801898165</v>
      </c>
      <c r="T18" s="28"/>
      <c r="U18" s="307"/>
      <c r="V18" s="307"/>
      <c r="W18" s="28"/>
      <c r="X18" s="28"/>
      <c r="Y18" s="28"/>
      <c r="Z18" s="1243"/>
      <c r="AA18" s="28"/>
    </row>
    <row r="19" spans="1:27" ht="13.5" customHeight="1">
      <c r="A19" s="1296" t="str">
        <f>'6.1'!A21</f>
        <v>1Q</v>
      </c>
      <c r="B19" s="725">
        <f>B9</f>
        <v>866</v>
      </c>
      <c r="C19" s="725">
        <f t="shared" ref="C19:D19" si="5">SUM(C7:C9)</f>
        <v>82410.82078382434</v>
      </c>
      <c r="D19" s="725">
        <f t="shared" si="5"/>
        <v>878104.58653000114</v>
      </c>
      <c r="E19" s="725">
        <f t="shared" ref="E19:F19" si="6">SUM(E7:E9)</f>
        <v>105663.70199999999</v>
      </c>
      <c r="F19" s="725">
        <f t="shared" si="6"/>
        <v>1135961.7564699999</v>
      </c>
      <c r="G19" s="777">
        <f t="shared" ref="G19:H19" si="7">SUM(G7:G9)</f>
        <v>188074.52278382436</v>
      </c>
      <c r="H19" s="777">
        <f t="shared" si="7"/>
        <v>2014066.343000001</v>
      </c>
      <c r="I19" s="758">
        <f>G19/'8.1'!C21</f>
        <v>6.3810689104678811E-2</v>
      </c>
      <c r="J19" s="686">
        <f t="shared" si="0"/>
        <v>-0.52163557026647633</v>
      </c>
      <c r="K19" s="22"/>
      <c r="L19" s="22"/>
      <c r="M19" s="285">
        <f t="shared" si="3"/>
        <v>2017</v>
      </c>
      <c r="N19" s="285">
        <f t="shared" si="4"/>
        <v>533902.91369931761</v>
      </c>
      <c r="O19" s="286"/>
      <c r="P19" s="286"/>
      <c r="Q19" s="286"/>
      <c r="S19" s="145">
        <v>393161.59625119413</v>
      </c>
      <c r="T19" s="258"/>
      <c r="U19" s="307"/>
      <c r="V19" s="307"/>
      <c r="W19" s="307"/>
      <c r="X19" s="307"/>
      <c r="Y19" s="28"/>
      <c r="Z19" s="1243"/>
    </row>
    <row r="20" spans="1:27" ht="13.5" customHeight="1">
      <c r="A20" s="1296" t="str">
        <f>'6.1'!A22</f>
        <v>2Q</v>
      </c>
      <c r="B20" s="725">
        <f>B12</f>
        <v>863</v>
      </c>
      <c r="C20" s="725">
        <f t="shared" ref="C20:D20" si="8">SUM(C10:C12)</f>
        <v>43036.459867641832</v>
      </c>
      <c r="D20" s="725">
        <f t="shared" si="8"/>
        <v>459908.16201999993</v>
      </c>
      <c r="E20" s="725">
        <f t="shared" ref="E20:F20" si="9">SUM(E10:E12)</f>
        <v>72393.070999999996</v>
      </c>
      <c r="F20" s="725">
        <f t="shared" si="9"/>
        <v>786903.10798000009</v>
      </c>
      <c r="G20" s="777">
        <f t="shared" ref="G20:H20" si="10">SUM(G10:G12)</f>
        <v>115429.53086764184</v>
      </c>
      <c r="H20" s="777">
        <f t="shared" si="10"/>
        <v>1246811.27</v>
      </c>
      <c r="I20" s="758">
        <f>G20/'8.1'!C22</f>
        <v>8.2649626464770878E-2</v>
      </c>
      <c r="J20" s="686">
        <f t="shared" si="0"/>
        <v>-0.62651851873782871</v>
      </c>
      <c r="K20" s="22"/>
      <c r="L20" s="22"/>
      <c r="M20" s="285">
        <f t="shared" si="3"/>
        <v>2018</v>
      </c>
      <c r="N20" s="285">
        <f t="shared" si="4"/>
        <v>543760.89742198202</v>
      </c>
      <c r="O20" s="286"/>
      <c r="P20" s="286"/>
      <c r="Q20" s="286"/>
      <c r="S20" s="145">
        <v>309063.59929159179</v>
      </c>
      <c r="T20" s="258"/>
      <c r="U20" s="307"/>
      <c r="V20" s="307"/>
      <c r="W20" s="28"/>
      <c r="X20" s="28"/>
    </row>
    <row r="21" spans="1:27" ht="13.5" customHeight="1">
      <c r="A21" s="1296" t="str">
        <f>'6.1'!A23</f>
        <v>3Q</v>
      </c>
      <c r="B21" s="725">
        <f>B15</f>
        <v>868</v>
      </c>
      <c r="C21" s="725">
        <f t="shared" ref="C21:D21" si="11">SUM(C13:C15)</f>
        <v>32958.333522867892</v>
      </c>
      <c r="D21" s="725">
        <f t="shared" si="11"/>
        <v>355767.04474999872</v>
      </c>
      <c r="E21" s="725">
        <f t="shared" ref="E21:F21" si="12">SUM(E13:E15)</f>
        <v>97824.088000000003</v>
      </c>
      <c r="F21" s="725">
        <f t="shared" si="12"/>
        <v>1068759.35225</v>
      </c>
      <c r="G21" s="777">
        <f t="shared" ref="G21:H21" si="13">SUM(G13:G15)</f>
        <v>130782.42152286789</v>
      </c>
      <c r="H21" s="777">
        <f t="shared" si="13"/>
        <v>1424526.3969999987</v>
      </c>
      <c r="I21" s="758">
        <f>G21/'8.1'!C23</f>
        <v>0.13304028696923617</v>
      </c>
      <c r="J21" s="686">
        <f t="shared" si="0"/>
        <v>-0.41120118344771583</v>
      </c>
      <c r="K21" s="22"/>
      <c r="L21" s="22"/>
      <c r="M21" s="285">
        <f t="shared" si="3"/>
        <v>2019</v>
      </c>
      <c r="N21" s="285">
        <f t="shared" si="4"/>
        <v>897735.19673649466</v>
      </c>
      <c r="O21" s="286"/>
      <c r="P21" s="286"/>
      <c r="Q21" s="286"/>
      <c r="S21" s="145">
        <v>222117.330820509</v>
      </c>
      <c r="T21" s="258"/>
      <c r="U21" s="307"/>
      <c r="V21" s="307"/>
      <c r="W21" s="258"/>
      <c r="X21" s="28"/>
    </row>
    <row r="22" spans="1:27" ht="13.5" customHeight="1">
      <c r="A22" s="1296" t="str">
        <f>'6.1'!A24</f>
        <v>4Q</v>
      </c>
      <c r="B22" s="725">
        <f>B18</f>
        <v>874</v>
      </c>
      <c r="C22" s="725">
        <f t="shared" ref="C22:D22" si="14">SUM(C16:C18)</f>
        <v>72186.863098493341</v>
      </c>
      <c r="D22" s="725">
        <f t="shared" si="14"/>
        <v>784522.15213000041</v>
      </c>
      <c r="E22" s="725">
        <f t="shared" ref="E22:F22" si="15">SUM(E16:E18)</f>
        <v>103659.37</v>
      </c>
      <c r="F22" s="725">
        <f t="shared" si="15"/>
        <v>1136783.7988700001</v>
      </c>
      <c r="G22" s="777">
        <f t="shared" ref="G22:H22" si="16">SUM(G16:G18)</f>
        <v>175846.23309849337</v>
      </c>
      <c r="H22" s="777">
        <f t="shared" si="16"/>
        <v>1921305.9510000004</v>
      </c>
      <c r="I22" s="758">
        <f>G22/'8.1'!C24</f>
        <v>7.9326575200422564E-2</v>
      </c>
      <c r="J22" s="686">
        <f t="shared" si="0"/>
        <v>-0.4128492741150519</v>
      </c>
      <c r="K22" s="22"/>
      <c r="L22" s="22"/>
      <c r="M22" s="285">
        <f t="shared" si="3"/>
        <v>2020</v>
      </c>
      <c r="N22" s="285">
        <f t="shared" si="4"/>
        <v>1116799.5023423922</v>
      </c>
      <c r="O22" s="286"/>
      <c r="P22" s="286"/>
      <c r="Q22" s="286"/>
      <c r="S22" s="145">
        <v>299490.78719686426</v>
      </c>
      <c r="T22" s="258"/>
      <c r="U22" s="307"/>
      <c r="V22" s="307"/>
      <c r="W22" s="258"/>
      <c r="X22" s="28"/>
    </row>
    <row r="23" spans="1:27" ht="13.5" customHeight="1">
      <c r="A23" s="1295" t="str">
        <f>'6.1'!A25</f>
        <v>1H</v>
      </c>
      <c r="B23" s="722">
        <f>B12</f>
        <v>863</v>
      </c>
      <c r="C23" s="722">
        <f t="shared" ref="C23:D23" si="17">SUM(C7:C12)</f>
        <v>125447.28065146616</v>
      </c>
      <c r="D23" s="722">
        <f t="shared" si="17"/>
        <v>1338012.7485500011</v>
      </c>
      <c r="E23" s="722">
        <f t="shared" ref="E23:F23" si="18">SUM(E7:E12)</f>
        <v>178056.77299999999</v>
      </c>
      <c r="F23" s="722">
        <f t="shared" si="18"/>
        <v>1922864.8644499998</v>
      </c>
      <c r="G23" s="776">
        <f t="shared" ref="G23:H23" si="19">SUM(G7:G12)</f>
        <v>303504.05365146621</v>
      </c>
      <c r="H23" s="776">
        <f t="shared" si="19"/>
        <v>3260877.6130000008</v>
      </c>
      <c r="I23" s="755">
        <f>G23/'8.1'!C25</f>
        <v>6.9867486727052203E-2</v>
      </c>
      <c r="J23" s="687">
        <f t="shared" si="0"/>
        <v>-0.56779669032400304</v>
      </c>
      <c r="K23" s="22"/>
      <c r="L23" s="22"/>
      <c r="M23" s="285">
        <f t="shared" si="3"/>
        <v>2021</v>
      </c>
      <c r="N23" s="285">
        <f t="shared" si="4"/>
        <v>1223833.3135601592</v>
      </c>
      <c r="O23" s="286"/>
      <c r="P23" s="286"/>
      <c r="Q23" s="286"/>
      <c r="S23" s="145">
        <v>702225.19554278592</v>
      </c>
      <c r="T23" s="258"/>
      <c r="U23" s="307"/>
      <c r="V23" s="307"/>
      <c r="W23" s="258"/>
      <c r="X23" s="28"/>
    </row>
    <row r="24" spans="1:27" ht="13.5" customHeight="1">
      <c r="A24" s="1297" t="str">
        <f>'6.1'!A26</f>
        <v>2H</v>
      </c>
      <c r="B24" s="728">
        <f>B18</f>
        <v>874</v>
      </c>
      <c r="C24" s="728">
        <f t="shared" ref="C24:D24" si="20">SUM(C13:C18)</f>
        <v>105145.19662136123</v>
      </c>
      <c r="D24" s="728">
        <f t="shared" si="20"/>
        <v>1140289.196879999</v>
      </c>
      <c r="E24" s="728">
        <f t="shared" ref="E24:F24" si="21">SUM(E13:E18)</f>
        <v>201483.45800000001</v>
      </c>
      <c r="F24" s="728">
        <f t="shared" si="21"/>
        <v>2205543.1511200001</v>
      </c>
      <c r="G24" s="778">
        <f t="shared" ref="G24:H24" si="22">SUM(G13:G18)</f>
        <v>306628.65462136123</v>
      </c>
      <c r="H24" s="778">
        <f t="shared" si="22"/>
        <v>3345832.3479999988</v>
      </c>
      <c r="I24" s="757">
        <f>G24/'8.1'!C26</f>
        <v>9.5828441007474785E-2</v>
      </c>
      <c r="J24" s="688">
        <f t="shared" si="0"/>
        <v>-0.41214746467740304</v>
      </c>
      <c r="K24" s="22"/>
      <c r="L24" s="22"/>
      <c r="M24" s="285">
        <f t="shared" si="3"/>
        <v>2022</v>
      </c>
      <c r="N24" s="285">
        <f t="shared" si="4"/>
        <v>610132.70827282756</v>
      </c>
      <c r="O24" s="286"/>
      <c r="P24" s="286"/>
      <c r="Q24" s="286"/>
      <c r="S24" s="145">
        <v>521608.11801737326</v>
      </c>
      <c r="T24" s="258"/>
      <c r="U24" s="307"/>
      <c r="V24" s="307"/>
      <c r="W24" s="258"/>
      <c r="X24" s="28"/>
    </row>
    <row r="25" spans="1:27" ht="13.5" customHeight="1">
      <c r="A25" s="1298" t="str">
        <f>'6.1'!A27</f>
        <v>Year</v>
      </c>
      <c r="B25" s="731">
        <f>B18</f>
        <v>874</v>
      </c>
      <c r="C25" s="731">
        <f t="shared" ref="C25:D25" si="23">SUM(C7:C18)</f>
        <v>230592.47727282741</v>
      </c>
      <c r="D25" s="731">
        <f t="shared" si="23"/>
        <v>2478301.9454300003</v>
      </c>
      <c r="E25" s="731">
        <f t="shared" ref="E25:F25" si="24">SUM(E7:E18)</f>
        <v>379540.23099999991</v>
      </c>
      <c r="F25" s="731">
        <f t="shared" si="24"/>
        <v>4128408.0155699998</v>
      </c>
      <c r="G25" s="1137">
        <f t="shared" ref="G25:H25" si="25">SUM(G7:G18)</f>
        <v>610132.70827282756</v>
      </c>
      <c r="H25" s="1137">
        <f t="shared" si="25"/>
        <v>6606709.9610000011</v>
      </c>
      <c r="I25" s="750">
        <f>G25/'8.1'!C27</f>
        <v>8.0879100551952479E-2</v>
      </c>
      <c r="J25" s="655">
        <f t="shared" si="0"/>
        <v>-0.5014576727790343</v>
      </c>
      <c r="K25" s="22"/>
      <c r="L25" s="1686" t="s">
        <v>370</v>
      </c>
      <c r="M25" s="1686"/>
      <c r="N25" s="1686"/>
      <c r="O25" s="1686"/>
      <c r="P25" s="1686"/>
      <c r="Q25" s="1686"/>
      <c r="S25" s="145">
        <v>1223833.3135601592</v>
      </c>
      <c r="T25" s="290"/>
      <c r="U25" s="307"/>
      <c r="V25" s="307"/>
      <c r="W25" s="290"/>
      <c r="X25" s="28"/>
    </row>
    <row r="26" spans="1:27" ht="12" customHeight="1">
      <c r="A26" s="150"/>
      <c r="B26" s="150"/>
      <c r="C26" s="768"/>
      <c r="D26" s="768"/>
      <c r="E26" s="768"/>
      <c r="F26" s="768"/>
      <c r="G26" s="768"/>
      <c r="H26" s="768"/>
      <c r="I26" s="771"/>
      <c r="J26" s="767"/>
      <c r="M26" s="148"/>
      <c r="N26" s="109" t="e">
        <f>#REF!</f>
        <v>#REF!</v>
      </c>
      <c r="S26" s="1263"/>
      <c r="U26" s="307"/>
      <c r="V26" s="307"/>
    </row>
    <row r="27" spans="1:27" ht="12" customHeight="1">
      <c r="A27" s="1295">
        <v>2013</v>
      </c>
      <c r="B27" s="722">
        <v>496</v>
      </c>
      <c r="C27" s="722">
        <v>180532.37426356305</v>
      </c>
      <c r="D27" s="722">
        <v>1921853.105</v>
      </c>
      <c r="E27" s="722">
        <v>94068.171000000002</v>
      </c>
      <c r="F27" s="722">
        <v>1001206.0050000001</v>
      </c>
      <c r="G27" s="776">
        <v>274600</v>
      </c>
      <c r="H27" s="776">
        <v>2923059.1100000003</v>
      </c>
      <c r="I27" s="755">
        <v>3.7717605501401082E-2</v>
      </c>
      <c r="J27" s="687">
        <v>0.54960476437859274</v>
      </c>
      <c r="K27" s="22"/>
      <c r="M27" s="148">
        <f t="shared" ref="M27:M36" si="26">A27</f>
        <v>2013</v>
      </c>
      <c r="N27" s="145">
        <f t="shared" ref="N27:N36" si="27">B27</f>
        <v>496</v>
      </c>
      <c r="P27" s="28"/>
      <c r="S27" s="1263"/>
    </row>
    <row r="28" spans="1:27" ht="12" customHeight="1">
      <c r="A28" s="1297">
        <v>2014</v>
      </c>
      <c r="B28" s="728">
        <v>533</v>
      </c>
      <c r="C28" s="728">
        <v>171004.0327987528</v>
      </c>
      <c r="D28" s="728">
        <v>1818531.1340000003</v>
      </c>
      <c r="E28" s="728">
        <v>33532.536999999997</v>
      </c>
      <c r="F28" s="728">
        <v>356246.67599999998</v>
      </c>
      <c r="G28" s="778">
        <v>204448</v>
      </c>
      <c r="H28" s="778">
        <v>2173880</v>
      </c>
      <c r="I28" s="757">
        <v>2.6874303389369542E-2</v>
      </c>
      <c r="J28" s="688">
        <v>-0.25546977421704298</v>
      </c>
      <c r="K28" s="22"/>
      <c r="M28" s="148">
        <f t="shared" si="26"/>
        <v>2014</v>
      </c>
      <c r="N28" s="145">
        <f t="shared" si="27"/>
        <v>533</v>
      </c>
      <c r="P28" s="28"/>
      <c r="S28" s="1263"/>
    </row>
    <row r="29" spans="1:27" ht="12" customHeight="1">
      <c r="A29" s="1296">
        <v>2015</v>
      </c>
      <c r="B29" s="725">
        <v>597</v>
      </c>
      <c r="C29" s="725">
        <v>201047.34343299206</v>
      </c>
      <c r="D29" s="725">
        <v>2145055.2580000004</v>
      </c>
      <c r="E29" s="725">
        <v>104141.31299999999</v>
      </c>
      <c r="F29" s="725">
        <v>1108872.8419999999</v>
      </c>
      <c r="G29" s="777">
        <v>305150.24811913917</v>
      </c>
      <c r="H29" s="777">
        <v>3253518.7699999996</v>
      </c>
      <c r="I29" s="758">
        <v>3.696490444450478E-2</v>
      </c>
      <c r="J29" s="686">
        <v>0.49255677785617452</v>
      </c>
      <c r="K29" s="22"/>
      <c r="M29" s="148">
        <f t="shared" si="26"/>
        <v>2015</v>
      </c>
      <c r="N29" s="145">
        <f t="shared" si="27"/>
        <v>597</v>
      </c>
      <c r="P29" s="28"/>
      <c r="S29" s="1263"/>
    </row>
    <row r="30" spans="1:27" ht="12" customHeight="1">
      <c r="A30" s="1296">
        <v>2016</v>
      </c>
      <c r="B30" s="725">
        <v>625</v>
      </c>
      <c r="C30" s="725">
        <v>207274.99811979663</v>
      </c>
      <c r="D30" s="725">
        <v>2224228.483</v>
      </c>
      <c r="E30" s="725">
        <v>336118.91200000001</v>
      </c>
      <c r="F30" s="725">
        <v>3586762.0100000002</v>
      </c>
      <c r="G30" s="777">
        <v>561179.23963635962</v>
      </c>
      <c r="H30" s="777">
        <v>6001739.6789999986</v>
      </c>
      <c r="I30" s="758">
        <v>6.5808311299294778E-2</v>
      </c>
      <c r="J30" s="686">
        <v>0.83902599816094392</v>
      </c>
      <c r="K30" s="22"/>
      <c r="M30" s="148">
        <f t="shared" si="26"/>
        <v>2016</v>
      </c>
      <c r="N30" s="145">
        <f t="shared" si="27"/>
        <v>625</v>
      </c>
      <c r="P30" s="28"/>
      <c r="S30" s="1263"/>
    </row>
    <row r="31" spans="1:27" ht="12" customHeight="1">
      <c r="A31" s="1295">
        <v>2017</v>
      </c>
      <c r="B31" s="722">
        <v>681</v>
      </c>
      <c r="C31" s="722">
        <v>217592.97831557569</v>
      </c>
      <c r="D31" s="722">
        <v>2326068.3003360559</v>
      </c>
      <c r="E31" s="722">
        <v>316304.717</v>
      </c>
      <c r="F31" s="722">
        <v>3370964.2519999999</v>
      </c>
      <c r="G31" s="776">
        <v>533902.91369931761</v>
      </c>
      <c r="H31" s="776">
        <v>5697088.2813510569</v>
      </c>
      <c r="I31" s="755">
        <v>6.2609673820244335E-2</v>
      </c>
      <c r="J31" s="687">
        <v>-4.8605372420257184E-2</v>
      </c>
      <c r="K31" s="22"/>
      <c r="M31" s="148">
        <f t="shared" si="26"/>
        <v>2017</v>
      </c>
      <c r="N31" s="145">
        <f t="shared" si="27"/>
        <v>681</v>
      </c>
      <c r="P31" s="28"/>
      <c r="S31" s="1263"/>
    </row>
    <row r="32" spans="1:27" ht="12" customHeight="1">
      <c r="A32" s="1297">
        <v>2018</v>
      </c>
      <c r="B32" s="728">
        <v>688</v>
      </c>
      <c r="C32" s="728">
        <v>217342.16500651144</v>
      </c>
      <c r="D32" s="728">
        <v>2323020.0114629273</v>
      </c>
      <c r="E32" s="728">
        <v>326418.81100000005</v>
      </c>
      <c r="F32" s="728">
        <v>3480481.2589999996</v>
      </c>
      <c r="G32" s="778">
        <v>543760.89742198202</v>
      </c>
      <c r="H32" s="778">
        <v>5803500.4323113672</v>
      </c>
      <c r="I32" s="757">
        <v>6.6452047327740391E-2</v>
      </c>
      <c r="J32" s="688">
        <v>1.8464000607077067E-2</v>
      </c>
      <c r="K32" s="22"/>
      <c r="M32" s="148">
        <f t="shared" si="26"/>
        <v>2018</v>
      </c>
      <c r="N32" s="145">
        <f t="shared" si="27"/>
        <v>688</v>
      </c>
      <c r="P32" s="28"/>
      <c r="S32" s="1263"/>
    </row>
    <row r="33" spans="1:20" ht="12" customHeight="1">
      <c r="A33" s="1296">
        <v>2019</v>
      </c>
      <c r="B33" s="725">
        <v>727</v>
      </c>
      <c r="C33" s="725">
        <v>222656.22621757846</v>
      </c>
      <c r="D33" s="725">
        <v>2385179.7330794972</v>
      </c>
      <c r="E33" s="725">
        <v>674256.74399999995</v>
      </c>
      <c r="F33" s="725">
        <v>7182498.8730000006</v>
      </c>
      <c r="G33" s="777">
        <v>897735.19673649466</v>
      </c>
      <c r="H33" s="777">
        <v>9576451.5591348056</v>
      </c>
      <c r="I33" s="758">
        <v>0.10481891826175913</v>
      </c>
      <c r="J33" s="686">
        <v>0.65097417080326248</v>
      </c>
      <c r="K33" s="22"/>
      <c r="M33" s="148">
        <f t="shared" si="26"/>
        <v>2019</v>
      </c>
      <c r="N33" s="145">
        <f t="shared" si="27"/>
        <v>727</v>
      </c>
      <c r="P33" s="28"/>
      <c r="S33" s="1263"/>
    </row>
    <row r="34" spans="1:20" ht="12" customHeight="1">
      <c r="A34" s="1296">
        <v>2020</v>
      </c>
      <c r="B34" s="725">
        <v>792</v>
      </c>
      <c r="C34" s="725">
        <v>242611.36034239217</v>
      </c>
      <c r="D34" s="725">
        <v>2596158.1499496838</v>
      </c>
      <c r="E34" s="725">
        <v>874188.14199999999</v>
      </c>
      <c r="F34" s="725">
        <v>9343479.6268300004</v>
      </c>
      <c r="G34" s="777">
        <v>1116799.5023423922</v>
      </c>
      <c r="H34" s="777">
        <v>11939637.776779683</v>
      </c>
      <c r="I34" s="758">
        <v>0.12845311121005876</v>
      </c>
      <c r="J34" s="686">
        <v>0.24401884475762381</v>
      </c>
      <c r="K34" s="22"/>
      <c r="M34" s="148">
        <f t="shared" si="26"/>
        <v>2020</v>
      </c>
      <c r="N34" s="145">
        <f t="shared" si="27"/>
        <v>792</v>
      </c>
      <c r="P34" s="28"/>
      <c r="S34" s="1263"/>
      <c r="T34" s="289"/>
    </row>
    <row r="35" spans="1:20" ht="12" customHeight="1">
      <c r="A35" s="1295">
        <v>2021</v>
      </c>
      <c r="B35" s="722">
        <v>846</v>
      </c>
      <c r="C35" s="722">
        <v>244220.08220428706</v>
      </c>
      <c r="D35" s="722">
        <v>2612844.7949499977</v>
      </c>
      <c r="E35" s="722">
        <v>979605.0780000001</v>
      </c>
      <c r="F35" s="722">
        <v>10454706.77605</v>
      </c>
      <c r="G35" s="776">
        <v>1223833.3135601592</v>
      </c>
      <c r="H35" s="776">
        <v>13067638.663999997</v>
      </c>
      <c r="I35" s="755">
        <v>0.12972946679144853</v>
      </c>
      <c r="J35" s="687">
        <v>9.5839773382126889E-2</v>
      </c>
      <c r="K35" s="22"/>
      <c r="M35" s="148">
        <f t="shared" si="26"/>
        <v>2021</v>
      </c>
      <c r="N35" s="145">
        <f t="shared" si="27"/>
        <v>846</v>
      </c>
      <c r="P35" s="28"/>
      <c r="S35" s="1263"/>
      <c r="T35" s="289"/>
    </row>
    <row r="36" spans="1:20" ht="12" customHeight="1">
      <c r="A36" s="1297">
        <v>2022</v>
      </c>
      <c r="B36" s="728">
        <v>874</v>
      </c>
      <c r="C36" s="728">
        <f>C25</f>
        <v>230592.47727282741</v>
      </c>
      <c r="D36" s="728">
        <f t="shared" ref="D36:H36" si="28">D25</f>
        <v>2478301.9454300003</v>
      </c>
      <c r="E36" s="728">
        <f t="shared" si="28"/>
        <v>379540.23099999991</v>
      </c>
      <c r="F36" s="728">
        <f t="shared" si="28"/>
        <v>4128408.0155699998</v>
      </c>
      <c r="G36" s="778">
        <f t="shared" si="28"/>
        <v>610132.70827282756</v>
      </c>
      <c r="H36" s="778">
        <f t="shared" si="28"/>
        <v>6606709.9610000011</v>
      </c>
      <c r="I36" s="757">
        <f>G36/'8.1'!C38</f>
        <v>8.0879100551952479E-2</v>
      </c>
      <c r="J36" s="688">
        <f>(G36-G35)/G35</f>
        <v>-0.5014576727790343</v>
      </c>
      <c r="K36" s="22"/>
      <c r="M36" s="148">
        <f t="shared" si="26"/>
        <v>2022</v>
      </c>
      <c r="N36" s="145">
        <f t="shared" si="27"/>
        <v>874</v>
      </c>
      <c r="P36" s="28"/>
      <c r="S36" s="1263"/>
      <c r="T36" s="289"/>
    </row>
    <row r="37" spans="1:20" ht="15" customHeight="1">
      <c r="A37" s="1684" t="s">
        <v>534</v>
      </c>
      <c r="B37" s="1684"/>
      <c r="C37" s="1684"/>
      <c r="D37" s="1684"/>
      <c r="E37" s="1684"/>
      <c r="F37" s="1684"/>
      <c r="G37" s="1684"/>
      <c r="H37" s="1684"/>
      <c r="I37" s="1684"/>
      <c r="J37" s="1684"/>
      <c r="K37" s="1684"/>
      <c r="L37" s="1684"/>
      <c r="M37" s="1684"/>
      <c r="N37" s="1684"/>
      <c r="O37" s="1684"/>
      <c r="P37" s="1684"/>
      <c r="Q37" s="1684"/>
    </row>
    <row r="38" spans="1:20" ht="15" customHeight="1">
      <c r="A38" s="1684"/>
      <c r="B38" s="1684"/>
      <c r="C38" s="1684"/>
      <c r="D38" s="1684"/>
      <c r="E38" s="1684"/>
      <c r="F38" s="1684"/>
      <c r="G38" s="1684"/>
      <c r="H38" s="1684"/>
      <c r="I38" s="1684"/>
      <c r="J38" s="1684"/>
      <c r="K38" s="1684"/>
      <c r="L38" s="1684"/>
      <c r="M38" s="1684"/>
      <c r="N38" s="1684"/>
      <c r="O38" s="1684"/>
      <c r="P38" s="1684"/>
      <c r="Q38" s="1684"/>
    </row>
    <row r="39" spans="1:20" ht="14.1" customHeight="1">
      <c r="G39" s="283"/>
      <c r="H39" s="284"/>
    </row>
    <row r="40" spans="1:20" ht="14.1" customHeight="1">
      <c r="G40" s="283"/>
      <c r="H40" s="148"/>
    </row>
    <row r="41" spans="1:20" ht="14.1" customHeight="1">
      <c r="J41" s="22"/>
    </row>
    <row r="42" spans="1:20" ht="14.1" customHeight="1"/>
    <row r="43" spans="1:20" ht="14.1" customHeight="1"/>
    <row r="44" spans="1:20" ht="14.1" customHeight="1"/>
    <row r="45" spans="1:20" ht="14.1" customHeight="1"/>
    <row r="46" spans="1:20" ht="14.1" customHeight="1"/>
    <row r="47" spans="1:20" ht="14.1" customHeight="1"/>
    <row r="48" spans="1:20"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sheetData>
  <mergeCells count="14">
    <mergeCell ref="A37:Q38"/>
    <mergeCell ref="A1:Q1"/>
    <mergeCell ref="A3:J3"/>
    <mergeCell ref="C5:D5"/>
    <mergeCell ref="E5:F5"/>
    <mergeCell ref="G5:H5"/>
    <mergeCell ref="I4:I6"/>
    <mergeCell ref="J4:J6"/>
    <mergeCell ref="L3:Q4"/>
    <mergeCell ref="A4:A6"/>
    <mergeCell ref="C4:H4"/>
    <mergeCell ref="B4:B6"/>
    <mergeCell ref="L13:Q14"/>
    <mergeCell ref="L25:Q25"/>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6"/>
  <dimension ref="A1:AE44"/>
  <sheetViews>
    <sheetView showGridLines="0" zoomScaleNormal="100" zoomScaleSheetLayoutView="100" workbookViewId="0">
      <selection activeCell="H1" sqref="H1"/>
    </sheetView>
  </sheetViews>
  <sheetFormatPr defaultRowHeight="11.25"/>
  <cols>
    <col min="1" max="1" width="8.140625" style="7" customWidth="1"/>
    <col min="2" max="2" width="6.28515625" style="7" customWidth="1"/>
    <col min="3" max="4" width="6.7109375" style="7" customWidth="1"/>
    <col min="5" max="12" width="7.7109375" style="7" customWidth="1"/>
    <col min="13" max="13" width="8.5703125" style="7" customWidth="1"/>
    <col min="14" max="14" width="8.28515625" style="7" customWidth="1"/>
    <col min="15" max="16" width="8.5703125" style="7" customWidth="1"/>
    <col min="17" max="17" width="8.28515625" style="7" customWidth="1"/>
    <col min="18" max="18" width="9.42578125" style="7" customWidth="1"/>
    <col min="19" max="19" width="9.28515625" style="7" bestFit="1" customWidth="1"/>
    <col min="20" max="20" width="11.42578125" style="7" bestFit="1" customWidth="1"/>
    <col min="21" max="21" width="11.5703125" style="7" bestFit="1" customWidth="1"/>
    <col min="22" max="22" width="9.140625" style="7"/>
    <col min="23" max="23" width="10" style="7" bestFit="1" customWidth="1"/>
    <col min="24" max="24" width="16.7109375" style="7" bestFit="1" customWidth="1"/>
    <col min="25" max="259" width="9.140625" style="7"/>
    <col min="260" max="272" width="10.7109375" style="7" customWidth="1"/>
    <col min="273" max="515" width="9.140625" style="7"/>
    <col min="516" max="528" width="10.7109375" style="7" customWidth="1"/>
    <col min="529" max="771" width="9.140625" style="7"/>
    <col min="772" max="784" width="10.7109375" style="7" customWidth="1"/>
    <col min="785" max="1027" width="9.140625" style="7"/>
    <col min="1028" max="1040" width="10.7109375" style="7" customWidth="1"/>
    <col min="1041" max="1283" width="9.140625" style="7"/>
    <col min="1284" max="1296" width="10.7109375" style="7" customWidth="1"/>
    <col min="1297" max="1539" width="9.140625" style="7"/>
    <col min="1540" max="1552" width="10.7109375" style="7" customWidth="1"/>
    <col min="1553" max="1795" width="9.140625" style="7"/>
    <col min="1796" max="1808" width="10.7109375" style="7" customWidth="1"/>
    <col min="1809" max="2051" width="9.140625" style="7"/>
    <col min="2052" max="2064" width="10.7109375" style="7" customWidth="1"/>
    <col min="2065" max="2307" width="9.140625" style="7"/>
    <col min="2308" max="2320" width="10.7109375" style="7" customWidth="1"/>
    <col min="2321" max="2563" width="9.140625" style="7"/>
    <col min="2564" max="2576" width="10.7109375" style="7" customWidth="1"/>
    <col min="2577" max="2819" width="9.140625" style="7"/>
    <col min="2820" max="2832" width="10.7109375" style="7" customWidth="1"/>
    <col min="2833" max="3075" width="9.140625" style="7"/>
    <col min="3076" max="3088" width="10.7109375" style="7" customWidth="1"/>
    <col min="3089" max="3331" width="9.140625" style="7"/>
    <col min="3332" max="3344" width="10.7109375" style="7" customWidth="1"/>
    <col min="3345" max="3587" width="9.140625" style="7"/>
    <col min="3588" max="3600" width="10.7109375" style="7" customWidth="1"/>
    <col min="3601" max="3843" width="9.140625" style="7"/>
    <col min="3844" max="3856" width="10.7109375" style="7" customWidth="1"/>
    <col min="3857" max="4099" width="9.140625" style="7"/>
    <col min="4100" max="4112" width="10.7109375" style="7" customWidth="1"/>
    <col min="4113" max="4355" width="9.140625" style="7"/>
    <col min="4356" max="4368" width="10.7109375" style="7" customWidth="1"/>
    <col min="4369" max="4611" width="9.140625" style="7"/>
    <col min="4612" max="4624" width="10.7109375" style="7" customWidth="1"/>
    <col min="4625" max="4867" width="9.140625" style="7"/>
    <col min="4868" max="4880" width="10.7109375" style="7" customWidth="1"/>
    <col min="4881" max="5123" width="9.140625" style="7"/>
    <col min="5124" max="5136" width="10.7109375" style="7" customWidth="1"/>
    <col min="5137" max="5379" width="9.140625" style="7"/>
    <col min="5380" max="5392" width="10.7109375" style="7" customWidth="1"/>
    <col min="5393" max="5635" width="9.140625" style="7"/>
    <col min="5636" max="5648" width="10.7109375" style="7" customWidth="1"/>
    <col min="5649" max="5891" width="9.140625" style="7"/>
    <col min="5892" max="5904" width="10.7109375" style="7" customWidth="1"/>
    <col min="5905" max="6147" width="9.140625" style="7"/>
    <col min="6148" max="6160" width="10.7109375" style="7" customWidth="1"/>
    <col min="6161" max="6403" width="9.140625" style="7"/>
    <col min="6404" max="6416" width="10.7109375" style="7" customWidth="1"/>
    <col min="6417" max="6659" width="9.140625" style="7"/>
    <col min="6660" max="6672" width="10.7109375" style="7" customWidth="1"/>
    <col min="6673" max="6915" width="9.140625" style="7"/>
    <col min="6916" max="6928" width="10.7109375" style="7" customWidth="1"/>
    <col min="6929" max="7171" width="9.140625" style="7"/>
    <col min="7172" max="7184" width="10.7109375" style="7" customWidth="1"/>
    <col min="7185" max="7427" width="9.140625" style="7"/>
    <col min="7428" max="7440" width="10.7109375" style="7" customWidth="1"/>
    <col min="7441" max="7683" width="9.140625" style="7"/>
    <col min="7684" max="7696" width="10.7109375" style="7" customWidth="1"/>
    <col min="7697" max="7939" width="9.140625" style="7"/>
    <col min="7940" max="7952" width="10.7109375" style="7" customWidth="1"/>
    <col min="7953" max="8195" width="9.140625" style="7"/>
    <col min="8196" max="8208" width="10.7109375" style="7" customWidth="1"/>
    <col min="8209" max="8451" width="9.140625" style="7"/>
    <col min="8452" max="8464" width="10.7109375" style="7" customWidth="1"/>
    <col min="8465" max="8707" width="9.140625" style="7"/>
    <col min="8708" max="8720" width="10.7109375" style="7" customWidth="1"/>
    <col min="8721" max="8963" width="9.140625" style="7"/>
    <col min="8964" max="8976" width="10.7109375" style="7" customWidth="1"/>
    <col min="8977" max="9219" width="9.140625" style="7"/>
    <col min="9220" max="9232" width="10.7109375" style="7" customWidth="1"/>
    <col min="9233" max="9475" width="9.140625" style="7"/>
    <col min="9476" max="9488" width="10.7109375" style="7" customWidth="1"/>
    <col min="9489" max="9731" width="9.140625" style="7"/>
    <col min="9732" max="9744" width="10.7109375" style="7" customWidth="1"/>
    <col min="9745" max="9987" width="9.140625" style="7"/>
    <col min="9988" max="10000" width="10.7109375" style="7" customWidth="1"/>
    <col min="10001" max="10243" width="9.140625" style="7"/>
    <col min="10244" max="10256" width="10.7109375" style="7" customWidth="1"/>
    <col min="10257" max="10499" width="9.140625" style="7"/>
    <col min="10500" max="10512" width="10.7109375" style="7" customWidth="1"/>
    <col min="10513" max="10755" width="9.140625" style="7"/>
    <col min="10756" max="10768" width="10.7109375" style="7" customWidth="1"/>
    <col min="10769" max="11011" width="9.140625" style="7"/>
    <col min="11012" max="11024" width="10.7109375" style="7" customWidth="1"/>
    <col min="11025" max="11267" width="9.140625" style="7"/>
    <col min="11268" max="11280" width="10.7109375" style="7" customWidth="1"/>
    <col min="11281" max="11523" width="9.140625" style="7"/>
    <col min="11524" max="11536" width="10.7109375" style="7" customWidth="1"/>
    <col min="11537" max="11779" width="9.140625" style="7"/>
    <col min="11780" max="11792" width="10.7109375" style="7" customWidth="1"/>
    <col min="11793" max="12035" width="9.140625" style="7"/>
    <col min="12036" max="12048" width="10.7109375" style="7" customWidth="1"/>
    <col min="12049" max="12291" width="9.140625" style="7"/>
    <col min="12292" max="12304" width="10.7109375" style="7" customWidth="1"/>
    <col min="12305" max="12547" width="9.140625" style="7"/>
    <col min="12548" max="12560" width="10.7109375" style="7" customWidth="1"/>
    <col min="12561" max="12803" width="9.140625" style="7"/>
    <col min="12804" max="12816" width="10.7109375" style="7" customWidth="1"/>
    <col min="12817" max="13059" width="9.140625" style="7"/>
    <col min="13060" max="13072" width="10.7109375" style="7" customWidth="1"/>
    <col min="13073" max="13315" width="9.140625" style="7"/>
    <col min="13316" max="13328" width="10.7109375" style="7" customWidth="1"/>
    <col min="13329" max="13571" width="9.140625" style="7"/>
    <col min="13572" max="13584" width="10.7109375" style="7" customWidth="1"/>
    <col min="13585" max="13827" width="9.140625" style="7"/>
    <col min="13828" max="13840" width="10.7109375" style="7" customWidth="1"/>
    <col min="13841" max="14083" width="9.140625" style="7"/>
    <col min="14084" max="14096" width="10.7109375" style="7" customWidth="1"/>
    <col min="14097" max="14339" width="9.140625" style="7"/>
    <col min="14340" max="14352" width="10.7109375" style="7" customWidth="1"/>
    <col min="14353" max="14595" width="9.140625" style="7"/>
    <col min="14596" max="14608" width="10.7109375" style="7" customWidth="1"/>
    <col min="14609" max="14851" width="9.140625" style="7"/>
    <col min="14852" max="14864" width="10.7109375" style="7" customWidth="1"/>
    <col min="14865" max="15107" width="9.140625" style="7"/>
    <col min="15108" max="15120" width="10.7109375" style="7" customWidth="1"/>
    <col min="15121" max="15363" width="9.140625" style="7"/>
    <col min="15364" max="15376" width="10.7109375" style="7" customWidth="1"/>
    <col min="15377" max="15619" width="9.140625" style="7"/>
    <col min="15620" max="15632" width="10.7109375" style="7" customWidth="1"/>
    <col min="15633" max="15875" width="9.140625" style="7"/>
    <col min="15876" max="15888" width="10.7109375" style="7" customWidth="1"/>
    <col min="15889" max="16131" width="9.140625" style="7"/>
    <col min="16132" max="16144" width="10.7109375" style="7" customWidth="1"/>
    <col min="16145" max="16384" width="9.140625" style="7"/>
  </cols>
  <sheetData>
    <row r="1" spans="1:31" ht="18">
      <c r="A1" s="1489" t="s">
        <v>510</v>
      </c>
      <c r="B1" s="1489"/>
      <c r="C1" s="1489"/>
      <c r="D1" s="1489"/>
      <c r="E1" s="1489"/>
      <c r="F1" s="1489"/>
      <c r="G1" s="1489"/>
      <c r="H1" s="1489"/>
      <c r="I1" s="1489"/>
      <c r="J1" s="1489"/>
      <c r="K1" s="1489"/>
      <c r="L1" s="1489"/>
      <c r="M1" s="1489"/>
      <c r="N1" s="1489"/>
      <c r="O1" s="1489"/>
      <c r="P1" s="1489"/>
      <c r="Q1" s="1489"/>
      <c r="R1" s="1489"/>
    </row>
    <row r="2" spans="1:31" ht="5.0999999999999996" customHeight="1">
      <c r="A2" s="479"/>
      <c r="B2" s="479"/>
      <c r="C2" s="479"/>
      <c r="D2" s="479"/>
      <c r="E2" s="479"/>
      <c r="F2" s="479"/>
      <c r="G2" s="479"/>
      <c r="H2" s="479"/>
      <c r="I2" s="479"/>
      <c r="J2" s="479"/>
      <c r="K2" s="479"/>
      <c r="L2" s="480"/>
      <c r="M2" s="479"/>
      <c r="N2" s="479"/>
      <c r="O2" s="479"/>
      <c r="P2" s="479"/>
      <c r="Q2" s="479"/>
      <c r="R2" s="479"/>
    </row>
    <row r="3" spans="1:31" ht="15" customHeight="1">
      <c r="A3" s="1679">
        <v>2021</v>
      </c>
      <c r="B3" s="1679"/>
      <c r="C3" s="1679"/>
      <c r="D3" s="1679"/>
      <c r="E3" s="1679"/>
      <c r="F3" s="1679"/>
      <c r="G3" s="1679"/>
      <c r="H3" s="1679"/>
      <c r="I3" s="1679"/>
      <c r="J3" s="1679"/>
      <c r="K3" s="1679"/>
      <c r="L3" s="1679"/>
      <c r="M3" s="1679"/>
      <c r="N3" s="1679"/>
      <c r="O3" s="1679"/>
      <c r="P3" s="1679"/>
      <c r="Q3" s="1679"/>
      <c r="R3" s="1679"/>
    </row>
    <row r="4" spans="1:31" ht="15" customHeight="1">
      <c r="A4" s="1627" t="str">
        <f>'6.1'!A6</f>
        <v>Period</v>
      </c>
      <c r="B4" s="1690" t="s">
        <v>371</v>
      </c>
      <c r="C4" s="1627"/>
      <c r="D4" s="1627"/>
      <c r="E4" s="1627"/>
      <c r="F4" s="1670"/>
      <c r="G4" s="1688" t="s">
        <v>336</v>
      </c>
      <c r="H4" s="1486"/>
      <c r="I4" s="1486"/>
      <c r="J4" s="1486"/>
      <c r="K4" s="1486"/>
      <c r="L4" s="1486"/>
      <c r="M4" s="1486"/>
      <c r="N4" s="1486"/>
      <c r="O4" s="1486"/>
      <c r="P4" s="1486"/>
      <c r="Q4" s="1486"/>
      <c r="R4" s="1486"/>
    </row>
    <row r="5" spans="1:31" ht="15" customHeight="1">
      <c r="A5" s="1585"/>
      <c r="B5" s="1691"/>
      <c r="C5" s="1585"/>
      <c r="D5" s="1585"/>
      <c r="E5" s="1585"/>
      <c r="F5" s="1671"/>
      <c r="G5" s="1689" t="s">
        <v>372</v>
      </c>
      <c r="H5" s="1685"/>
      <c r="I5" s="1685"/>
      <c r="J5" s="1685"/>
      <c r="K5" s="1685"/>
      <c r="L5" s="1685"/>
      <c r="M5" s="1587" t="s">
        <v>31</v>
      </c>
      <c r="N5" s="1588"/>
      <c r="O5" s="1588"/>
      <c r="P5" s="1588"/>
      <c r="Q5" s="1588"/>
      <c r="R5" s="1588"/>
    </row>
    <row r="6" spans="1:31" ht="15" customHeight="1">
      <c r="A6" s="1586"/>
      <c r="B6" s="1448" t="s">
        <v>95</v>
      </c>
      <c r="C6" s="1449" t="s">
        <v>98</v>
      </c>
      <c r="D6" s="1449" t="s">
        <v>97</v>
      </c>
      <c r="E6" s="1449" t="s">
        <v>2</v>
      </c>
      <c r="F6" s="1450" t="s">
        <v>154</v>
      </c>
      <c r="G6" s="1448" t="s">
        <v>95</v>
      </c>
      <c r="H6" s="1449" t="s">
        <v>98</v>
      </c>
      <c r="I6" s="1449" t="s">
        <v>97</v>
      </c>
      <c r="J6" s="1449" t="s">
        <v>2</v>
      </c>
      <c r="K6" s="1449" t="s">
        <v>527</v>
      </c>
      <c r="L6" s="1450" t="s">
        <v>154</v>
      </c>
      <c r="M6" s="1449" t="s">
        <v>95</v>
      </c>
      <c r="N6" s="1449" t="s">
        <v>98</v>
      </c>
      <c r="O6" s="1449" t="s">
        <v>97</v>
      </c>
      <c r="P6" s="1449" t="s">
        <v>2</v>
      </c>
      <c r="Q6" s="1449" t="s">
        <v>527</v>
      </c>
      <c r="R6" s="1451" t="s">
        <v>154</v>
      </c>
    </row>
    <row r="7" spans="1:31" ht="13.5" customHeight="1">
      <c r="A7" s="164" t="str">
        <f>'6.1'!A9</f>
        <v>January</v>
      </c>
      <c r="B7" s="1425">
        <f>'8.2'!B7</f>
        <v>1656</v>
      </c>
      <c r="C7" s="258">
        <f>'8.3'!B7</f>
        <v>6600</v>
      </c>
      <c r="D7" s="291">
        <f>'8.4'!B7</f>
        <v>206598</v>
      </c>
      <c r="E7" s="291">
        <f>'8.5'!B7</f>
        <v>2603081</v>
      </c>
      <c r="F7" s="1426">
        <f t="shared" ref="F7:F18" si="0">SUM(B7:E7)</f>
        <v>2817935</v>
      </c>
      <c r="G7" s="1425">
        <f>'8.2'!C7</f>
        <v>422567.01777547825</v>
      </c>
      <c r="H7" s="258">
        <f>'8.3'!C7</f>
        <v>117363.47238051679</v>
      </c>
      <c r="I7" s="291">
        <f>'8.4'!C7</f>
        <v>194288.79399325585</v>
      </c>
      <c r="J7" s="291">
        <f>'8.5'!C7</f>
        <v>376532.21831080108</v>
      </c>
      <c r="K7" s="291">
        <v>23511.330737856249</v>
      </c>
      <c r="L7" s="1426">
        <f t="shared" ref="L7:L18" si="1">SUM(G7:K7)</f>
        <v>1134262.833197908</v>
      </c>
      <c r="M7" s="258">
        <f>'8.2'!D7</f>
        <v>4515090.0820100009</v>
      </c>
      <c r="N7" s="258">
        <f>'8.3'!D7</f>
        <v>1253924.6847300003</v>
      </c>
      <c r="O7" s="291">
        <f>'8.4'!D7</f>
        <v>2075722.8723799998</v>
      </c>
      <c r="P7" s="291">
        <f>'8.5'!D7</f>
        <v>4022596.1271199998</v>
      </c>
      <c r="Q7" s="291">
        <v>251455.84312599999</v>
      </c>
      <c r="R7" s="1427">
        <f t="shared" ref="R7:R18" si="2">SUM(M7:Q7)</f>
        <v>12118789.609366002</v>
      </c>
      <c r="S7" s="293"/>
      <c r="T7" s="294"/>
      <c r="U7" s="294"/>
      <c r="V7" s="294"/>
      <c r="W7" s="295"/>
      <c r="X7" s="295"/>
      <c r="Y7" s="28"/>
      <c r="Z7" s="28"/>
      <c r="AB7" s="28"/>
      <c r="AC7" s="28"/>
    </row>
    <row r="8" spans="1:31" ht="13.5" customHeight="1">
      <c r="A8" s="164" t="str">
        <f>'6.1'!A10</f>
        <v>February</v>
      </c>
      <c r="B8" s="1425">
        <f>'8.2'!B8</f>
        <v>1671</v>
      </c>
      <c r="C8" s="258">
        <f>'8.3'!B8</f>
        <v>6583</v>
      </c>
      <c r="D8" s="291">
        <f>'8.4'!B8</f>
        <v>206600</v>
      </c>
      <c r="E8" s="291">
        <f>'8.5'!B8</f>
        <v>2601500</v>
      </c>
      <c r="F8" s="1426">
        <f t="shared" si="0"/>
        <v>2816354</v>
      </c>
      <c r="G8" s="1425">
        <f>'8.2'!C8</f>
        <v>337566.60139860213</v>
      </c>
      <c r="H8" s="258">
        <f>'8.3'!C8</f>
        <v>92040.852883801344</v>
      </c>
      <c r="I8" s="291">
        <f>'8.4'!C8</f>
        <v>149401.35565260661</v>
      </c>
      <c r="J8" s="291">
        <f>'8.5'!C8</f>
        <v>289387.12779337092</v>
      </c>
      <c r="K8" s="291">
        <v>22104.462365356801</v>
      </c>
      <c r="L8" s="1426">
        <f t="shared" si="1"/>
        <v>890500.40009373787</v>
      </c>
      <c r="M8" s="258">
        <f>'8.2'!D8</f>
        <v>3610829.1355870003</v>
      </c>
      <c r="N8" s="258">
        <f>'8.3'!D8</f>
        <v>984927.39806999976</v>
      </c>
      <c r="O8" s="291">
        <f>'8.4'!D8</f>
        <v>1598567.30965</v>
      </c>
      <c r="P8" s="291">
        <f>'8.5'!D8</f>
        <v>3095985.2081299997</v>
      </c>
      <c r="Q8" s="291">
        <v>236659.74078100003</v>
      </c>
      <c r="R8" s="1427">
        <f t="shared" si="2"/>
        <v>9526968.7922179997</v>
      </c>
      <c r="S8" s="27"/>
      <c r="T8" s="294"/>
      <c r="U8" s="294"/>
      <c r="V8" s="294"/>
      <c r="W8" s="295"/>
      <c r="X8" s="295"/>
      <c r="Y8" s="28"/>
      <c r="Z8" s="28"/>
      <c r="AB8" s="28"/>
      <c r="AC8" s="28"/>
    </row>
    <row r="9" spans="1:31" ht="13.5" customHeight="1">
      <c r="A9" s="164" t="str">
        <f>'6.1'!A11</f>
        <v>March</v>
      </c>
      <c r="B9" s="1425">
        <f>'8.2'!B9</f>
        <v>1660</v>
      </c>
      <c r="C9" s="258">
        <f>'8.3'!B9</f>
        <v>6510</v>
      </c>
      <c r="D9" s="291">
        <f>'8.4'!B9</f>
        <v>206722</v>
      </c>
      <c r="E9" s="291">
        <f>'8.5'!B9</f>
        <v>2598845</v>
      </c>
      <c r="F9" s="1426">
        <f t="shared" si="0"/>
        <v>2813737</v>
      </c>
      <c r="G9" s="1425">
        <f>'8.2'!C9</f>
        <v>384449.33319754212</v>
      </c>
      <c r="H9" s="258">
        <f>'8.3'!C9</f>
        <v>92501.585211881771</v>
      </c>
      <c r="I9" s="291">
        <f>'8.4'!C9</f>
        <v>148349.9397766192</v>
      </c>
      <c r="J9" s="291">
        <f>'8.5'!C9</f>
        <v>278024.40635042061</v>
      </c>
      <c r="K9" s="291">
        <v>19294.2278982315</v>
      </c>
      <c r="L9" s="1426">
        <f t="shared" si="1"/>
        <v>922619.49243469513</v>
      </c>
      <c r="M9" s="258">
        <f>'8.2'!D9</f>
        <v>4130037.5125299999</v>
      </c>
      <c r="N9" s="258">
        <f>'8.3'!D9</f>
        <v>993670.67464999959</v>
      </c>
      <c r="O9" s="291">
        <f>'8.4'!D9</f>
        <v>1593235.183744095</v>
      </c>
      <c r="P9" s="291">
        <f>'8.5'!D9</f>
        <v>2985295.1679687379</v>
      </c>
      <c r="Q9" s="291">
        <v>207215.45435699989</v>
      </c>
      <c r="R9" s="1427">
        <f t="shared" si="2"/>
        <v>9909453.9932498317</v>
      </c>
      <c r="S9" s="296"/>
      <c r="T9" s="294"/>
      <c r="U9" s="294"/>
      <c r="V9" s="294"/>
      <c r="W9" s="295"/>
      <c r="X9" s="295"/>
      <c r="Y9" s="28"/>
      <c r="Z9" s="28"/>
      <c r="AB9" s="28"/>
      <c r="AC9" s="28"/>
    </row>
    <row r="10" spans="1:31" ht="13.5" customHeight="1">
      <c r="A10" s="1170" t="str">
        <f>'6.1'!A12</f>
        <v>April</v>
      </c>
      <c r="B10" s="1428">
        <f>'8.2'!B10</f>
        <v>1660</v>
      </c>
      <c r="C10" s="1429">
        <f>'8.3'!B10</f>
        <v>6507</v>
      </c>
      <c r="D10" s="1430">
        <f>'8.4'!B10</f>
        <v>206602</v>
      </c>
      <c r="E10" s="1430">
        <f>'8.5'!B10</f>
        <v>2595254</v>
      </c>
      <c r="F10" s="1431">
        <f t="shared" si="0"/>
        <v>2810023</v>
      </c>
      <c r="G10" s="1428">
        <f>'8.2'!C10</f>
        <v>286966.76021738147</v>
      </c>
      <c r="H10" s="1429">
        <f>'8.3'!C10</f>
        <v>68867.30316274245</v>
      </c>
      <c r="I10" s="1430">
        <f>'8.4'!C10</f>
        <v>106471.38189712558</v>
      </c>
      <c r="J10" s="1430">
        <f>'8.5'!C10</f>
        <v>202247.02449695268</v>
      </c>
      <c r="K10" s="1430">
        <v>6809.7192347968094</v>
      </c>
      <c r="L10" s="1431">
        <f t="shared" si="1"/>
        <v>671362.18900899903</v>
      </c>
      <c r="M10" s="1429">
        <f>'8.2'!D10</f>
        <v>3092677.4393899995</v>
      </c>
      <c r="N10" s="1429">
        <f>'8.3'!D10</f>
        <v>742913.6201299997</v>
      </c>
      <c r="O10" s="1430">
        <f>'8.4'!D10</f>
        <v>1148192.7938552569</v>
      </c>
      <c r="P10" s="1430">
        <f>'8.5'!D10</f>
        <v>2180595.4955786509</v>
      </c>
      <c r="Q10" s="1430">
        <v>73604.992482999936</v>
      </c>
      <c r="R10" s="1432">
        <f t="shared" si="2"/>
        <v>7237984.3414369067</v>
      </c>
      <c r="S10" s="27"/>
      <c r="T10" s="294"/>
      <c r="U10" s="294"/>
      <c r="V10" s="294"/>
      <c r="W10" s="295"/>
      <c r="X10" s="295"/>
      <c r="Y10" s="28"/>
      <c r="Z10" s="28"/>
      <c r="AA10" s="28"/>
      <c r="AB10" s="28"/>
      <c r="AC10" s="28"/>
      <c r="AD10" s="28"/>
      <c r="AE10" s="28"/>
    </row>
    <row r="11" spans="1:31" ht="13.5" customHeight="1">
      <c r="A11" s="164" t="str">
        <f>'6.1'!A13</f>
        <v>May</v>
      </c>
      <c r="B11" s="1425">
        <f>'8.2'!B11</f>
        <v>1659</v>
      </c>
      <c r="C11" s="258">
        <f>'8.3'!B11</f>
        <v>6515</v>
      </c>
      <c r="D11" s="291">
        <f>'8.4'!B11</f>
        <v>206463</v>
      </c>
      <c r="E11" s="291">
        <f>'8.5'!B11</f>
        <v>2591925</v>
      </c>
      <c r="F11" s="1426">
        <f t="shared" si="0"/>
        <v>2806562</v>
      </c>
      <c r="G11" s="1425">
        <f>'8.2'!C11</f>
        <v>263686.46573364048</v>
      </c>
      <c r="H11" s="258">
        <f>'8.3'!C11</f>
        <v>34863.431795962148</v>
      </c>
      <c r="I11" s="291">
        <f>'8.4'!C11</f>
        <v>32437.044643485853</v>
      </c>
      <c r="J11" s="291">
        <f>'8.5'!C11</f>
        <v>53285.019582516521</v>
      </c>
      <c r="K11" s="291">
        <v>4624.2103988143199</v>
      </c>
      <c r="L11" s="1426">
        <f t="shared" si="1"/>
        <v>388896.1721544193</v>
      </c>
      <c r="M11" s="258">
        <f>'8.2'!D11</f>
        <v>2833567.621456</v>
      </c>
      <c r="N11" s="258">
        <f>'8.3'!D11</f>
        <v>374719.87455999991</v>
      </c>
      <c r="O11" s="291">
        <f>'8.4'!D11</f>
        <v>348680.76925510279</v>
      </c>
      <c r="P11" s="291">
        <f>'8.5'!D11</f>
        <v>572759.85418987437</v>
      </c>
      <c r="Q11" s="291">
        <v>49929.173227999949</v>
      </c>
      <c r="R11" s="1427">
        <f t="shared" si="2"/>
        <v>4179657.2926889765</v>
      </c>
      <c r="S11" s="27"/>
      <c r="T11" s="294"/>
      <c r="U11" s="294"/>
      <c r="V11" s="294"/>
      <c r="W11" s="295"/>
      <c r="X11" s="295"/>
      <c r="Y11" s="28"/>
      <c r="Z11" s="28"/>
      <c r="AA11" s="28"/>
      <c r="AB11" s="28"/>
      <c r="AC11" s="28"/>
      <c r="AD11" s="28"/>
      <c r="AE11" s="28"/>
    </row>
    <row r="12" spans="1:31" ht="13.5" customHeight="1">
      <c r="A12" s="1171" t="str">
        <f>'6.1'!A14</f>
        <v>June</v>
      </c>
      <c r="B12" s="1433">
        <f>'8.2'!B12</f>
        <v>1659</v>
      </c>
      <c r="C12" s="1434">
        <f>'8.3'!B12</f>
        <v>6502</v>
      </c>
      <c r="D12" s="1435">
        <f>'8.4'!B12</f>
        <v>206000</v>
      </c>
      <c r="E12" s="1435">
        <f>'8.5'!B12</f>
        <v>2588055</v>
      </c>
      <c r="F12" s="1436">
        <f t="shared" si="0"/>
        <v>2802216</v>
      </c>
      <c r="G12" s="1433">
        <f>'8.2'!C12</f>
        <v>256066.47000318771</v>
      </c>
      <c r="H12" s="1434">
        <f>'8.3'!C12</f>
        <v>27426.712348382865</v>
      </c>
      <c r="I12" s="1435">
        <f>'8.4'!C12</f>
        <v>19778.287829824556</v>
      </c>
      <c r="J12" s="1435">
        <f>'8.5'!C12</f>
        <v>31423.549696765516</v>
      </c>
      <c r="K12" s="1435">
        <v>1659.4749988929134</v>
      </c>
      <c r="L12" s="1436">
        <f t="shared" si="1"/>
        <v>336354.49487705354</v>
      </c>
      <c r="M12" s="1434">
        <f>'8.2'!D12</f>
        <v>2778388.1250609993</v>
      </c>
      <c r="N12" s="1434">
        <f>'8.3'!D12</f>
        <v>297399.81600000011</v>
      </c>
      <c r="O12" s="1435">
        <f>'8.4'!D12</f>
        <v>214549.76377838707</v>
      </c>
      <c r="P12" s="1435">
        <f>'8.5'!D12</f>
        <v>340878.25495462865</v>
      </c>
      <c r="Q12" s="1435">
        <v>18307.459182999959</v>
      </c>
      <c r="R12" s="1437">
        <f t="shared" si="2"/>
        <v>3649523.4189770152</v>
      </c>
      <c r="S12" s="27"/>
      <c r="T12" s="294"/>
      <c r="U12" s="294"/>
      <c r="V12" s="294"/>
      <c r="W12" s="295"/>
      <c r="X12" s="295"/>
      <c r="Y12" s="28"/>
      <c r="Z12" s="28"/>
      <c r="AA12" s="28"/>
      <c r="AB12" s="28"/>
      <c r="AC12" s="28"/>
      <c r="AD12" s="28"/>
      <c r="AE12" s="28"/>
    </row>
    <row r="13" spans="1:31" ht="13.5" customHeight="1">
      <c r="A13" s="1170" t="str">
        <f>'6.1'!A15</f>
        <v>July</v>
      </c>
      <c r="B13" s="1428">
        <f>'8.2'!B13</f>
        <v>1643</v>
      </c>
      <c r="C13" s="1429">
        <f>'8.3'!B13</f>
        <v>6507</v>
      </c>
      <c r="D13" s="1430">
        <f>'8.4'!B13</f>
        <v>205447</v>
      </c>
      <c r="E13" s="1430">
        <f>'8.5'!B13</f>
        <v>2585051</v>
      </c>
      <c r="F13" s="1431">
        <f t="shared" si="0"/>
        <v>2798648</v>
      </c>
      <c r="G13" s="1428">
        <f>'8.2'!C13</f>
        <v>216436.62730038492</v>
      </c>
      <c r="H13" s="1429">
        <f>'8.3'!C13</f>
        <v>24814.020299326337</v>
      </c>
      <c r="I13" s="1430">
        <f>'8.4'!C13</f>
        <v>18045.797209322616</v>
      </c>
      <c r="J13" s="1430">
        <f>'8.5'!C13</f>
        <v>28601.476542582161</v>
      </c>
      <c r="K13" s="1430">
        <v>667.67385591643551</v>
      </c>
      <c r="L13" s="1431">
        <f t="shared" si="1"/>
        <v>288565.59520753246</v>
      </c>
      <c r="M13" s="1429">
        <f>'8.2'!D13</f>
        <v>2354013.5185710001</v>
      </c>
      <c r="N13" s="1429">
        <f>'8.3'!D13</f>
        <v>269889.59791000007</v>
      </c>
      <c r="O13" s="1430">
        <f>'8.4'!D13</f>
        <v>196302.55288776092</v>
      </c>
      <c r="P13" s="1430">
        <f>'8.5'!D13</f>
        <v>311179.94306823466</v>
      </c>
      <c r="Q13" s="1430">
        <v>7540.5288919999439</v>
      </c>
      <c r="R13" s="1432">
        <f t="shared" si="2"/>
        <v>3138926.1413289956</v>
      </c>
      <c r="S13" s="27"/>
      <c r="T13" s="294"/>
      <c r="U13" s="294"/>
      <c r="V13" s="294"/>
      <c r="W13" s="295"/>
      <c r="X13" s="295"/>
      <c r="Y13" s="28"/>
      <c r="Z13" s="28"/>
      <c r="AA13" s="28"/>
      <c r="AB13" s="28"/>
      <c r="AC13" s="28"/>
      <c r="AD13" s="28"/>
      <c r="AE13" s="28"/>
    </row>
    <row r="14" spans="1:31" ht="13.5" customHeight="1">
      <c r="A14" s="164" t="str">
        <f>'6.1'!A16</f>
        <v>August</v>
      </c>
      <c r="B14" s="1425">
        <f>'8.2'!B14</f>
        <v>1642</v>
      </c>
      <c r="C14" s="258">
        <f>'8.3'!B14</f>
        <v>6524</v>
      </c>
      <c r="D14" s="291">
        <f>'8.4'!B14</f>
        <v>205216</v>
      </c>
      <c r="E14" s="291">
        <f>'8.5'!B14</f>
        <v>2581381</v>
      </c>
      <c r="F14" s="1426">
        <f t="shared" si="0"/>
        <v>2794763</v>
      </c>
      <c r="G14" s="1425">
        <f>'8.2'!C14</f>
        <v>238622.32958442485</v>
      </c>
      <c r="H14" s="258">
        <f>'8.3'!C14</f>
        <v>26653.902392056792</v>
      </c>
      <c r="I14" s="291">
        <f>'8.4'!C14</f>
        <v>17662.327414524847</v>
      </c>
      <c r="J14" s="291">
        <f>'8.5'!C14</f>
        <v>27449.349982155331</v>
      </c>
      <c r="K14" s="291">
        <v>717.24361523997038</v>
      </c>
      <c r="L14" s="1426">
        <f t="shared" si="1"/>
        <v>311105.15298840177</v>
      </c>
      <c r="M14" s="258">
        <f>'8.2'!D14</f>
        <v>2590500.1988209998</v>
      </c>
      <c r="N14" s="258">
        <f>'8.3'!D14</f>
        <v>289393.23274000001</v>
      </c>
      <c r="O14" s="291">
        <f>'8.4'!D14</f>
        <v>191782.22182472708</v>
      </c>
      <c r="P14" s="291">
        <f>'8.5'!D14</f>
        <v>298067.34013225761</v>
      </c>
      <c r="Q14" s="291">
        <v>7884.1560159999462</v>
      </c>
      <c r="R14" s="1427">
        <f t="shared" si="2"/>
        <v>3377627.1495339843</v>
      </c>
      <c r="S14" s="27"/>
      <c r="T14" s="294"/>
      <c r="U14" s="294"/>
      <c r="V14" s="294"/>
      <c r="W14" s="295"/>
      <c r="X14" s="295"/>
      <c r="Y14" s="28"/>
      <c r="Z14" s="28"/>
      <c r="AA14" s="28"/>
      <c r="AB14" s="28"/>
      <c r="AC14" s="28"/>
      <c r="AD14" s="28"/>
      <c r="AE14" s="28"/>
    </row>
    <row r="15" spans="1:31" ht="13.5" customHeight="1">
      <c r="A15" s="1171" t="str">
        <f>'6.1'!A17</f>
        <v>September</v>
      </c>
      <c r="B15" s="1433">
        <f>'8.2'!B15</f>
        <v>1640</v>
      </c>
      <c r="C15" s="1434">
        <f>'8.3'!B15</f>
        <v>6526</v>
      </c>
      <c r="D15" s="1435">
        <f>'8.4'!B15</f>
        <v>204601</v>
      </c>
      <c r="E15" s="1435">
        <f>'8.5'!B15</f>
        <v>2578129</v>
      </c>
      <c r="F15" s="1436">
        <f t="shared" si="0"/>
        <v>2790896</v>
      </c>
      <c r="G15" s="1433">
        <f>'8.2'!C15</f>
        <v>246585.19672793444</v>
      </c>
      <c r="H15" s="1434">
        <f>'8.3'!C15</f>
        <v>35468.333460704111</v>
      </c>
      <c r="I15" s="1435">
        <f>'8.4'!C15</f>
        <v>37563.142106256579</v>
      </c>
      <c r="J15" s="1435">
        <f>'8.5'!C15</f>
        <v>61003.104854331694</v>
      </c>
      <c r="K15" s="1435">
        <v>2738.1834933099349</v>
      </c>
      <c r="L15" s="1436">
        <f t="shared" si="1"/>
        <v>383357.96064253675</v>
      </c>
      <c r="M15" s="1434">
        <f>'8.2'!D15</f>
        <v>2698511.4069960001</v>
      </c>
      <c r="N15" s="1434">
        <f>'8.3'!D15</f>
        <v>388140.57513999997</v>
      </c>
      <c r="O15" s="1435">
        <f>'8.4'!D15</f>
        <v>411077.7585184272</v>
      </c>
      <c r="P15" s="1435">
        <f>'8.5'!D15</f>
        <v>667548.82756754127</v>
      </c>
      <c r="Q15" s="1435">
        <v>30011.104936000011</v>
      </c>
      <c r="R15" s="1437">
        <f t="shared" si="2"/>
        <v>4195289.6731579686</v>
      </c>
      <c r="S15" s="27"/>
      <c r="T15" s="294"/>
      <c r="U15" s="294"/>
      <c r="V15" s="294"/>
      <c r="W15" s="295"/>
      <c r="X15" s="295"/>
      <c r="Y15" s="28"/>
      <c r="Z15" s="28"/>
      <c r="AA15" s="28"/>
      <c r="AB15" s="28"/>
      <c r="AC15" s="28"/>
      <c r="AD15" s="28"/>
      <c r="AE15" s="28"/>
    </row>
    <row r="16" spans="1:31" ht="13.5" customHeight="1">
      <c r="A16" s="1170" t="str">
        <f>'6.1'!A18</f>
        <v>October</v>
      </c>
      <c r="B16" s="1428">
        <f>'8.2'!B16</f>
        <v>1631</v>
      </c>
      <c r="C16" s="1429">
        <f>'8.3'!B16</f>
        <v>6523</v>
      </c>
      <c r="D16" s="1430">
        <f>'8.4'!B16</f>
        <v>204243</v>
      </c>
      <c r="E16" s="1430">
        <f>'8.5'!B16</f>
        <v>2574344</v>
      </c>
      <c r="F16" s="1431">
        <f t="shared" si="0"/>
        <v>2786741</v>
      </c>
      <c r="G16" s="1428">
        <f>'8.2'!C16</f>
        <v>278533.84380315931</v>
      </c>
      <c r="H16" s="1429">
        <f>'8.3'!C16</f>
        <v>48867.551990717926</v>
      </c>
      <c r="I16" s="1430">
        <f>'8.4'!C16</f>
        <v>61711.443694393995</v>
      </c>
      <c r="J16" s="1430">
        <f>'8.5'!C16</f>
        <v>108933.76689193462</v>
      </c>
      <c r="K16" s="1430">
        <v>9562.7275538044887</v>
      </c>
      <c r="L16" s="1431">
        <f t="shared" si="1"/>
        <v>507609.33393401036</v>
      </c>
      <c r="M16" s="1429">
        <f>'8.2'!D16</f>
        <v>3052745.1623110003</v>
      </c>
      <c r="N16" s="1429">
        <f>'8.3'!D16</f>
        <v>535576.60410000011</v>
      </c>
      <c r="O16" s="1430">
        <f>'8.4'!D16</f>
        <v>676362.00551547401</v>
      </c>
      <c r="P16" s="1430">
        <f>'8.5'!D16</f>
        <v>1193939.5575275188</v>
      </c>
      <c r="Q16" s="1430">
        <v>105004.85303699989</v>
      </c>
      <c r="R16" s="1432">
        <f t="shared" si="2"/>
        <v>5563628.1824909933</v>
      </c>
      <c r="S16" s="27"/>
      <c r="T16" s="294"/>
      <c r="U16" s="294"/>
      <c r="V16" s="294"/>
      <c r="W16" s="295"/>
      <c r="X16" s="295"/>
      <c r="Y16" s="28"/>
      <c r="Z16" s="28"/>
      <c r="AA16" s="28"/>
      <c r="AB16" s="28"/>
      <c r="AC16" s="28"/>
      <c r="AD16" s="28"/>
      <c r="AE16" s="28"/>
    </row>
    <row r="17" spans="1:31" ht="13.5" customHeight="1">
      <c r="A17" s="164" t="str">
        <f>'6.1'!A19</f>
        <v>November</v>
      </c>
      <c r="B17" s="1425">
        <f>'8.2'!B17</f>
        <v>1648</v>
      </c>
      <c r="C17" s="258">
        <f>'8.3'!B17</f>
        <v>6509</v>
      </c>
      <c r="D17" s="291">
        <f>'8.4'!B17</f>
        <v>203809</v>
      </c>
      <c r="E17" s="291">
        <f>'8.5'!B17</f>
        <v>2572006</v>
      </c>
      <c r="F17" s="1426">
        <f t="shared" si="0"/>
        <v>2783972</v>
      </c>
      <c r="G17" s="1425">
        <f>'8.2'!C17</f>
        <v>324254.63393085724</v>
      </c>
      <c r="H17" s="258">
        <f>'8.3'!C17</f>
        <v>74896.373001424261</v>
      </c>
      <c r="I17" s="291">
        <f>'8.4'!C17</f>
        <v>118317.76431787062</v>
      </c>
      <c r="J17" s="291">
        <f>'8.5'!C17</f>
        <v>211293.60310219196</v>
      </c>
      <c r="K17" s="291">
        <v>14208.290179370471</v>
      </c>
      <c r="L17" s="1426">
        <f t="shared" si="1"/>
        <v>742970.66453171452</v>
      </c>
      <c r="M17" s="258">
        <f>'8.2'!D17</f>
        <v>3543932.8310830006</v>
      </c>
      <c r="N17" s="258">
        <f>'8.3'!D17</f>
        <v>818701.67448999977</v>
      </c>
      <c r="O17" s="291">
        <f>'8.4'!D17</f>
        <v>1293274.2316445818</v>
      </c>
      <c r="P17" s="291">
        <f>'8.5'!D17</f>
        <v>2309424.0631913296</v>
      </c>
      <c r="Q17" s="291">
        <v>155762.80444400007</v>
      </c>
      <c r="R17" s="1427">
        <f t="shared" si="2"/>
        <v>8121095.6048529129</v>
      </c>
      <c r="S17" s="27"/>
      <c r="T17" s="294"/>
      <c r="U17" s="294"/>
      <c r="V17" s="294"/>
      <c r="W17" s="295"/>
      <c r="X17" s="295"/>
      <c r="Y17" s="28"/>
      <c r="Z17" s="28"/>
      <c r="AA17" s="28"/>
      <c r="AB17" s="28"/>
      <c r="AC17" s="28"/>
      <c r="AD17" s="28"/>
      <c r="AE17" s="28"/>
    </row>
    <row r="18" spans="1:31" ht="13.5" customHeight="1">
      <c r="A18" s="1171" t="str">
        <f>'6.1'!A20</f>
        <v>December</v>
      </c>
      <c r="B18" s="1433">
        <f>'8.2'!B18</f>
        <v>1638</v>
      </c>
      <c r="C18" s="1434">
        <f>'8.3'!B18</f>
        <v>6526</v>
      </c>
      <c r="D18" s="1435">
        <f>'8.4'!B18</f>
        <v>203698</v>
      </c>
      <c r="E18" s="1435">
        <f>'8.5'!B18</f>
        <v>2569422</v>
      </c>
      <c r="F18" s="1436">
        <f t="shared" si="0"/>
        <v>2781284</v>
      </c>
      <c r="G18" s="1433">
        <f>'8.2'!C18</f>
        <v>355503.64104942279</v>
      </c>
      <c r="H18" s="1434">
        <f>'8.3'!C18</f>
        <v>95966.533280735763</v>
      </c>
      <c r="I18" s="1435">
        <f>'8.4'!C18</f>
        <v>173459.60103684122</v>
      </c>
      <c r="J18" s="1435">
        <f>'8.5'!C18</f>
        <v>324134.76993278932</v>
      </c>
      <c r="K18" s="1435">
        <v>17093.449198496561</v>
      </c>
      <c r="L18" s="1436">
        <f t="shared" si="1"/>
        <v>966157.9944982857</v>
      </c>
      <c r="M18" s="1434">
        <f>'8.2'!D18</f>
        <v>3872772.28969</v>
      </c>
      <c r="N18" s="1434">
        <f>'8.3'!D18</f>
        <v>1045932.7308500003</v>
      </c>
      <c r="O18" s="1435">
        <f>'8.4'!D18</f>
        <v>1890752.308346187</v>
      </c>
      <c r="P18" s="1435">
        <f>'8.5'!D18</f>
        <v>3532158.6089312257</v>
      </c>
      <c r="Q18" s="1435">
        <v>186138.17571799998</v>
      </c>
      <c r="R18" s="1437">
        <f t="shared" si="2"/>
        <v>10527754.113535414</v>
      </c>
      <c r="S18" s="27"/>
      <c r="T18" s="294"/>
      <c r="U18" s="294"/>
      <c r="V18" s="294"/>
      <c r="W18" s="295"/>
      <c r="X18" s="295"/>
      <c r="Y18" s="28"/>
      <c r="Z18" s="28"/>
      <c r="AA18" s="28"/>
      <c r="AB18" s="28"/>
      <c r="AC18" s="28"/>
      <c r="AD18" s="28"/>
      <c r="AE18" s="28"/>
    </row>
    <row r="19" spans="1:31" ht="13.5" customHeight="1">
      <c r="A19" s="1170" t="str">
        <f>'6.1'!A21</f>
        <v>1Q</v>
      </c>
      <c r="B19" s="1428">
        <f>'8.2'!B19</f>
        <v>1660</v>
      </c>
      <c r="C19" s="1429">
        <f>'8.3'!B19</f>
        <v>6510</v>
      </c>
      <c r="D19" s="1430">
        <f>'8.4'!B19</f>
        <v>206722</v>
      </c>
      <c r="E19" s="1430">
        <f>'8.5'!B19</f>
        <v>2598845</v>
      </c>
      <c r="F19" s="1438">
        <f>F9</f>
        <v>2813737</v>
      </c>
      <c r="G19" s="1428">
        <f>'8.2'!C19</f>
        <v>1144582.9523716224</v>
      </c>
      <c r="H19" s="1429">
        <f>'8.3'!C19</f>
        <v>301905.91047619993</v>
      </c>
      <c r="I19" s="1430">
        <f>'8.4'!C19</f>
        <v>492040.08942248166</v>
      </c>
      <c r="J19" s="1430">
        <f>'8.5'!C19</f>
        <v>943943.75245459261</v>
      </c>
      <c r="K19" s="1429">
        <v>64910.021001444547</v>
      </c>
      <c r="L19" s="1438">
        <f>SUM(L7:L9)</f>
        <v>2947382.7257263409</v>
      </c>
      <c r="M19" s="1429">
        <f>'8.2'!D19</f>
        <v>12255956.730127001</v>
      </c>
      <c r="N19" s="1429">
        <f>'8.3'!D19</f>
        <v>3232522.7574499995</v>
      </c>
      <c r="O19" s="1430">
        <f>'8.4'!D19</f>
        <v>5267525.3657740951</v>
      </c>
      <c r="P19" s="1430">
        <f>'8.5'!D19</f>
        <v>10103876.503218736</v>
      </c>
      <c r="Q19" s="1429">
        <v>695331.03826399986</v>
      </c>
      <c r="R19" s="1439">
        <f>SUM(R7:R9)</f>
        <v>31555212.394833833</v>
      </c>
      <c r="T19" s="294"/>
      <c r="U19" s="294"/>
      <c r="V19" s="294"/>
      <c r="W19" s="295"/>
      <c r="X19" s="295"/>
      <c r="Y19" s="28"/>
      <c r="Z19" s="28"/>
      <c r="AA19" s="28"/>
      <c r="AB19" s="28"/>
      <c r="AC19" s="28"/>
      <c r="AD19" s="28"/>
      <c r="AE19" s="28"/>
    </row>
    <row r="20" spans="1:31" ht="13.5" customHeight="1">
      <c r="A20" s="164" t="str">
        <f>'6.1'!A22</f>
        <v>2Q</v>
      </c>
      <c r="B20" s="1425">
        <f>'8.2'!B20</f>
        <v>1659</v>
      </c>
      <c r="C20" s="258">
        <f>'8.3'!B20</f>
        <v>6502</v>
      </c>
      <c r="D20" s="291">
        <f>'8.4'!B20</f>
        <v>206000</v>
      </c>
      <c r="E20" s="291">
        <f>'8.5'!B20</f>
        <v>2588055</v>
      </c>
      <c r="F20" s="1440">
        <f>F12</f>
        <v>2802216</v>
      </c>
      <c r="G20" s="1425">
        <f>'8.2'!C20</f>
        <v>806719.69595420966</v>
      </c>
      <c r="H20" s="258">
        <f>'8.3'!C20</f>
        <v>131157.44730708745</v>
      </c>
      <c r="I20" s="291">
        <f>'8.4'!C20</f>
        <v>158686.71437043598</v>
      </c>
      <c r="J20" s="291">
        <f>'8.5'!C20</f>
        <v>286955.59377623472</v>
      </c>
      <c r="K20" s="258">
        <v>13093.404632504044</v>
      </c>
      <c r="L20" s="1440">
        <f>SUM(L10:L12)</f>
        <v>1396612.8560404717</v>
      </c>
      <c r="M20" s="258">
        <f>'8.2'!D20</f>
        <v>8704633.1859069988</v>
      </c>
      <c r="N20" s="258">
        <f>'8.3'!D20</f>
        <v>1415033.3106899997</v>
      </c>
      <c r="O20" s="291">
        <f>'8.4'!D20</f>
        <v>1711423.3268887468</v>
      </c>
      <c r="P20" s="291">
        <f>'8.5'!D20</f>
        <v>3094233.6047231536</v>
      </c>
      <c r="Q20" s="258">
        <v>141841.62489399986</v>
      </c>
      <c r="R20" s="290">
        <f t="shared" ref="R20" si="3">SUM(R10:R12)</f>
        <v>15067165.053102897</v>
      </c>
      <c r="T20" s="294"/>
      <c r="U20" s="294"/>
      <c r="V20" s="294"/>
      <c r="W20" s="295"/>
      <c r="X20" s="295"/>
      <c r="Y20" s="28"/>
    </row>
    <row r="21" spans="1:31" ht="13.5" customHeight="1">
      <c r="A21" s="164" t="str">
        <f>'6.1'!A23</f>
        <v>3Q</v>
      </c>
      <c r="B21" s="1425">
        <f>'8.2'!B21</f>
        <v>1640</v>
      </c>
      <c r="C21" s="258">
        <f>'8.3'!B21</f>
        <v>6526</v>
      </c>
      <c r="D21" s="291">
        <f>'8.4'!B21</f>
        <v>204601</v>
      </c>
      <c r="E21" s="291">
        <f>'8.5'!B21</f>
        <v>2578129</v>
      </c>
      <c r="F21" s="1440">
        <f>F15</f>
        <v>2790896</v>
      </c>
      <c r="G21" s="1425">
        <f>'8.2'!C21</f>
        <v>701644.15361274418</v>
      </c>
      <c r="H21" s="258">
        <f>'8.3'!C21</f>
        <v>86936.25615208724</v>
      </c>
      <c r="I21" s="291">
        <f>'8.4'!C21</f>
        <v>73271.266730104049</v>
      </c>
      <c r="J21" s="291">
        <f>'8.5'!C21</f>
        <v>117053.9313790692</v>
      </c>
      <c r="K21" s="258">
        <v>4123.1009644663409</v>
      </c>
      <c r="L21" s="1440">
        <f>SUM(L13:L15)</f>
        <v>983028.70883847098</v>
      </c>
      <c r="M21" s="258">
        <f>'8.2'!D21</f>
        <v>7643025.124388</v>
      </c>
      <c r="N21" s="258">
        <f>'8.3'!D21</f>
        <v>947423.40579000011</v>
      </c>
      <c r="O21" s="291">
        <f>'8.4'!D21</f>
        <v>799162.5332309152</v>
      </c>
      <c r="P21" s="291">
        <f>'8.5'!D21</f>
        <v>1276796.1107680337</v>
      </c>
      <c r="Q21" s="258">
        <v>45435.789843999897</v>
      </c>
      <c r="R21" s="290">
        <f t="shared" ref="R21" si="4">SUM(R13:R15)</f>
        <v>10711842.964020949</v>
      </c>
      <c r="T21" s="294"/>
      <c r="U21" s="294"/>
      <c r="V21" s="294"/>
      <c r="W21" s="295"/>
      <c r="X21" s="295"/>
      <c r="Y21" s="28"/>
    </row>
    <row r="22" spans="1:31" ht="13.5" customHeight="1">
      <c r="A22" s="1171" t="str">
        <f>'6.1'!A24</f>
        <v>4Q</v>
      </c>
      <c r="B22" s="1433">
        <f>'8.2'!B22</f>
        <v>1638</v>
      </c>
      <c r="C22" s="1434">
        <f>'8.3'!B22</f>
        <v>6526</v>
      </c>
      <c r="D22" s="1435">
        <f>'8.4'!B22</f>
        <v>203698</v>
      </c>
      <c r="E22" s="1435">
        <f>'8.5'!B22</f>
        <v>2569422</v>
      </c>
      <c r="F22" s="1441">
        <f>F18</f>
        <v>2781284</v>
      </c>
      <c r="G22" s="1433">
        <f>'8.2'!C22</f>
        <v>958292.11878343928</v>
      </c>
      <c r="H22" s="1434">
        <f>'8.3'!C22</f>
        <v>219730.45827287796</v>
      </c>
      <c r="I22" s="1435">
        <f>'8.4'!C22</f>
        <v>353488.80904910585</v>
      </c>
      <c r="J22" s="1435">
        <f>'8.5'!C22</f>
        <v>644362.13992691599</v>
      </c>
      <c r="K22" s="1434">
        <v>40864.466931671515</v>
      </c>
      <c r="L22" s="1441">
        <f>SUM(L16:L18)</f>
        <v>2216737.9929640107</v>
      </c>
      <c r="M22" s="1434">
        <f>'8.2'!D22</f>
        <v>10469450.283084001</v>
      </c>
      <c r="N22" s="1434">
        <f>'8.3'!D22</f>
        <v>2400211.0094400002</v>
      </c>
      <c r="O22" s="1435">
        <f>'8.4'!D22</f>
        <v>3860388.5455062427</v>
      </c>
      <c r="P22" s="1435">
        <f>'8.5'!D22</f>
        <v>7035522.2296500746</v>
      </c>
      <c r="Q22" s="1434">
        <v>446905.83319899993</v>
      </c>
      <c r="R22" s="1442">
        <f t="shared" ref="R22" si="5">SUM(R16:R18)</f>
        <v>24212477.90087932</v>
      </c>
      <c r="T22" s="294"/>
      <c r="U22" s="294"/>
      <c r="V22" s="294"/>
      <c r="W22" s="295"/>
      <c r="X22" s="295"/>
      <c r="Y22" s="28"/>
      <c r="Z22" s="28"/>
      <c r="AA22" s="28"/>
      <c r="AB22" s="28"/>
      <c r="AC22" s="28"/>
      <c r="AD22" s="28"/>
      <c r="AE22" s="28"/>
    </row>
    <row r="23" spans="1:31" ht="13.5" customHeight="1">
      <c r="A23" s="1170" t="str">
        <f>'6.1'!A25</f>
        <v>1H</v>
      </c>
      <c r="B23" s="1428">
        <f>'8.2'!B23</f>
        <v>1659</v>
      </c>
      <c r="C23" s="1429">
        <f>'8.3'!B23</f>
        <v>6502</v>
      </c>
      <c r="D23" s="1430">
        <f>'8.4'!B23</f>
        <v>206000</v>
      </c>
      <c r="E23" s="1430">
        <f>'8.5'!B23</f>
        <v>2588055</v>
      </c>
      <c r="F23" s="1438">
        <f>F12</f>
        <v>2802216</v>
      </c>
      <c r="G23" s="1428">
        <f>'8.2'!C23</f>
        <v>1951302.6483258321</v>
      </c>
      <c r="H23" s="1429">
        <f>'8.3'!C23</f>
        <v>433063.35778328741</v>
      </c>
      <c r="I23" s="1430">
        <f>'8.4'!C23</f>
        <v>650726.80379291764</v>
      </c>
      <c r="J23" s="1430">
        <f>'8.5'!C23</f>
        <v>1230899.3462308275</v>
      </c>
      <c r="K23" s="1429">
        <v>78003.425633948587</v>
      </c>
      <c r="L23" s="1438">
        <f>SUM(L7:L12)</f>
        <v>4343995.5817668131</v>
      </c>
      <c r="M23" s="1429">
        <f>'8.2'!D23</f>
        <v>20960589.916033998</v>
      </c>
      <c r="N23" s="1429">
        <f>'8.3'!D23</f>
        <v>4647556.0681399982</v>
      </c>
      <c r="O23" s="1430">
        <f>'8.4'!D23</f>
        <v>6978948.6926628416</v>
      </c>
      <c r="P23" s="1430">
        <f>'8.5'!D23</f>
        <v>13198110.10794189</v>
      </c>
      <c r="Q23" s="1429">
        <v>837172.66315799963</v>
      </c>
      <c r="R23" s="1439">
        <f t="shared" ref="R23" si="6">SUM(R7:R12)</f>
        <v>46622377.447936729</v>
      </c>
      <c r="T23" s="294"/>
      <c r="U23" s="294"/>
      <c r="V23" s="294"/>
      <c r="W23" s="295"/>
      <c r="X23" s="295"/>
      <c r="Y23" s="28"/>
      <c r="Z23" s="28"/>
      <c r="AA23" s="28"/>
      <c r="AB23" s="28"/>
      <c r="AC23" s="28"/>
      <c r="AD23" s="28"/>
      <c r="AE23" s="28"/>
    </row>
    <row r="24" spans="1:31" ht="13.5" customHeight="1">
      <c r="A24" s="1171" t="str">
        <f>'6.1'!A26</f>
        <v>2H</v>
      </c>
      <c r="B24" s="1433">
        <f>'8.2'!B24</f>
        <v>1638</v>
      </c>
      <c r="C24" s="1434">
        <f>'8.3'!B24</f>
        <v>6526</v>
      </c>
      <c r="D24" s="1435">
        <f>'8.4'!B24</f>
        <v>203698</v>
      </c>
      <c r="E24" s="1435">
        <f>'8.5'!B24</f>
        <v>2569422</v>
      </c>
      <c r="F24" s="1441">
        <f>F18</f>
        <v>2781284</v>
      </c>
      <c r="G24" s="1433">
        <f>'8.2'!C24</f>
        <v>1659936.2723961836</v>
      </c>
      <c r="H24" s="1434">
        <f>'8.3'!C24</f>
        <v>306666.7144249652</v>
      </c>
      <c r="I24" s="1435">
        <f>'8.4'!C24</f>
        <v>426760.0757792099</v>
      </c>
      <c r="J24" s="1435">
        <f>'8.5'!C24</f>
        <v>761416.0713059851</v>
      </c>
      <c r="K24" s="1434">
        <v>44987.567896137858</v>
      </c>
      <c r="L24" s="1441">
        <f>SUM(L13:L18)</f>
        <v>3199766.701802481</v>
      </c>
      <c r="M24" s="1434">
        <f>'8.2'!D24</f>
        <v>18112475.407472</v>
      </c>
      <c r="N24" s="1434">
        <f>'8.3'!D24</f>
        <v>3347634.4152300004</v>
      </c>
      <c r="O24" s="1435">
        <f>'8.4'!D24</f>
        <v>4659551.0787371574</v>
      </c>
      <c r="P24" s="1435">
        <f>'8.5'!D24</f>
        <v>8312318.3404181078</v>
      </c>
      <c r="Q24" s="1434">
        <v>492341.62304299982</v>
      </c>
      <c r="R24" s="1442">
        <f t="shared" ref="R24" si="7">SUM(R13:R18)</f>
        <v>34924320.864900269</v>
      </c>
      <c r="T24" s="294"/>
      <c r="U24" s="294"/>
      <c r="V24" s="294"/>
      <c r="W24" s="295"/>
      <c r="X24" s="295"/>
      <c r="Y24" s="28"/>
      <c r="Z24" s="28"/>
      <c r="AA24" s="28"/>
      <c r="AB24" s="28"/>
      <c r="AC24" s="28"/>
      <c r="AD24" s="28"/>
      <c r="AE24" s="28"/>
    </row>
    <row r="25" spans="1:31" ht="13.5" customHeight="1">
      <c r="A25" s="1172" t="str">
        <f>'6.1'!A27</f>
        <v>Year</v>
      </c>
      <c r="B25" s="1443">
        <f>'8.2'!B25</f>
        <v>1638</v>
      </c>
      <c r="C25" s="1444">
        <f>'8.3'!B25</f>
        <v>6526</v>
      </c>
      <c r="D25" s="1444">
        <f>'8.4'!B25</f>
        <v>203698</v>
      </c>
      <c r="E25" s="1444">
        <f>'8.5'!B25</f>
        <v>2569422</v>
      </c>
      <c r="F25" s="1445">
        <f t="shared" ref="F25" si="8">F18</f>
        <v>2781284</v>
      </c>
      <c r="G25" s="1443">
        <f>'8.2'!C25</f>
        <v>3611238.9207220157</v>
      </c>
      <c r="H25" s="1444">
        <f>'8.3'!C25</f>
        <v>739730.0722082525</v>
      </c>
      <c r="I25" s="1444">
        <f>'8.4'!C25</f>
        <v>1077486.8795721275</v>
      </c>
      <c r="J25" s="1444">
        <f>'8.5'!C25</f>
        <v>1992315.4175368126</v>
      </c>
      <c r="K25" s="1444">
        <v>122990.99353008645</v>
      </c>
      <c r="L25" s="1446">
        <f>SUM(L7:L18)</f>
        <v>7543762.283569295</v>
      </c>
      <c r="M25" s="1444">
        <f>'8.2'!D25</f>
        <v>39073065.323506005</v>
      </c>
      <c r="N25" s="1444">
        <f>'8.3'!D25</f>
        <v>7995190.4833699986</v>
      </c>
      <c r="O25" s="1444">
        <f>'8.4'!D25</f>
        <v>11638499.771400001</v>
      </c>
      <c r="P25" s="1444">
        <f>'8.5'!D25</f>
        <v>21510428.448359996</v>
      </c>
      <c r="Q25" s="1444">
        <v>1329514.2862009995</v>
      </c>
      <c r="R25" s="1447">
        <f t="shared" ref="R25" si="9">SUM(R7:R18)</f>
        <v>81546698.312837005</v>
      </c>
      <c r="T25" s="294"/>
      <c r="U25" s="294"/>
      <c r="V25" s="294"/>
      <c r="W25" s="295"/>
      <c r="X25" s="295"/>
      <c r="Y25" s="28"/>
      <c r="Z25" s="28"/>
      <c r="AA25" s="28"/>
      <c r="AB25" s="28"/>
      <c r="AC25" s="28"/>
      <c r="AD25" s="28"/>
      <c r="AE25" s="28"/>
    </row>
    <row r="26" spans="1:31" ht="24.95" customHeight="1">
      <c r="A26" s="254"/>
      <c r="B26" s="725"/>
      <c r="C26" s="725"/>
      <c r="D26" s="752"/>
      <c r="E26" s="752"/>
      <c r="F26" s="780"/>
      <c r="G26" s="725"/>
      <c r="H26" s="725"/>
      <c r="I26" s="752"/>
      <c r="J26" s="752"/>
      <c r="K26" s="781"/>
      <c r="L26" s="780"/>
      <c r="M26" s="725"/>
      <c r="N26" s="725"/>
      <c r="O26" s="752"/>
      <c r="P26" s="752"/>
      <c r="Q26" s="781"/>
      <c r="R26" s="780"/>
      <c r="T26" s="294"/>
      <c r="U26" s="294"/>
      <c r="V26" s="294"/>
      <c r="W26" s="295"/>
      <c r="X26" s="295"/>
      <c r="Y26" s="28"/>
      <c r="Z26" s="28"/>
      <c r="AA26" s="28"/>
      <c r="AB26" s="28"/>
      <c r="AC26" s="28"/>
      <c r="AD26" s="28"/>
      <c r="AE26" s="28"/>
    </row>
    <row r="27" spans="1:31" ht="12.95" customHeight="1">
      <c r="A27" s="1170">
        <v>2013</v>
      </c>
      <c r="B27" s="1428">
        <v>1637</v>
      </c>
      <c r="C27" s="1429">
        <v>6946</v>
      </c>
      <c r="D27" s="1430">
        <v>201273.9</v>
      </c>
      <c r="E27" s="1430">
        <v>2650488</v>
      </c>
      <c r="F27" s="1431">
        <v>2860344.9</v>
      </c>
      <c r="G27" s="1428">
        <v>3627323.0662095109</v>
      </c>
      <c r="H27" s="1429">
        <v>819144.45046701445</v>
      </c>
      <c r="I27" s="1430">
        <v>1204242.4930758923</v>
      </c>
      <c r="J27" s="1430">
        <v>2473738.6571432869</v>
      </c>
      <c r="K27" s="1430">
        <v>152645.74787374586</v>
      </c>
      <c r="L27" s="1431">
        <v>8277094.4147694502</v>
      </c>
      <c r="M27" s="1429">
        <v>38572429.434018999</v>
      </c>
      <c r="N27" s="1429">
        <v>8704030.6067480016</v>
      </c>
      <c r="O27" s="1430">
        <v>12790786.275041422</v>
      </c>
      <c r="P27" s="1430">
        <v>26279114.664131485</v>
      </c>
      <c r="Q27" s="1430">
        <v>1622236.8157796264</v>
      </c>
      <c r="R27" s="1432">
        <v>87968597.795719534</v>
      </c>
      <c r="T27" s="294"/>
      <c r="U27" s="1255"/>
      <c r="V27" s="294"/>
      <c r="W27" s="295"/>
      <c r="X27" s="295"/>
      <c r="Y27" s="28"/>
      <c r="Z27" s="28"/>
      <c r="AA27" s="28"/>
      <c r="AB27" s="28"/>
      <c r="AC27" s="28"/>
      <c r="AD27" s="28"/>
      <c r="AE27" s="28"/>
    </row>
    <row r="28" spans="1:31" ht="12.95" customHeight="1">
      <c r="A28" s="1171">
        <v>2014</v>
      </c>
      <c r="B28" s="1433">
        <v>1599</v>
      </c>
      <c r="C28" s="1434">
        <v>6841</v>
      </c>
      <c r="D28" s="1435">
        <v>197824</v>
      </c>
      <c r="E28" s="1435">
        <v>2642898</v>
      </c>
      <c r="F28" s="1436">
        <v>2849162</v>
      </c>
      <c r="G28" s="1433">
        <v>3410397.2052618805</v>
      </c>
      <c r="H28" s="1434">
        <v>712956.65283609333</v>
      </c>
      <c r="I28" s="1435">
        <v>980633.63749940379</v>
      </c>
      <c r="J28" s="1435">
        <v>1999119.7194391894</v>
      </c>
      <c r="K28" s="1435">
        <v>177312.53456284851</v>
      </c>
      <c r="L28" s="1436">
        <v>7280419.7495994158</v>
      </c>
      <c r="M28" s="1434">
        <v>36263816.274877004</v>
      </c>
      <c r="N28" s="1434">
        <v>7577965.2374860002</v>
      </c>
      <c r="O28" s="1435">
        <v>10423643.860056013</v>
      </c>
      <c r="P28" s="1435">
        <v>21252655.795773141</v>
      </c>
      <c r="Q28" s="1435">
        <v>1891038.4067976475</v>
      </c>
      <c r="R28" s="1437">
        <v>77409119.574989796</v>
      </c>
      <c r="T28" s="294"/>
      <c r="U28" s="1255"/>
      <c r="V28" s="294"/>
      <c r="W28" s="295"/>
      <c r="X28" s="295"/>
      <c r="Y28" s="28"/>
      <c r="Z28" s="28"/>
      <c r="AA28" s="28"/>
      <c r="AB28" s="28"/>
      <c r="AC28" s="28"/>
      <c r="AD28" s="28"/>
      <c r="AE28" s="28"/>
    </row>
    <row r="29" spans="1:31" ht="12.95" customHeight="1">
      <c r="A29" s="164">
        <v>2015</v>
      </c>
      <c r="B29" s="1425">
        <v>1606</v>
      </c>
      <c r="C29" s="258">
        <v>6814</v>
      </c>
      <c r="D29" s="291">
        <v>199725</v>
      </c>
      <c r="E29" s="291">
        <v>2636189</v>
      </c>
      <c r="F29" s="1426">
        <v>2844334</v>
      </c>
      <c r="G29" s="1425">
        <v>3522761.6740966924</v>
      </c>
      <c r="H29" s="258">
        <v>740547.16276384518</v>
      </c>
      <c r="I29" s="291">
        <v>1057163.4652972291</v>
      </c>
      <c r="J29" s="291">
        <v>2171135.5106019503</v>
      </c>
      <c r="K29" s="291">
        <v>115956.82018521987</v>
      </c>
      <c r="L29" s="1426">
        <v>7607564.6329449378</v>
      </c>
      <c r="M29" s="258">
        <v>37559635.195127994</v>
      </c>
      <c r="N29" s="258">
        <v>7890518.1577660004</v>
      </c>
      <c r="O29" s="291">
        <v>11257688.3182912</v>
      </c>
      <c r="P29" s="291">
        <v>23123104.062590908</v>
      </c>
      <c r="Q29" s="291">
        <v>1236955.6900010556</v>
      </c>
      <c r="R29" s="1427">
        <v>81067901.423777163</v>
      </c>
      <c r="T29" s="294"/>
      <c r="U29" s="1255"/>
      <c r="V29" s="294"/>
      <c r="W29" s="295"/>
      <c r="X29" s="295"/>
      <c r="Y29" s="28"/>
      <c r="Z29" s="28"/>
      <c r="AA29" s="28"/>
      <c r="AB29" s="28"/>
      <c r="AC29" s="28"/>
      <c r="AD29" s="28"/>
      <c r="AE29" s="28"/>
    </row>
    <row r="30" spans="1:31" ht="12.95" customHeight="1">
      <c r="A30" s="164">
        <v>2016</v>
      </c>
      <c r="B30" s="1425">
        <v>1618</v>
      </c>
      <c r="C30" s="258">
        <v>6823</v>
      </c>
      <c r="D30" s="291">
        <v>199995</v>
      </c>
      <c r="E30" s="291">
        <v>2632037</v>
      </c>
      <c r="F30" s="1426">
        <v>2840473</v>
      </c>
      <c r="G30" s="1425">
        <v>3836358.4581271773</v>
      </c>
      <c r="H30" s="258">
        <v>801511.80511781632</v>
      </c>
      <c r="I30" s="291">
        <v>1152681.5890783148</v>
      </c>
      <c r="J30" s="291">
        <v>2368461.0261057094</v>
      </c>
      <c r="K30" s="291">
        <v>96121.355104837567</v>
      </c>
      <c r="L30" s="1426">
        <v>8255134.2335338555</v>
      </c>
      <c r="M30" s="258">
        <v>41022704.505940005</v>
      </c>
      <c r="N30" s="258">
        <v>8566822.965175001</v>
      </c>
      <c r="O30" s="291">
        <v>12316757.98453786</v>
      </c>
      <c r="P30" s="291">
        <v>25309234.459076907</v>
      </c>
      <c r="Q30" s="291">
        <v>1027647.3024702221</v>
      </c>
      <c r="R30" s="1427">
        <v>88243167.217199996</v>
      </c>
      <c r="T30" s="294"/>
      <c r="U30" s="1255"/>
      <c r="V30" s="294"/>
      <c r="W30" s="295"/>
      <c r="X30" s="295"/>
      <c r="Y30" s="28"/>
      <c r="Z30" s="28"/>
      <c r="AA30" s="28"/>
      <c r="AB30" s="28"/>
      <c r="AC30" s="28"/>
      <c r="AD30" s="28"/>
      <c r="AE30" s="28"/>
    </row>
    <row r="31" spans="1:31" ht="12.95" customHeight="1">
      <c r="A31" s="1170">
        <v>2017</v>
      </c>
      <c r="B31" s="1428">
        <v>1703</v>
      </c>
      <c r="C31" s="1429">
        <v>6817</v>
      </c>
      <c r="D31" s="1430">
        <v>203138</v>
      </c>
      <c r="E31" s="1430">
        <v>2632599</v>
      </c>
      <c r="F31" s="1431">
        <v>2844257</v>
      </c>
      <c r="G31" s="1428">
        <v>3847746</v>
      </c>
      <c r="H31" s="1429">
        <v>905811.00000000012</v>
      </c>
      <c r="I31" s="1430">
        <v>1238757.2516670562</v>
      </c>
      <c r="J31" s="1430">
        <v>2427268.7824260001</v>
      </c>
      <c r="K31" s="1430">
        <v>107899.71932586282</v>
      </c>
      <c r="L31" s="1431">
        <v>8527482.7534189187</v>
      </c>
      <c r="M31" s="1429">
        <v>41058748.2441696</v>
      </c>
      <c r="N31" s="1429">
        <v>9665069.4472600017</v>
      </c>
      <c r="O31" s="1430">
        <v>13218065.533287004</v>
      </c>
      <c r="P31" s="1430">
        <v>25902114.578212999</v>
      </c>
      <c r="Q31" s="1430">
        <v>1152223.9240501821</v>
      </c>
      <c r="R31" s="1432">
        <v>90996221.726979792</v>
      </c>
      <c r="T31" s="294"/>
      <c r="U31" s="1255"/>
      <c r="V31" s="294"/>
      <c r="W31" s="295"/>
      <c r="X31" s="295"/>
      <c r="Y31" s="28"/>
      <c r="Z31" s="28"/>
      <c r="AA31" s="28"/>
      <c r="AB31" s="28"/>
      <c r="AC31" s="28"/>
      <c r="AD31" s="28"/>
      <c r="AE31" s="28"/>
    </row>
    <row r="32" spans="1:31" ht="12.95" customHeight="1">
      <c r="A32" s="1171">
        <v>2018</v>
      </c>
      <c r="B32" s="1433">
        <v>1692</v>
      </c>
      <c r="C32" s="1434">
        <v>6817</v>
      </c>
      <c r="D32" s="1435">
        <v>205693</v>
      </c>
      <c r="E32" s="1435">
        <v>2626417</v>
      </c>
      <c r="F32" s="1436">
        <v>2840619</v>
      </c>
      <c r="G32" s="1433">
        <v>3854919.8167295875</v>
      </c>
      <c r="H32" s="1434">
        <v>802317.10169693304</v>
      </c>
      <c r="I32" s="1435">
        <v>1117915.2635170002</v>
      </c>
      <c r="J32" s="1435">
        <v>2275641.6101114</v>
      </c>
      <c r="K32" s="1435">
        <v>131962.334933348</v>
      </c>
      <c r="L32" s="1436">
        <v>8182756.1269882694</v>
      </c>
      <c r="M32" s="1434">
        <v>41132713.413059898</v>
      </c>
      <c r="N32" s="1434">
        <v>8559038.9524500072</v>
      </c>
      <c r="O32" s="1435">
        <v>11925785.895784821</v>
      </c>
      <c r="P32" s="1435">
        <v>24278826.483839072</v>
      </c>
      <c r="Q32" s="1435">
        <v>1410046.497307</v>
      </c>
      <c r="R32" s="1437">
        <v>87306411.24244079</v>
      </c>
      <c r="T32" s="294"/>
      <c r="U32" s="1255"/>
      <c r="V32" s="294"/>
      <c r="W32" s="295"/>
      <c r="X32" s="295"/>
      <c r="Y32" s="28"/>
      <c r="Z32" s="28"/>
      <c r="AA32" s="28"/>
      <c r="AB32" s="28"/>
      <c r="AC32" s="28"/>
      <c r="AD32" s="28"/>
      <c r="AE32" s="28"/>
    </row>
    <row r="33" spans="1:31" ht="12.95" customHeight="1">
      <c r="A33" s="164">
        <v>2019</v>
      </c>
      <c r="B33" s="1425">
        <v>1690</v>
      </c>
      <c r="C33" s="258">
        <v>6759</v>
      </c>
      <c r="D33" s="291">
        <v>206267</v>
      </c>
      <c r="E33" s="291">
        <v>2619793</v>
      </c>
      <c r="F33" s="1426">
        <v>2834509</v>
      </c>
      <c r="G33" s="1425">
        <v>4200740.8816692531</v>
      </c>
      <c r="H33" s="258">
        <v>837955.48207248398</v>
      </c>
      <c r="I33" s="291">
        <v>1201475.0959205984</v>
      </c>
      <c r="J33" s="291">
        <v>2173234.605044093</v>
      </c>
      <c r="K33" s="291">
        <v>151223.40892275871</v>
      </c>
      <c r="L33" s="1426">
        <v>8564629.4736291859</v>
      </c>
      <c r="M33" s="258">
        <v>44813140.046417996</v>
      </c>
      <c r="N33" s="258">
        <v>8942578.5629000012</v>
      </c>
      <c r="O33" s="291">
        <v>12826305.476369996</v>
      </c>
      <c r="P33" s="291">
        <v>23200395.458900001</v>
      </c>
      <c r="Q33" s="291">
        <v>1615214.1925309</v>
      </c>
      <c r="R33" s="1427">
        <v>91397633.7371189</v>
      </c>
      <c r="T33" s="294"/>
      <c r="U33" s="1255"/>
      <c r="V33" s="294"/>
      <c r="W33" s="295"/>
      <c r="X33" s="295"/>
      <c r="Y33" s="28"/>
      <c r="Z33" s="28"/>
      <c r="AA33" s="28"/>
      <c r="AB33" s="28"/>
      <c r="AC33" s="28"/>
      <c r="AD33" s="28"/>
      <c r="AE33" s="28"/>
    </row>
    <row r="34" spans="1:31" ht="12.95" customHeight="1">
      <c r="A34" s="164">
        <v>2020</v>
      </c>
      <c r="B34" s="1425">
        <v>1605</v>
      </c>
      <c r="C34" s="258">
        <v>6748</v>
      </c>
      <c r="D34" s="291">
        <v>206659</v>
      </c>
      <c r="E34" s="291">
        <v>2614120</v>
      </c>
      <c r="F34" s="1426">
        <v>2829132</v>
      </c>
      <c r="G34" s="1425">
        <v>4268309.7902267631</v>
      </c>
      <c r="H34" s="258">
        <v>840410.28830097569</v>
      </c>
      <c r="I34" s="291">
        <v>1197728.8742469333</v>
      </c>
      <c r="J34" s="291">
        <v>2245541.6331866197</v>
      </c>
      <c r="K34" s="291">
        <v>142228.58725978711</v>
      </c>
      <c r="L34" s="1426">
        <v>8694219.1732210796</v>
      </c>
      <c r="M34" s="258">
        <v>45620793.125848003</v>
      </c>
      <c r="N34" s="258">
        <v>8977575.5740339998</v>
      </c>
      <c r="O34" s="291">
        <v>12792266.307976004</v>
      </c>
      <c r="P34" s="291">
        <v>23983568.670029998</v>
      </c>
      <c r="Q34" s="291">
        <v>1520227.6741253468</v>
      </c>
      <c r="R34" s="1427">
        <v>92894431.35201335</v>
      </c>
      <c r="T34" s="294"/>
      <c r="U34" s="1255"/>
      <c r="V34" s="294"/>
      <c r="W34" s="295"/>
      <c r="X34" s="295"/>
      <c r="Y34" s="28"/>
      <c r="Z34" s="28"/>
      <c r="AA34" s="28"/>
      <c r="AB34" s="28"/>
      <c r="AC34" s="28"/>
      <c r="AD34" s="28"/>
      <c r="AE34" s="28"/>
    </row>
    <row r="35" spans="1:31" ht="12.95" customHeight="1">
      <c r="A35" s="1170">
        <v>2021</v>
      </c>
      <c r="B35" s="1428">
        <v>1602</v>
      </c>
      <c r="C35" s="1429">
        <v>6487</v>
      </c>
      <c r="D35" s="1430">
        <v>207199</v>
      </c>
      <c r="E35" s="1430">
        <v>2604725</v>
      </c>
      <c r="F35" s="1431">
        <v>2820013</v>
      </c>
      <c r="G35" s="1428">
        <v>4565694.3918051599</v>
      </c>
      <c r="H35" s="1429">
        <v>913967.04959776311</v>
      </c>
      <c r="I35" s="1430">
        <v>1309687.2651824956</v>
      </c>
      <c r="J35" s="1430">
        <v>2518715.8153973664</v>
      </c>
      <c r="K35" s="1430">
        <v>125669.72381950567</v>
      </c>
      <c r="L35" s="1431">
        <v>9433734.2458022907</v>
      </c>
      <c r="M35" s="1429">
        <v>48749272.698206998</v>
      </c>
      <c r="N35" s="1429">
        <v>9759423.3882999998</v>
      </c>
      <c r="O35" s="1430">
        <v>13986121.718220001</v>
      </c>
      <c r="P35" s="1430">
        <v>26898781.958329998</v>
      </c>
      <c r="Q35" s="1430">
        <v>1343877.200592089</v>
      </c>
      <c r="R35" s="1432">
        <v>100737476.96364908</v>
      </c>
      <c r="T35" s="294"/>
      <c r="U35" s="1255"/>
      <c r="V35" s="294"/>
      <c r="W35" s="295"/>
      <c r="X35" s="295"/>
      <c r="Y35" s="28"/>
    </row>
    <row r="36" spans="1:31" ht="12.95" customHeight="1">
      <c r="A36" s="1171">
        <v>2022</v>
      </c>
      <c r="B36" s="1433">
        <f>'8.2'!B36</f>
        <v>1638</v>
      </c>
      <c r="C36" s="1434">
        <f>'8.3'!B36</f>
        <v>6526</v>
      </c>
      <c r="D36" s="1435">
        <f>'8.4'!B36</f>
        <v>203698</v>
      </c>
      <c r="E36" s="1435">
        <f>'8.5'!B36</f>
        <v>2569422</v>
      </c>
      <c r="F36" s="1436">
        <f t="shared" ref="F36" si="10">SUM(B36:E36)</f>
        <v>2781284</v>
      </c>
      <c r="G36" s="1433">
        <f>'8.2'!C36</f>
        <v>3611238.9207220157</v>
      </c>
      <c r="H36" s="1434">
        <f>'8.3'!C36</f>
        <v>739730.0722082525</v>
      </c>
      <c r="I36" s="1435">
        <f>'8.4'!C36</f>
        <v>1077486.8795721275</v>
      </c>
      <c r="J36" s="1435">
        <f>'8.5'!C36</f>
        <v>1992315.4175368126</v>
      </c>
      <c r="K36" s="1435">
        <f>K25</f>
        <v>122990.99353008645</v>
      </c>
      <c r="L36" s="1436">
        <v>7543762.283569295</v>
      </c>
      <c r="M36" s="1434">
        <f>'8.2'!D36</f>
        <v>39073065.323506005</v>
      </c>
      <c r="N36" s="1434">
        <f>'8.3'!D36</f>
        <v>7995190.4833699986</v>
      </c>
      <c r="O36" s="1435">
        <f>'8.4'!D36</f>
        <v>11638499.771400001</v>
      </c>
      <c r="P36" s="1435">
        <f>'8.5'!D36</f>
        <v>21510428.448359996</v>
      </c>
      <c r="Q36" s="1435">
        <f>Q25</f>
        <v>1329514.2862009995</v>
      </c>
      <c r="R36" s="1437">
        <v>81546698.312837005</v>
      </c>
      <c r="T36" s="294"/>
      <c r="U36" s="1255"/>
      <c r="V36" s="294"/>
      <c r="W36" s="295"/>
      <c r="X36" s="295"/>
      <c r="Y36" s="28"/>
    </row>
    <row r="37" spans="1:31" ht="9.9499999999999993" customHeight="1">
      <c r="B37" s="150"/>
      <c r="C37" s="150"/>
      <c r="D37" s="150"/>
      <c r="E37" s="150"/>
      <c r="F37" s="782"/>
      <c r="G37" s="783"/>
      <c r="H37" s="784"/>
      <c r="I37" s="784"/>
      <c r="J37" s="784"/>
      <c r="K37" s="784"/>
      <c r="L37" s="784"/>
      <c r="M37" s="784"/>
      <c r="N37" s="785"/>
      <c r="O37" s="783"/>
      <c r="P37" s="783"/>
      <c r="Q37" s="783"/>
      <c r="R37" s="783"/>
      <c r="T37" s="294"/>
      <c r="U37" s="294"/>
      <c r="V37" s="294"/>
      <c r="W37" s="295"/>
      <c r="X37" s="295"/>
      <c r="Y37" s="28"/>
    </row>
    <row r="38" spans="1:31" ht="12" customHeight="1">
      <c r="D38" s="1687"/>
      <c r="E38" s="23"/>
      <c r="F38" s="19"/>
      <c r="G38" s="283"/>
      <c r="H38" s="283"/>
      <c r="I38" s="148"/>
      <c r="J38" s="148"/>
      <c r="K38" s="148"/>
      <c r="L38" s="148"/>
      <c r="M38" s="148"/>
      <c r="N38" s="148"/>
      <c r="O38" s="283"/>
      <c r="P38" s="283"/>
      <c r="Q38" s="283"/>
      <c r="R38" s="283"/>
      <c r="T38" s="28"/>
      <c r="V38" s="292"/>
      <c r="W38" s="292"/>
    </row>
    <row r="39" spans="1:31" ht="12" customHeight="1">
      <c r="D39" s="1687"/>
      <c r="G39" s="1240"/>
      <c r="H39" s="1240"/>
      <c r="I39" s="1240"/>
      <c r="J39" s="1240"/>
      <c r="K39" s="1240"/>
      <c r="T39" s="28"/>
    </row>
    <row r="40" spans="1:31" ht="12" customHeight="1">
      <c r="C40" s="1267"/>
      <c r="H40" s="28"/>
      <c r="I40" s="28"/>
    </row>
    <row r="41" spans="1:31" ht="12" customHeight="1">
      <c r="B41" s="22"/>
      <c r="C41" s="22"/>
      <c r="D41" s="22"/>
      <c r="E41" s="22"/>
      <c r="F41" s="28"/>
      <c r="H41" s="28"/>
      <c r="I41" s="28"/>
    </row>
    <row r="42" spans="1:31" ht="12" customHeight="1">
      <c r="C42" s="1267"/>
      <c r="H42" s="28"/>
      <c r="I42" s="28"/>
      <c r="M42" s="28"/>
    </row>
    <row r="43" spans="1:31" ht="12" customHeight="1">
      <c r="C43" s="1267"/>
      <c r="H43" s="28"/>
      <c r="I43" s="28"/>
    </row>
    <row r="44" spans="1:31">
      <c r="H44" s="28"/>
      <c r="I44" s="28"/>
    </row>
  </sheetData>
  <mergeCells count="8">
    <mergeCell ref="A1:R1"/>
    <mergeCell ref="D38:D39"/>
    <mergeCell ref="G4:R4"/>
    <mergeCell ref="G5:L5"/>
    <mergeCell ref="M5:R5"/>
    <mergeCell ref="A3:R3"/>
    <mergeCell ref="B4:F5"/>
    <mergeCell ref="A4:A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7"/>
  <dimension ref="A1:T122"/>
  <sheetViews>
    <sheetView showGridLines="0" zoomScaleNormal="100" zoomScaleSheetLayoutView="100" workbookViewId="0">
      <selection activeCell="H1" sqref="H1"/>
    </sheetView>
  </sheetViews>
  <sheetFormatPr defaultColWidth="9.140625" defaultRowHeight="12.75"/>
  <cols>
    <col min="1" max="1" width="21" style="6" customWidth="1"/>
    <col min="2" max="9" width="9.7109375" style="6" customWidth="1"/>
    <col min="10" max="10" width="10.140625" style="6" bestFit="1" customWidth="1"/>
    <col min="11" max="11" width="9.5703125" style="6" bestFit="1" customWidth="1"/>
    <col min="12" max="12" width="11.140625" style="6" customWidth="1"/>
    <col min="13" max="15" width="9.140625" style="6"/>
    <col min="16" max="16" width="10.85546875" style="6" bestFit="1" customWidth="1"/>
    <col min="17" max="17" width="11.7109375" style="6" bestFit="1" customWidth="1"/>
    <col min="18" max="16384" width="9.140625" style="6"/>
  </cols>
  <sheetData>
    <row r="1" spans="1:20" ht="36" customHeight="1">
      <c r="A1" s="1692" t="s">
        <v>373</v>
      </c>
      <c r="B1" s="1692"/>
      <c r="C1" s="1692"/>
      <c r="D1" s="1692"/>
      <c r="E1" s="1692"/>
      <c r="F1" s="1692"/>
      <c r="G1" s="1692"/>
      <c r="H1" s="1692"/>
      <c r="I1" s="1692"/>
    </row>
    <row r="2" spans="1:20" ht="5.0999999999999996" customHeight="1">
      <c r="A2" s="481"/>
      <c r="B2" s="481"/>
      <c r="C2" s="481"/>
      <c r="D2" s="481"/>
      <c r="E2" s="481"/>
      <c r="F2" s="481"/>
      <c r="G2" s="481"/>
      <c r="H2" s="481"/>
      <c r="I2" s="481"/>
    </row>
    <row r="3" spans="1:20" ht="15" customHeight="1">
      <c r="A3" s="1697" t="s">
        <v>374</v>
      </c>
      <c r="B3" s="1697"/>
      <c r="C3" s="1697"/>
      <c r="D3" s="1697"/>
      <c r="E3" s="1697"/>
      <c r="F3" s="1697"/>
      <c r="G3" s="1697"/>
      <c r="H3" s="1697"/>
      <c r="I3" s="1697"/>
    </row>
    <row r="4" spans="1:20" ht="14.1" customHeight="1">
      <c r="A4" s="1693">
        <v>2021</v>
      </c>
      <c r="B4" s="1693"/>
      <c r="C4" s="1693"/>
      <c r="D4" s="772" t="str">
        <f>'8.8'!G6</f>
        <v>HD_C</v>
      </c>
      <c r="E4" s="772" t="str">
        <f>'8.8'!H6</f>
        <v>MD_C</v>
      </c>
      <c r="F4" s="772" t="str">
        <f>'8.8'!I6</f>
        <v>LD_C</v>
      </c>
      <c r="G4" s="772" t="str">
        <f>'8.8'!J6</f>
        <v>DOM</v>
      </c>
      <c r="H4" s="772" t="str">
        <f>'8.8'!K6</f>
        <v>OG</v>
      </c>
      <c r="I4" s="772" t="str">
        <f>'8.8'!L6</f>
        <v>Total</v>
      </c>
    </row>
    <row r="5" spans="1:20" ht="15.95" customHeight="1">
      <c r="A5" s="1700" t="s">
        <v>375</v>
      </c>
      <c r="B5" s="1700"/>
      <c r="C5" s="1700"/>
      <c r="D5" s="822">
        <f>'8.8'!G25</f>
        <v>3611238.9207220157</v>
      </c>
      <c r="E5" s="822">
        <f>'8.8'!H25</f>
        <v>739730.0722082525</v>
      </c>
      <c r="F5" s="822">
        <f>'8.8'!I25</f>
        <v>1077486.8795721275</v>
      </c>
      <c r="G5" s="822">
        <f>'8.8'!J25</f>
        <v>1992315.4175368126</v>
      </c>
      <c r="H5" s="822">
        <f>'8.8'!K25</f>
        <v>122990.99353008645</v>
      </c>
      <c r="I5" s="832">
        <f>'8.8'!L25</f>
        <v>7543762.283569295</v>
      </c>
      <c r="L5" s="297"/>
    </row>
    <row r="6" spans="1:20" ht="15.95" customHeight="1">
      <c r="A6" s="1701" t="s">
        <v>376</v>
      </c>
      <c r="B6" s="1701"/>
      <c r="C6" s="1701"/>
      <c r="D6" s="916">
        <f>'8.8'!M25</f>
        <v>39073065.323506005</v>
      </c>
      <c r="E6" s="916">
        <f>'8.8'!N25</f>
        <v>7995190.4833699986</v>
      </c>
      <c r="F6" s="916">
        <f>'8.8'!O25</f>
        <v>11638499.771400001</v>
      </c>
      <c r="G6" s="916">
        <f>'8.8'!P25</f>
        <v>21510428.448359996</v>
      </c>
      <c r="H6" s="916">
        <f>'8.8'!Q25</f>
        <v>1329514.2862009995</v>
      </c>
      <c r="I6" s="1132">
        <f>'8.8'!R25</f>
        <v>81546698.312837005</v>
      </c>
      <c r="K6" s="297"/>
      <c r="L6" s="297"/>
    </row>
    <row r="7" spans="1:20" ht="15.95" customHeight="1">
      <c r="A7" s="1699" t="s">
        <v>377</v>
      </c>
      <c r="B7" s="1699"/>
      <c r="C7" s="1699"/>
      <c r="D7" s="787">
        <f>D5/$I$5</f>
        <v>0.47870529120296923</v>
      </c>
      <c r="E7" s="787">
        <f t="shared" ref="E7:H7" si="0">E5/$I$5</f>
        <v>9.8058507731536418E-2</v>
      </c>
      <c r="F7" s="787">
        <f t="shared" si="0"/>
        <v>0.14283149959787966</v>
      </c>
      <c r="G7" s="787">
        <f t="shared" si="0"/>
        <v>0.26410103376085681</v>
      </c>
      <c r="H7" s="787">
        <f t="shared" si="0"/>
        <v>1.6303667706757834E-2</v>
      </c>
      <c r="I7" s="1133">
        <f>SUM(D7:H7)</f>
        <v>1</v>
      </c>
      <c r="K7" s="297"/>
      <c r="L7" s="297"/>
      <c r="M7" s="297"/>
      <c r="N7" s="302"/>
      <c r="O7" s="302"/>
      <c r="P7" s="297"/>
    </row>
    <row r="8" spans="1:20" ht="15.95" customHeight="1">
      <c r="A8" s="1698" t="s">
        <v>371</v>
      </c>
      <c r="B8" s="1698"/>
      <c r="C8" s="1698"/>
      <c r="D8" s="788">
        <f>'8.8'!B25</f>
        <v>1638</v>
      </c>
      <c r="E8" s="788">
        <f>'8.8'!C25</f>
        <v>6526</v>
      </c>
      <c r="F8" s="788">
        <f>'8.8'!D25</f>
        <v>203698</v>
      </c>
      <c r="G8" s="788">
        <f>'8.8'!E25</f>
        <v>2569422</v>
      </c>
      <c r="H8" s="788"/>
      <c r="I8" s="1134">
        <f>SUM(D8:H8)</f>
        <v>2781284</v>
      </c>
      <c r="K8" s="297"/>
      <c r="L8" s="297"/>
      <c r="M8" s="297"/>
      <c r="N8" s="302"/>
      <c r="O8" s="302"/>
      <c r="P8" s="297"/>
    </row>
    <row r="9" spans="1:20" ht="14.45" customHeight="1">
      <c r="A9" s="789"/>
      <c r="B9" s="789"/>
      <c r="C9" s="790"/>
      <c r="D9" s="789"/>
      <c r="E9" s="789"/>
      <c r="F9" s="789"/>
      <c r="G9" s="789"/>
      <c r="H9" s="789"/>
      <c r="I9" s="789"/>
      <c r="J9" s="297"/>
      <c r="K9" s="297"/>
      <c r="L9" s="297"/>
      <c r="M9" s="297"/>
      <c r="N9" s="302"/>
      <c r="O9" s="302"/>
      <c r="P9" s="297"/>
      <c r="Q9" s="297"/>
      <c r="R9" s="302"/>
      <c r="S9" s="302"/>
      <c r="T9" s="303"/>
    </row>
    <row r="10" spans="1:20" ht="14.45" customHeight="1">
      <c r="A10" s="1695"/>
      <c r="B10" s="1695"/>
      <c r="C10" s="1695"/>
      <c r="D10" s="1695"/>
      <c r="E10" s="1695"/>
      <c r="F10" s="1695"/>
      <c r="G10" s="1695"/>
      <c r="H10" s="1695"/>
      <c r="I10" s="1695"/>
      <c r="J10" s="297"/>
      <c r="K10" s="297"/>
      <c r="L10" s="297"/>
      <c r="M10" s="297"/>
      <c r="N10" s="302"/>
      <c r="O10" s="302"/>
      <c r="P10" s="297"/>
      <c r="Q10" s="297"/>
      <c r="R10" s="302"/>
      <c r="S10" s="302"/>
    </row>
    <row r="11" spans="1:20" ht="14.45" customHeight="1">
      <c r="A11" s="789"/>
      <c r="B11" s="789"/>
      <c r="C11" s="789"/>
      <c r="D11" s="789"/>
      <c r="E11" s="789"/>
      <c r="F11" s="789"/>
      <c r="G11" s="789"/>
      <c r="H11" s="789"/>
      <c r="I11" s="789"/>
      <c r="J11" s="297"/>
      <c r="K11" s="297"/>
      <c r="L11" s="297"/>
      <c r="M11" s="297"/>
      <c r="N11" s="302"/>
      <c r="O11" s="302"/>
      <c r="P11" s="297"/>
      <c r="Q11" s="297"/>
      <c r="R11" s="302"/>
      <c r="S11" s="302"/>
    </row>
    <row r="12" spans="1:20" ht="14.45" customHeight="1">
      <c r="A12" s="789"/>
      <c r="B12" s="789"/>
      <c r="C12" s="789"/>
      <c r="D12" s="789"/>
      <c r="E12" s="789"/>
      <c r="F12" s="789"/>
      <c r="G12" s="789"/>
      <c r="H12" s="789"/>
      <c r="I12" s="789"/>
      <c r="J12" s="297"/>
      <c r="K12" s="297"/>
      <c r="L12" s="297"/>
      <c r="M12" s="297"/>
      <c r="N12" s="302"/>
      <c r="O12" s="302"/>
      <c r="P12" s="297"/>
      <c r="Q12" s="297"/>
      <c r="R12" s="302"/>
      <c r="S12" s="302"/>
    </row>
    <row r="13" spans="1:20" ht="14.45" customHeight="1">
      <c r="A13" s="789"/>
      <c r="B13" s="789"/>
      <c r="C13" s="789"/>
      <c r="D13" s="789"/>
      <c r="E13" s="789"/>
      <c r="F13" s="789"/>
      <c r="G13" s="789"/>
      <c r="H13" s="789"/>
      <c r="I13" s="789"/>
      <c r="J13" s="297"/>
      <c r="K13" s="297"/>
      <c r="L13" s="297"/>
      <c r="Q13" s="297"/>
      <c r="R13" s="302"/>
      <c r="S13" s="302"/>
    </row>
    <row r="14" spans="1:20" ht="14.45" customHeight="1">
      <c r="A14" s="789"/>
      <c r="B14" s="789"/>
      <c r="C14" s="789"/>
      <c r="D14" s="789"/>
      <c r="E14" s="789"/>
      <c r="F14" s="789"/>
      <c r="G14" s="789"/>
      <c r="H14" s="789"/>
      <c r="I14" s="789"/>
      <c r="J14" s="297"/>
      <c r="K14" s="297"/>
      <c r="L14" s="297"/>
      <c r="Q14" s="297"/>
      <c r="R14" s="302"/>
      <c r="S14" s="302"/>
    </row>
    <row r="15" spans="1:20" ht="14.45" customHeight="1">
      <c r="A15" s="789"/>
      <c r="B15" s="789"/>
      <c r="C15" s="789"/>
      <c r="D15" s="789"/>
      <c r="E15" s="789"/>
      <c r="F15" s="789"/>
      <c r="G15" s="789"/>
      <c r="H15" s="789"/>
      <c r="I15" s="789"/>
      <c r="J15" s="297"/>
      <c r="K15" s="297"/>
      <c r="Q15" s="297"/>
      <c r="R15" s="302"/>
      <c r="S15" s="302"/>
    </row>
    <row r="16" spans="1:20" ht="14.45" customHeight="1">
      <c r="A16" s="789"/>
      <c r="B16" s="789"/>
      <c r="C16" s="789"/>
      <c r="D16" s="789"/>
      <c r="E16" s="789"/>
      <c r="F16" s="789"/>
      <c r="G16" s="789"/>
      <c r="H16" s="789"/>
      <c r="I16" s="789"/>
      <c r="J16" s="297"/>
      <c r="K16" s="297"/>
    </row>
    <row r="17" spans="1:14" ht="14.45" customHeight="1">
      <c r="A17" s="789"/>
      <c r="B17" s="789"/>
      <c r="C17" s="789"/>
      <c r="D17" s="789"/>
      <c r="E17" s="789"/>
      <c r="F17" s="789"/>
      <c r="G17" s="789"/>
      <c r="H17" s="789"/>
      <c r="I17" s="789"/>
      <c r="J17" s="297"/>
      <c r="K17" s="297"/>
      <c r="L17" s="297"/>
      <c r="M17" s="297"/>
    </row>
    <row r="18" spans="1:14" ht="14.45" customHeight="1">
      <c r="A18" s="789"/>
      <c r="B18" s="789"/>
      <c r="C18" s="789"/>
      <c r="D18" s="789"/>
      <c r="E18" s="789"/>
      <c r="F18" s="789"/>
      <c r="G18" s="789"/>
      <c r="H18" s="789"/>
      <c r="I18" s="789"/>
      <c r="J18" s="297"/>
      <c r="K18" s="297"/>
      <c r="L18" s="297"/>
      <c r="M18" s="297"/>
    </row>
    <row r="19" spans="1:14" ht="14.45" customHeight="1">
      <c r="A19" s="789"/>
      <c r="B19" s="789"/>
      <c r="C19" s="789"/>
      <c r="D19" s="789"/>
      <c r="E19" s="789"/>
      <c r="F19" s="789"/>
      <c r="G19" s="789"/>
      <c r="H19" s="789"/>
      <c r="I19" s="789"/>
      <c r="J19" s="304"/>
      <c r="K19" s="297"/>
      <c r="L19" s="297"/>
      <c r="M19" s="297"/>
    </row>
    <row r="20" spans="1:14" ht="14.45" customHeight="1">
      <c r="A20" s="791"/>
      <c r="B20" s="791"/>
      <c r="C20" s="791"/>
      <c r="D20" s="791"/>
      <c r="E20" s="791"/>
      <c r="F20" s="791"/>
      <c r="G20" s="791"/>
      <c r="H20" s="789"/>
      <c r="I20" s="789"/>
      <c r="J20" s="297"/>
      <c r="K20" s="297"/>
      <c r="L20" s="297"/>
      <c r="M20" s="297"/>
    </row>
    <row r="21" spans="1:14" ht="14.45" customHeight="1">
      <c r="A21" s="789"/>
      <c r="B21" s="789"/>
      <c r="C21" s="789"/>
      <c r="D21" s="789"/>
      <c r="E21" s="789"/>
      <c r="F21" s="789"/>
      <c r="G21" s="789"/>
      <c r="H21" s="789"/>
      <c r="I21" s="789"/>
      <c r="J21" s="297"/>
      <c r="K21" s="297"/>
      <c r="L21" s="297"/>
      <c r="M21" s="297"/>
    </row>
    <row r="22" spans="1:14" ht="14.45" customHeight="1">
      <c r="A22" s="789"/>
      <c r="B22" s="789"/>
      <c r="C22" s="789"/>
      <c r="D22" s="789"/>
      <c r="E22" s="789"/>
      <c r="F22" s="789"/>
      <c r="G22" s="789"/>
      <c r="H22" s="789"/>
      <c r="I22" s="789"/>
      <c r="J22" s="297"/>
      <c r="K22" s="297"/>
      <c r="L22" s="297"/>
      <c r="M22" s="297"/>
    </row>
    <row r="23" spans="1:14" ht="14.45" customHeight="1">
      <c r="A23" s="789"/>
      <c r="B23" s="789"/>
      <c r="C23" s="789"/>
      <c r="D23" s="789"/>
      <c r="E23" s="789"/>
      <c r="F23" s="789"/>
      <c r="G23" s="789"/>
      <c r="H23" s="789"/>
      <c r="I23" s="789"/>
      <c r="J23" s="297"/>
      <c r="K23" s="297"/>
      <c r="L23" s="297"/>
      <c r="M23" s="297"/>
    </row>
    <row r="24" spans="1:14" ht="14.45" customHeight="1">
      <c r="A24" s="789"/>
      <c r="B24" s="789"/>
      <c r="C24" s="789"/>
      <c r="D24" s="789"/>
      <c r="E24" s="789"/>
      <c r="F24" s="789"/>
      <c r="G24" s="789"/>
      <c r="H24" s="789"/>
      <c r="I24" s="789"/>
      <c r="J24" s="297"/>
    </row>
    <row r="25" spans="1:14" ht="14.45" customHeight="1">
      <c r="A25" s="789"/>
      <c r="B25" s="789"/>
      <c r="C25" s="789"/>
      <c r="D25" s="789"/>
      <c r="E25" s="789"/>
      <c r="F25" s="789"/>
      <c r="G25" s="789"/>
      <c r="H25" s="789"/>
      <c r="I25" s="789"/>
    </row>
    <row r="26" spans="1:14" ht="14.45" customHeight="1">
      <c r="A26" s="789"/>
      <c r="B26" s="789"/>
      <c r="C26" s="789"/>
      <c r="D26" s="789"/>
      <c r="E26" s="789"/>
      <c r="F26" s="789"/>
      <c r="G26" s="789"/>
      <c r="H26" s="789"/>
      <c r="I26" s="789"/>
    </row>
    <row r="27" spans="1:14" ht="14.45" customHeight="1">
      <c r="A27" s="789"/>
      <c r="B27" s="789"/>
      <c r="C27" s="789"/>
      <c r="D27" s="789"/>
      <c r="E27" s="789"/>
      <c r="F27" s="789"/>
      <c r="G27" s="789"/>
      <c r="H27" s="789"/>
      <c r="I27" s="789"/>
    </row>
    <row r="28" spans="1:14" ht="14.45" customHeight="1">
      <c r="A28" s="789"/>
      <c r="B28" s="789"/>
      <c r="C28" s="789"/>
      <c r="D28" s="789"/>
      <c r="E28" s="789"/>
      <c r="F28" s="789"/>
      <c r="G28" s="789"/>
      <c r="H28" s="789"/>
      <c r="I28" s="789"/>
    </row>
    <row r="29" spans="1:14" ht="14.45" customHeight="1">
      <c r="A29" s="1694" t="s">
        <v>378</v>
      </c>
      <c r="B29" s="1694"/>
      <c r="C29" s="1694"/>
      <c r="D29" s="1694"/>
      <c r="E29" s="1694"/>
      <c r="F29" s="1694"/>
      <c r="G29" s="1694"/>
      <c r="H29" s="1694"/>
      <c r="I29" s="1694"/>
    </row>
    <row r="30" spans="1:14" ht="14.45" customHeight="1">
      <c r="A30" s="792">
        <v>2021</v>
      </c>
      <c r="B30" s="670" t="s">
        <v>379</v>
      </c>
      <c r="C30" s="772" t="s">
        <v>2</v>
      </c>
      <c r="D30" s="772" t="s">
        <v>94</v>
      </c>
      <c r="E30" s="1325" t="s">
        <v>145</v>
      </c>
      <c r="F30" s="772" t="s">
        <v>1</v>
      </c>
      <c r="G30" s="772" t="s">
        <v>12</v>
      </c>
      <c r="H30" s="772" t="s">
        <v>527</v>
      </c>
      <c r="I30" s="772" t="s">
        <v>154</v>
      </c>
    </row>
    <row r="31" spans="1:14" ht="15.95" customHeight="1">
      <c r="A31" s="1404" t="s">
        <v>375</v>
      </c>
      <c r="B31" s="822">
        <f>D5+E5+F5-D31-E31-F31-G31</f>
        <v>3716049.5717704231</v>
      </c>
      <c r="C31" s="822">
        <f>G5</f>
        <v>1992315.4175368126</v>
      </c>
      <c r="D31" s="822">
        <v>610132.70827282756</v>
      </c>
      <c r="E31" s="1324">
        <v>1010494</v>
      </c>
      <c r="F31" s="822">
        <f>'8.6'!C25</f>
        <v>91092.884459144931</v>
      </c>
      <c r="G31" s="822">
        <f>'5.1'!D36</f>
        <v>686.70799999999997</v>
      </c>
      <c r="H31" s="822">
        <f>'8.8'!$K$25</f>
        <v>122990.99353008645</v>
      </c>
      <c r="I31" s="832">
        <f>SUM(B31:H31)</f>
        <v>7543762.283569295</v>
      </c>
      <c r="K31" s="297"/>
      <c r="L31" s="304"/>
      <c r="M31" s="304"/>
      <c r="N31" s="297"/>
    </row>
    <row r="32" spans="1:14" ht="15.95" customHeight="1">
      <c r="A32" s="1405" t="s">
        <v>376</v>
      </c>
      <c r="B32" s="916">
        <f>D6+E6+F6-D32-E32-F32-G32</f>
        <v>40184030.955458008</v>
      </c>
      <c r="C32" s="916">
        <f>G6</f>
        <v>21510428.448359996</v>
      </c>
      <c r="D32" s="916">
        <v>6606709.9610000011</v>
      </c>
      <c r="E32" s="1246">
        <v>10923261</v>
      </c>
      <c r="F32" s="916">
        <f>'8.6'!D25</f>
        <v>985446.50161799998</v>
      </c>
      <c r="G32" s="916">
        <f>'5.1'!G36</f>
        <v>7307.1602000000021</v>
      </c>
      <c r="H32" s="916">
        <f>'8.8'!$Q$25</f>
        <v>1329514.2862009995</v>
      </c>
      <c r="I32" s="1132">
        <f>SUM(B32:H32)</f>
        <v>81546698.312837005</v>
      </c>
      <c r="K32" s="297"/>
      <c r="L32" s="304"/>
      <c r="M32" s="304"/>
      <c r="N32" s="297"/>
    </row>
    <row r="33" spans="1:18" ht="15.95" customHeight="1">
      <c r="A33" s="1403" t="s">
        <v>377</v>
      </c>
      <c r="B33" s="787">
        <f t="shared" ref="B33:H33" si="1">B31/$I$31</f>
        <v>0.49259897542956405</v>
      </c>
      <c r="C33" s="787">
        <f t="shared" si="1"/>
        <v>0.26410103376085681</v>
      </c>
      <c r="D33" s="787">
        <f t="shared" si="1"/>
        <v>8.0879100551952465E-2</v>
      </c>
      <c r="E33" s="787">
        <f t="shared" si="1"/>
        <v>0.13395093350182949</v>
      </c>
      <c r="F33" s="787">
        <f t="shared" si="1"/>
        <v>1.2075259139269268E-2</v>
      </c>
      <c r="G33" s="793">
        <f t="shared" si="1"/>
        <v>9.1029909770047449E-5</v>
      </c>
      <c r="H33" s="787">
        <f t="shared" si="1"/>
        <v>1.6303667706757834E-2</v>
      </c>
      <c r="I33" s="1133">
        <f>SUM(B33:H33)</f>
        <v>1</v>
      </c>
      <c r="J33" s="297"/>
      <c r="K33" s="297"/>
      <c r="L33" s="304"/>
      <c r="M33" s="304"/>
      <c r="N33" s="297"/>
      <c r="P33" s="297"/>
    </row>
    <row r="34" spans="1:18" ht="24" customHeight="1">
      <c r="A34" s="1411" t="s">
        <v>501</v>
      </c>
      <c r="B34" s="794">
        <v>209604</v>
      </c>
      <c r="C34" s="788">
        <f>G8</f>
        <v>2569422</v>
      </c>
      <c r="D34" s="788">
        <f>'8.7'!$B$25</f>
        <v>874</v>
      </c>
      <c r="E34" s="788">
        <v>1976</v>
      </c>
      <c r="F34" s="788">
        <f>'8.6'!$B$25</f>
        <v>271</v>
      </c>
      <c r="G34" s="788">
        <v>10</v>
      </c>
      <c r="H34" s="788"/>
      <c r="I34" s="1134">
        <f>I8</f>
        <v>2781284</v>
      </c>
      <c r="J34" s="297"/>
      <c r="K34" s="297"/>
      <c r="L34" s="304"/>
      <c r="M34" s="304"/>
      <c r="N34" s="297"/>
      <c r="P34" s="297"/>
    </row>
    <row r="35" spans="1:18" ht="26.1" customHeight="1">
      <c r="A35" s="1702" t="s">
        <v>556</v>
      </c>
      <c r="B35" s="1702"/>
      <c r="C35" s="1702"/>
      <c r="D35" s="1702"/>
      <c r="E35" s="1702"/>
      <c r="F35" s="1702"/>
      <c r="G35" s="1702"/>
      <c r="H35" s="1702"/>
      <c r="I35" s="1702"/>
      <c r="K35" s="297"/>
      <c r="L35" s="297"/>
      <c r="M35" s="297"/>
      <c r="N35" s="297"/>
      <c r="P35" s="297"/>
    </row>
    <row r="36" spans="1:18" ht="14.45" customHeight="1">
      <c r="A36" s="1696"/>
      <c r="B36" s="1696"/>
      <c r="C36" s="1696"/>
      <c r="D36" s="1696"/>
      <c r="E36" s="1696"/>
      <c r="F36" s="1696"/>
      <c r="G36" s="1696"/>
      <c r="H36" s="1696"/>
      <c r="I36" s="1696"/>
      <c r="L36" s="297"/>
      <c r="M36" s="297"/>
      <c r="N36" s="297"/>
      <c r="P36" s="297"/>
      <c r="Q36" s="297"/>
    </row>
    <row r="37" spans="1:18" ht="14.45" customHeight="1">
      <c r="A37" s="298"/>
      <c r="B37" s="298"/>
      <c r="C37" s="298"/>
      <c r="D37" s="298"/>
      <c r="E37" s="298"/>
      <c r="F37" s="298"/>
      <c r="G37" s="298"/>
      <c r="H37" s="298"/>
      <c r="I37" s="298"/>
      <c r="L37" s="297"/>
      <c r="M37" s="297"/>
      <c r="N37" s="297"/>
      <c r="P37" s="297"/>
      <c r="Q37" s="297"/>
    </row>
    <row r="38" spans="1:18" ht="14.45" customHeight="1">
      <c r="A38" s="298"/>
      <c r="B38" s="298"/>
      <c r="C38" s="298"/>
      <c r="D38" s="298"/>
      <c r="E38" s="298"/>
      <c r="F38" s="298"/>
      <c r="G38" s="298"/>
      <c r="H38" s="298"/>
      <c r="I38" s="298"/>
      <c r="L38" s="297"/>
      <c r="M38" s="297"/>
      <c r="N38" s="297"/>
      <c r="P38" s="297"/>
      <c r="Q38" s="297"/>
    </row>
    <row r="39" spans="1:18" ht="14.45" customHeight="1">
      <c r="A39" s="298"/>
      <c r="B39" s="298"/>
      <c r="C39" s="298"/>
      <c r="D39" s="298"/>
      <c r="E39" s="298"/>
      <c r="F39" s="298"/>
      <c r="G39" s="298"/>
      <c r="H39" s="298"/>
      <c r="I39" s="298"/>
      <c r="L39" s="297"/>
      <c r="M39" s="297"/>
      <c r="N39" s="297"/>
      <c r="P39" s="297"/>
      <c r="Q39" s="297"/>
    </row>
    <row r="40" spans="1:18" ht="14.45" customHeight="1">
      <c r="A40" s="298"/>
      <c r="B40" s="298"/>
      <c r="C40" s="298"/>
      <c r="D40" s="298"/>
      <c r="E40" s="298"/>
      <c r="F40" s="298"/>
      <c r="G40" s="298"/>
      <c r="H40" s="298"/>
      <c r="I40" s="298"/>
      <c r="Q40" s="297"/>
    </row>
    <row r="41" spans="1:18" ht="14.45" customHeight="1">
      <c r="A41" s="298"/>
      <c r="B41" s="298"/>
      <c r="C41" s="298"/>
      <c r="D41" s="298"/>
      <c r="E41" s="298"/>
      <c r="F41" s="298"/>
      <c r="G41" s="298"/>
      <c r="H41" s="298"/>
      <c r="I41" s="298"/>
      <c r="K41" s="299"/>
      <c r="Q41" s="297"/>
    </row>
    <row r="42" spans="1:18" ht="14.45" customHeight="1">
      <c r="A42" s="298"/>
      <c r="B42" s="298"/>
      <c r="C42" s="298"/>
      <c r="D42" s="298"/>
      <c r="E42" s="298"/>
      <c r="F42" s="298"/>
      <c r="G42" s="298"/>
      <c r="H42" s="298"/>
      <c r="I42" s="298"/>
      <c r="J42" s="297"/>
      <c r="K42" s="297"/>
      <c r="L42" s="297"/>
      <c r="M42" s="297"/>
      <c r="N42" s="297"/>
      <c r="O42" s="297"/>
      <c r="P42" s="297"/>
      <c r="Q42" s="297"/>
    </row>
    <row r="43" spans="1:18" ht="14.45" customHeight="1">
      <c r="A43" s="298"/>
      <c r="B43" s="298"/>
      <c r="C43" s="298"/>
      <c r="D43" s="298"/>
      <c r="E43" s="298"/>
      <c r="F43" s="298"/>
      <c r="G43" s="298"/>
      <c r="H43" s="298"/>
      <c r="I43" s="298"/>
      <c r="K43" s="297"/>
      <c r="L43" s="297"/>
      <c r="M43" s="297"/>
      <c r="N43" s="297"/>
      <c r="O43" s="297"/>
      <c r="P43" s="297"/>
    </row>
    <row r="44" spans="1:18" ht="14.45" customHeight="1">
      <c r="A44" s="298"/>
      <c r="B44" s="298"/>
      <c r="C44" s="298"/>
      <c r="D44" s="298"/>
      <c r="E44" s="298"/>
      <c r="F44" s="298"/>
      <c r="G44" s="298"/>
      <c r="H44" s="298"/>
      <c r="I44" s="298"/>
      <c r="K44" s="297"/>
      <c r="L44" s="297"/>
      <c r="M44" s="297"/>
      <c r="N44" s="297"/>
      <c r="O44" s="297"/>
      <c r="P44" s="297"/>
    </row>
    <row r="45" spans="1:18" ht="14.45" customHeight="1">
      <c r="A45" s="298"/>
      <c r="B45" s="298"/>
      <c r="C45" s="298"/>
      <c r="D45" s="298"/>
      <c r="E45" s="298"/>
      <c r="F45" s="298"/>
      <c r="G45" s="298"/>
      <c r="H45" s="298"/>
      <c r="I45" s="298"/>
      <c r="J45" s="297"/>
      <c r="K45" s="297"/>
      <c r="L45" s="297"/>
      <c r="M45" s="297"/>
      <c r="N45" s="297"/>
      <c r="O45" s="297"/>
      <c r="P45" s="297"/>
      <c r="Q45" s="297"/>
      <c r="R45" s="297"/>
    </row>
    <row r="46" spans="1:18" ht="14.45" customHeight="1">
      <c r="A46" s="298"/>
      <c r="B46" s="298"/>
      <c r="C46" s="298"/>
      <c r="D46" s="298"/>
      <c r="E46" s="298"/>
      <c r="F46" s="298"/>
      <c r="G46" s="298"/>
      <c r="H46" s="298"/>
      <c r="I46" s="298"/>
      <c r="J46" s="297"/>
      <c r="K46" s="297"/>
      <c r="L46" s="297"/>
      <c r="M46" s="297"/>
      <c r="N46" s="297"/>
      <c r="O46" s="297"/>
      <c r="P46" s="297"/>
      <c r="Q46" s="297"/>
      <c r="R46" s="297"/>
    </row>
    <row r="47" spans="1:18" ht="14.45" customHeight="1">
      <c r="A47" s="298"/>
      <c r="B47" s="298"/>
      <c r="C47" s="298"/>
      <c r="D47" s="298"/>
      <c r="E47" s="298"/>
      <c r="F47" s="298"/>
      <c r="G47" s="298"/>
      <c r="H47" s="298"/>
      <c r="I47" s="298"/>
      <c r="J47" s="297"/>
      <c r="K47" s="297"/>
      <c r="L47" s="297"/>
      <c r="M47" s="297"/>
      <c r="N47" s="297"/>
      <c r="O47" s="297"/>
      <c r="P47" s="297"/>
      <c r="Q47" s="297"/>
      <c r="R47" s="297"/>
    </row>
    <row r="48" spans="1:18" ht="14.45" customHeight="1">
      <c r="A48" s="298"/>
      <c r="B48" s="298"/>
      <c r="C48" s="298"/>
      <c r="D48" s="298"/>
      <c r="E48" s="298"/>
      <c r="F48" s="298"/>
      <c r="G48" s="298"/>
      <c r="H48" s="298"/>
      <c r="I48" s="298"/>
      <c r="J48" s="297"/>
      <c r="K48" s="297"/>
      <c r="L48" s="297"/>
      <c r="M48" s="297"/>
      <c r="N48" s="297"/>
      <c r="O48" s="297"/>
      <c r="P48" s="297"/>
      <c r="Q48" s="297"/>
      <c r="R48" s="297"/>
    </row>
    <row r="49" spans="1:18" ht="14.45" customHeight="1">
      <c r="A49" s="298"/>
      <c r="B49" s="298"/>
      <c r="C49" s="298"/>
      <c r="D49" s="298"/>
      <c r="E49" s="298"/>
      <c r="F49" s="298"/>
      <c r="G49" s="298"/>
      <c r="H49" s="298"/>
      <c r="I49" s="298"/>
      <c r="J49" s="297"/>
      <c r="K49" s="297"/>
      <c r="L49" s="297"/>
      <c r="M49" s="297"/>
      <c r="N49" s="297"/>
      <c r="O49" s="297"/>
      <c r="P49" s="297"/>
      <c r="Q49" s="297"/>
      <c r="R49" s="297"/>
    </row>
    <row r="50" spans="1:18" ht="14.45" customHeight="1">
      <c r="A50" s="298"/>
      <c r="B50" s="298"/>
      <c r="C50" s="298"/>
      <c r="D50" s="298"/>
      <c r="E50" s="298"/>
      <c r="F50" s="298"/>
      <c r="G50" s="298"/>
      <c r="H50" s="298"/>
      <c r="I50" s="298"/>
      <c r="J50" s="297"/>
      <c r="K50" s="297"/>
      <c r="L50" s="297"/>
      <c r="M50" s="297"/>
      <c r="N50" s="297"/>
      <c r="O50" s="297"/>
      <c r="P50" s="297"/>
      <c r="Q50" s="297"/>
      <c r="R50" s="297"/>
    </row>
    <row r="51" spans="1:18" ht="14.45" customHeight="1">
      <c r="A51" s="298"/>
      <c r="B51" s="298"/>
      <c r="C51" s="298"/>
      <c r="D51" s="298"/>
      <c r="E51" s="298"/>
      <c r="F51" s="298"/>
      <c r="G51" s="298"/>
      <c r="H51" s="298"/>
      <c r="I51" s="298"/>
      <c r="J51" s="297"/>
      <c r="Q51" s="297"/>
      <c r="R51" s="297"/>
    </row>
    <row r="52" spans="1:18" ht="14.45" customHeight="1">
      <c r="A52" s="298"/>
      <c r="B52" s="298"/>
      <c r="C52" s="298"/>
      <c r="D52" s="298"/>
      <c r="E52" s="298"/>
      <c r="F52" s="298"/>
      <c r="G52" s="298"/>
      <c r="H52" s="298"/>
      <c r="I52" s="298"/>
      <c r="J52" s="297"/>
      <c r="Q52" s="297"/>
      <c r="R52" s="297"/>
    </row>
    <row r="53" spans="1:18" ht="6" customHeight="1">
      <c r="A53" s="298"/>
      <c r="B53" s="298"/>
      <c r="C53" s="298"/>
      <c r="D53" s="298"/>
      <c r="E53" s="298"/>
      <c r="F53" s="298"/>
      <c r="G53" s="298"/>
      <c r="H53" s="298"/>
      <c r="I53" s="298"/>
      <c r="J53" s="297"/>
      <c r="Q53" s="297"/>
      <c r="R53" s="297"/>
    </row>
    <row r="54" spans="1:18" ht="15" customHeight="1">
      <c r="A54" s="298"/>
      <c r="B54" s="298"/>
      <c r="C54" s="298"/>
      <c r="D54" s="298"/>
      <c r="E54" s="298"/>
      <c r="F54" s="298"/>
      <c r="G54" s="298"/>
      <c r="H54" s="298"/>
      <c r="I54" s="298"/>
    </row>
    <row r="55" spans="1:18" ht="15" customHeight="1">
      <c r="A55" s="298"/>
      <c r="B55" s="298"/>
      <c r="C55" s="298"/>
      <c r="D55" s="298"/>
      <c r="E55" s="298"/>
      <c r="F55" s="298"/>
      <c r="G55" s="298"/>
      <c r="H55" s="298"/>
      <c r="I55" s="298"/>
    </row>
    <row r="56" spans="1:18" ht="22.5" customHeight="1">
      <c r="A56" s="298"/>
      <c r="B56" s="298"/>
      <c r="C56" s="298"/>
      <c r="D56" s="298"/>
      <c r="E56" s="298"/>
      <c r="F56" s="298"/>
      <c r="G56" s="298"/>
      <c r="H56" s="298"/>
      <c r="I56" s="298"/>
    </row>
    <row r="57" spans="1:18" ht="15" customHeight="1">
      <c r="A57" s="16"/>
      <c r="B57" s="16"/>
      <c r="C57" s="16"/>
      <c r="D57" s="16"/>
      <c r="E57" s="16"/>
      <c r="F57" s="16"/>
      <c r="G57" s="16"/>
      <c r="H57" s="16"/>
      <c r="I57" s="16"/>
    </row>
    <row r="58" spans="1:18" ht="15" customHeight="1">
      <c r="A58" s="16"/>
      <c r="B58" s="16"/>
      <c r="C58" s="16"/>
      <c r="D58" s="16"/>
      <c r="E58" s="16"/>
      <c r="F58" s="16"/>
      <c r="G58" s="16"/>
      <c r="H58" s="16"/>
      <c r="I58" s="16"/>
    </row>
    <row r="59" spans="1:18" ht="15" customHeight="1">
      <c r="A59" s="300"/>
      <c r="B59" s="300"/>
      <c r="C59" s="16"/>
      <c r="D59" s="16"/>
      <c r="E59" s="16"/>
      <c r="F59" s="16"/>
      <c r="G59" s="16"/>
      <c r="H59" s="16"/>
      <c r="I59" s="16"/>
    </row>
    <row r="60" spans="1:18" ht="15" customHeight="1">
      <c r="A60" s="300"/>
      <c r="B60" s="300"/>
      <c r="C60" s="16"/>
      <c r="D60" s="16"/>
      <c r="E60" s="16"/>
      <c r="F60" s="16"/>
      <c r="G60" s="16"/>
      <c r="H60" s="16"/>
      <c r="I60" s="16"/>
    </row>
    <row r="61" spans="1:18" ht="15" customHeight="1">
      <c r="A61" s="16"/>
      <c r="B61" s="16"/>
      <c r="C61" s="16"/>
      <c r="D61" s="16"/>
      <c r="E61" s="16"/>
      <c r="F61" s="16"/>
      <c r="G61" s="16"/>
      <c r="H61" s="16"/>
      <c r="I61" s="16"/>
    </row>
    <row r="62" spans="1:18" ht="15" customHeight="1">
      <c r="A62" s="16"/>
      <c r="B62" s="16"/>
      <c r="C62" s="16"/>
      <c r="D62" s="16"/>
      <c r="E62" s="16"/>
      <c r="F62" s="16"/>
      <c r="G62" s="16"/>
      <c r="H62" s="16"/>
      <c r="I62" s="16"/>
    </row>
    <row r="63" spans="1:18" ht="15" customHeight="1">
      <c r="A63" s="16"/>
      <c r="B63" s="16"/>
      <c r="C63" s="16"/>
      <c r="D63" s="16"/>
      <c r="E63" s="16"/>
      <c r="F63" s="16"/>
      <c r="G63" s="16"/>
      <c r="H63" s="16"/>
      <c r="I63" s="16"/>
    </row>
    <row r="64" spans="1:18" ht="15" customHeight="1">
      <c r="A64" s="16"/>
      <c r="B64" s="16"/>
      <c r="C64" s="16"/>
      <c r="D64" s="16"/>
      <c r="E64" s="16"/>
      <c r="F64" s="16"/>
      <c r="G64" s="16"/>
      <c r="H64" s="16"/>
      <c r="I64" s="16"/>
    </row>
    <row r="65" spans="1:9" ht="15" customHeight="1">
      <c r="A65" s="16"/>
      <c r="B65" s="16"/>
      <c r="C65" s="16"/>
      <c r="D65" s="16"/>
      <c r="E65" s="16"/>
      <c r="F65" s="16"/>
      <c r="G65" s="16"/>
      <c r="H65" s="16"/>
      <c r="I65" s="16"/>
    </row>
    <row r="66" spans="1:9" ht="15" customHeight="1">
      <c r="A66" s="16"/>
      <c r="B66" s="16"/>
      <c r="C66" s="16"/>
      <c r="D66" s="16"/>
      <c r="E66" s="16"/>
      <c r="F66" s="16"/>
      <c r="G66" s="16"/>
      <c r="H66" s="16"/>
      <c r="I66" s="16"/>
    </row>
    <row r="67" spans="1:9" ht="15" customHeight="1">
      <c r="A67" s="16"/>
      <c r="B67" s="16"/>
      <c r="C67" s="16"/>
      <c r="D67" s="16"/>
      <c r="E67" s="16"/>
      <c r="F67" s="16"/>
      <c r="G67" s="16"/>
      <c r="H67" s="16"/>
      <c r="I67" s="16"/>
    </row>
    <row r="68" spans="1:9" ht="15" customHeight="1">
      <c r="A68" s="16"/>
      <c r="B68" s="16"/>
      <c r="C68" s="16"/>
      <c r="D68" s="16"/>
      <c r="E68" s="16"/>
      <c r="F68" s="16"/>
      <c r="G68" s="16"/>
      <c r="H68" s="16"/>
      <c r="I68" s="16"/>
    </row>
    <row r="69" spans="1:9" ht="15" customHeight="1">
      <c r="A69" s="16"/>
      <c r="B69" s="16"/>
      <c r="C69" s="16"/>
      <c r="D69" s="16"/>
      <c r="E69" s="16"/>
      <c r="F69" s="16"/>
      <c r="G69" s="16"/>
      <c r="H69" s="16"/>
      <c r="I69" s="16"/>
    </row>
    <row r="70" spans="1:9" ht="15" customHeight="1">
      <c r="A70" s="16"/>
      <c r="B70" s="16"/>
      <c r="C70" s="16"/>
      <c r="D70" s="16"/>
      <c r="E70" s="16"/>
      <c r="F70" s="16"/>
      <c r="G70" s="16"/>
      <c r="H70" s="16"/>
      <c r="I70" s="16"/>
    </row>
    <row r="71" spans="1:9" ht="15" customHeight="1">
      <c r="A71" s="16"/>
      <c r="B71" s="16"/>
      <c r="C71" s="16"/>
      <c r="D71" s="16"/>
      <c r="E71" s="16"/>
      <c r="F71" s="16"/>
      <c r="G71" s="16"/>
      <c r="H71" s="16"/>
      <c r="I71" s="16"/>
    </row>
    <row r="72" spans="1:9" ht="15" customHeight="1">
      <c r="A72" s="16"/>
      <c r="B72" s="16"/>
      <c r="C72" s="16"/>
      <c r="D72" s="16"/>
      <c r="E72" s="16"/>
      <c r="F72" s="16"/>
      <c r="G72" s="16"/>
      <c r="H72" s="16"/>
      <c r="I72" s="16"/>
    </row>
    <row r="73" spans="1:9" ht="15" customHeight="1">
      <c r="A73" s="16"/>
      <c r="B73" s="16"/>
      <c r="C73" s="16"/>
      <c r="D73" s="16"/>
      <c r="E73" s="16"/>
      <c r="F73" s="16"/>
      <c r="G73" s="16"/>
      <c r="H73" s="16"/>
      <c r="I73" s="16"/>
    </row>
    <row r="74" spans="1:9" ht="15" customHeight="1">
      <c r="A74" s="16"/>
      <c r="B74" s="16"/>
      <c r="C74" s="16"/>
      <c r="D74" s="16"/>
      <c r="E74" s="16"/>
      <c r="F74" s="16"/>
      <c r="G74" s="16"/>
      <c r="H74" s="16"/>
      <c r="I74" s="16"/>
    </row>
    <row r="75" spans="1:9" ht="15" customHeight="1">
      <c r="A75" s="16"/>
      <c r="B75" s="16"/>
      <c r="C75" s="16"/>
      <c r="D75" s="16"/>
      <c r="E75" s="16"/>
      <c r="F75" s="16"/>
      <c r="G75" s="16"/>
      <c r="H75" s="16"/>
      <c r="I75" s="16"/>
    </row>
    <row r="76" spans="1:9" ht="15" customHeight="1"/>
    <row r="77" spans="1:9" ht="15" customHeight="1"/>
    <row r="78" spans="1:9" ht="15" customHeight="1"/>
    <row r="79" spans="1:9" ht="15" customHeight="1"/>
    <row r="80" spans="1:9"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sheetData>
  <mergeCells count="11">
    <mergeCell ref="A1:I1"/>
    <mergeCell ref="A4:C4"/>
    <mergeCell ref="A29:I29"/>
    <mergeCell ref="A10:I10"/>
    <mergeCell ref="A36:I36"/>
    <mergeCell ref="A3:I3"/>
    <mergeCell ref="A8:C8"/>
    <mergeCell ref="A7:C7"/>
    <mergeCell ref="A5:C5"/>
    <mergeCell ref="A6:C6"/>
    <mergeCell ref="A35:I35"/>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8"/>
  <dimension ref="A1:V124"/>
  <sheetViews>
    <sheetView showGridLines="0" zoomScaleNormal="100" zoomScaleSheetLayoutView="100" workbookViewId="0">
      <selection activeCell="H1" sqref="H1"/>
    </sheetView>
  </sheetViews>
  <sheetFormatPr defaultColWidth="9.140625" defaultRowHeight="12.75"/>
  <cols>
    <col min="1" max="1" width="18.7109375" style="6" customWidth="1"/>
    <col min="2" max="2" width="3.85546875" style="6" customWidth="1"/>
    <col min="3" max="3" width="6.42578125" style="6" customWidth="1"/>
    <col min="4" max="4" width="10.140625" style="6" customWidth="1"/>
    <col min="5" max="5" width="8.7109375" style="6" customWidth="1"/>
    <col min="6" max="6" width="9.5703125" style="6" bestFit="1" customWidth="1"/>
    <col min="7" max="7" width="6.7109375" style="6" customWidth="1"/>
    <col min="8" max="8" width="8.28515625" style="308" customWidth="1"/>
    <col min="9" max="9" width="8.7109375" style="6" customWidth="1"/>
    <col min="10" max="10" width="9.5703125" style="6" customWidth="1"/>
    <col min="11" max="11" width="6" style="6" customWidth="1"/>
    <col min="12" max="12" width="10.140625" style="6" bestFit="1" customWidth="1"/>
    <col min="13" max="13" width="9.5703125" style="6" bestFit="1" customWidth="1"/>
    <col min="14" max="14" width="11.140625" style="6" customWidth="1"/>
    <col min="15" max="17" width="9.140625" style="6"/>
    <col min="18" max="18" width="10.85546875" style="6" bestFit="1" customWidth="1"/>
    <col min="19" max="19" width="11.7109375" style="6" bestFit="1" customWidth="1"/>
    <col min="20" max="16384" width="9.140625" style="6"/>
  </cols>
  <sheetData>
    <row r="1" spans="1:22" ht="18" customHeight="1">
      <c r="A1" s="448" t="s">
        <v>380</v>
      </c>
    </row>
    <row r="2" spans="1:22" ht="5.0999999999999996" customHeight="1"/>
    <row r="3" spans="1:22" ht="31.5" customHeight="1">
      <c r="A3" s="1716" t="s">
        <v>381</v>
      </c>
      <c r="B3" s="1716"/>
      <c r="C3" s="1716"/>
      <c r="D3" s="1716"/>
      <c r="E3" s="1716"/>
      <c r="F3" s="1716"/>
      <c r="G3" s="1716"/>
      <c r="H3" s="1716"/>
      <c r="I3" s="1716"/>
      <c r="J3" s="1716"/>
      <c r="K3" s="1716"/>
    </row>
    <row r="4" spans="1:22" ht="5.0999999999999996" customHeight="1">
      <c r="A4" s="481"/>
      <c r="B4" s="481"/>
      <c r="C4" s="481"/>
      <c r="D4" s="481"/>
      <c r="E4" s="481"/>
      <c r="F4" s="481"/>
      <c r="G4" s="481"/>
      <c r="H4" s="481"/>
      <c r="I4" s="481"/>
      <c r="J4" s="519"/>
      <c r="K4" s="519"/>
    </row>
    <row r="5" spans="1:22" ht="18" customHeight="1">
      <c r="A5" s="1715">
        <v>2022</v>
      </c>
      <c r="B5" s="1715"/>
      <c r="C5" s="1715"/>
      <c r="D5" s="1715"/>
      <c r="E5" s="1715"/>
      <c r="F5" s="1715"/>
      <c r="G5" s="1715"/>
      <c r="H5" s="1715"/>
      <c r="I5" s="1715"/>
      <c r="J5" s="1715"/>
      <c r="K5" s="1715"/>
    </row>
    <row r="6" spans="1:22" ht="14.1" customHeight="1">
      <c r="A6" s="795"/>
      <c r="B6" s="1466" t="s">
        <v>383</v>
      </c>
      <c r="C6" s="1466"/>
      <c r="D6" s="1705" t="s">
        <v>384</v>
      </c>
      <c r="E6" s="1466">
        <f>A5</f>
        <v>2022</v>
      </c>
      <c r="F6" s="1466"/>
      <c r="G6" s="1466"/>
      <c r="H6" s="1712" t="s">
        <v>238</v>
      </c>
      <c r="I6" s="1717">
        <f>E6-1</f>
        <v>2021</v>
      </c>
      <c r="J6" s="1466"/>
      <c r="K6" s="1466"/>
    </row>
    <row r="7" spans="1:22" ht="14.1" customHeight="1">
      <c r="A7" s="796"/>
      <c r="B7" s="1467"/>
      <c r="C7" s="1467"/>
      <c r="D7" s="1706"/>
      <c r="E7" s="1467"/>
      <c r="F7" s="1467"/>
      <c r="G7" s="1467"/>
      <c r="H7" s="1713"/>
      <c r="I7" s="1718"/>
      <c r="J7" s="1467"/>
      <c r="K7" s="1467"/>
    </row>
    <row r="8" spans="1:22" ht="14.1" customHeight="1">
      <c r="A8" s="796"/>
      <c r="B8" s="1467"/>
      <c r="C8" s="1467"/>
      <c r="D8" s="1706"/>
      <c r="E8" s="1706"/>
      <c r="F8" s="1706"/>
      <c r="H8" s="1713"/>
      <c r="I8" s="1710"/>
      <c r="J8" s="1711"/>
      <c r="K8" s="928"/>
    </row>
    <row r="9" spans="1:22" ht="14.1" customHeight="1">
      <c r="A9" s="797"/>
      <c r="B9" s="1468"/>
      <c r="C9" s="1468"/>
      <c r="D9" s="1707"/>
      <c r="E9" s="1409" t="s">
        <v>316</v>
      </c>
      <c r="F9" s="1409" t="s">
        <v>31</v>
      </c>
      <c r="G9" s="1408" t="s">
        <v>377</v>
      </c>
      <c r="H9" s="1714"/>
      <c r="I9" s="1409" t="s">
        <v>316</v>
      </c>
      <c r="J9" s="1409" t="s">
        <v>31</v>
      </c>
      <c r="K9" s="1408" t="s">
        <v>377</v>
      </c>
    </row>
    <row r="10" spans="1:22" ht="12.95" customHeight="1">
      <c r="A10" s="1466" t="s">
        <v>382</v>
      </c>
      <c r="B10" s="1466"/>
      <c r="C10" s="798"/>
      <c r="D10" s="798"/>
      <c r="E10" s="798"/>
      <c r="F10" s="798"/>
      <c r="G10" s="798"/>
      <c r="H10" s="798"/>
      <c r="I10" s="1052"/>
      <c r="J10" s="798"/>
      <c r="K10" s="798"/>
    </row>
    <row r="11" spans="1:22" ht="12.95" customHeight="1">
      <c r="A11" s="799"/>
      <c r="B11" s="799"/>
      <c r="C11" s="800" t="s">
        <v>95</v>
      </c>
      <c r="D11" s="801">
        <v>1578</v>
      </c>
      <c r="E11" s="801">
        <v>3557573.6321282997</v>
      </c>
      <c r="F11" s="801">
        <v>38492264.674156003</v>
      </c>
      <c r="G11" s="676">
        <f>E11/$E$17</f>
        <v>0.47159142857362824</v>
      </c>
      <c r="H11" s="676">
        <f>(E11-I11)/I11</f>
        <v>-0.22080338129645907</v>
      </c>
      <c r="I11" s="1053">
        <v>4565694.3918051589</v>
      </c>
      <c r="J11" s="801">
        <v>48749272.698207006</v>
      </c>
      <c r="K11" s="676">
        <f t="shared" ref="K11:K16" si="0">I11/$I$17</f>
        <v>0.48397530462425892</v>
      </c>
      <c r="L11" s="297"/>
      <c r="M11" s="303"/>
      <c r="N11" s="303"/>
      <c r="O11" s="303"/>
      <c r="P11" s="303"/>
      <c r="Q11" s="303"/>
      <c r="R11" s="303"/>
      <c r="S11" s="303"/>
      <c r="T11" s="303"/>
      <c r="U11" s="302"/>
      <c r="V11" s="303"/>
    </row>
    <row r="12" spans="1:22" ht="12.95" customHeight="1">
      <c r="A12" s="799"/>
      <c r="B12" s="799"/>
      <c r="C12" s="800" t="s">
        <v>98</v>
      </c>
      <c r="D12" s="801">
        <v>6338</v>
      </c>
      <c r="E12" s="801">
        <v>702713.61892282346</v>
      </c>
      <c r="F12" s="801">
        <v>7594988.48924</v>
      </c>
      <c r="G12" s="676">
        <f t="shared" ref="G12:G15" si="1">E12/$E$17</f>
        <v>9.3151612220518945E-2</v>
      </c>
      <c r="H12" s="676">
        <f t="shared" ref="H12:H16" si="2">(E12-I12)/I12</f>
        <v>-0.19404648559698501</v>
      </c>
      <c r="I12" s="1053">
        <v>871903.41175363783</v>
      </c>
      <c r="J12" s="801">
        <v>9310430.3310600016</v>
      </c>
      <c r="K12" s="676">
        <f t="shared" si="0"/>
        <v>9.2423995803091297E-2</v>
      </c>
      <c r="L12" s="297"/>
      <c r="M12" s="303"/>
      <c r="N12" s="303"/>
      <c r="O12" s="303"/>
      <c r="P12" s="303"/>
      <c r="Q12" s="303"/>
      <c r="R12" s="303"/>
      <c r="S12" s="303"/>
      <c r="T12" s="297"/>
      <c r="U12" s="302"/>
    </row>
    <row r="13" spans="1:22" ht="12.95" customHeight="1">
      <c r="A13" s="802"/>
      <c r="B13" s="803"/>
      <c r="C13" s="800" t="s">
        <v>97</v>
      </c>
      <c r="D13" s="801">
        <v>203675</v>
      </c>
      <c r="E13" s="801">
        <v>1077075.7359521277</v>
      </c>
      <c r="F13" s="801">
        <v>11634055.913641997</v>
      </c>
      <c r="G13" s="676">
        <f t="shared" si="1"/>
        <v>0.14277699846110667</v>
      </c>
      <c r="H13" s="676">
        <f t="shared" si="2"/>
        <v>-0.1402205435078813</v>
      </c>
      <c r="I13" s="1053">
        <v>1252734.9052355508</v>
      </c>
      <c r="J13" s="801">
        <v>13377982.789694997</v>
      </c>
      <c r="K13" s="676">
        <f t="shared" si="0"/>
        <v>0.13279310995125654</v>
      </c>
      <c r="L13" s="297"/>
      <c r="M13" s="303"/>
      <c r="N13" s="303"/>
      <c r="O13" s="303"/>
      <c r="P13" s="303"/>
      <c r="Q13" s="303"/>
      <c r="R13" s="303"/>
      <c r="S13" s="303"/>
      <c r="T13" s="297"/>
      <c r="U13" s="302"/>
    </row>
    <row r="14" spans="1:22" ht="12.95" customHeight="1">
      <c r="A14" s="802"/>
      <c r="B14" s="803"/>
      <c r="C14" s="800" t="s">
        <v>2</v>
      </c>
      <c r="D14" s="801">
        <v>2569422</v>
      </c>
      <c r="E14" s="801">
        <v>1992315.4185768126</v>
      </c>
      <c r="F14" s="801">
        <v>21510428.447979998</v>
      </c>
      <c r="G14" s="676">
        <f t="shared" si="1"/>
        <v>0.26410103389871903</v>
      </c>
      <c r="H14" s="676">
        <f t="shared" si="2"/>
        <v>-0.20899554987608093</v>
      </c>
      <c r="I14" s="1053">
        <v>2518715.8153973669</v>
      </c>
      <c r="J14" s="801">
        <v>26898781.95733</v>
      </c>
      <c r="K14" s="676">
        <f t="shared" si="0"/>
        <v>0.26699033036613723</v>
      </c>
      <c r="L14" s="297"/>
      <c r="M14" s="303"/>
      <c r="N14" s="303"/>
      <c r="O14" s="303"/>
      <c r="P14" s="303"/>
      <c r="Q14" s="303"/>
      <c r="R14" s="303"/>
      <c r="S14" s="303"/>
      <c r="T14" s="297"/>
      <c r="U14" s="302"/>
    </row>
    <row r="15" spans="1:22" ht="12.95" customHeight="1">
      <c r="A15" s="802"/>
      <c r="B15" s="803"/>
      <c r="C15" s="800" t="s">
        <v>1</v>
      </c>
      <c r="D15" s="801">
        <v>271</v>
      </c>
      <c r="E15" s="801">
        <v>91092.884459144931</v>
      </c>
      <c r="F15" s="801">
        <v>985446.50161799998</v>
      </c>
      <c r="G15" s="676">
        <f t="shared" si="1"/>
        <v>1.2075259139269268E-2</v>
      </c>
      <c r="H15" s="676">
        <f t="shared" si="2"/>
        <v>-8.0018517297006916E-2</v>
      </c>
      <c r="I15" s="1053">
        <v>99015.997791070069</v>
      </c>
      <c r="J15" s="801">
        <v>1057131.986765</v>
      </c>
      <c r="K15" s="676">
        <f t="shared" si="0"/>
        <v>1.0495949483526695E-2</v>
      </c>
      <c r="L15" s="297"/>
      <c r="M15" s="303"/>
      <c r="N15" s="303"/>
      <c r="O15" s="303"/>
      <c r="P15" s="303"/>
      <c r="Q15" s="303"/>
      <c r="R15" s="303"/>
      <c r="S15" s="303"/>
      <c r="T15" s="297"/>
      <c r="U15" s="302"/>
    </row>
    <row r="16" spans="1:22" ht="12.95" customHeight="1">
      <c r="A16" s="802"/>
      <c r="B16" s="1703" t="s">
        <v>529</v>
      </c>
      <c r="C16" s="1703"/>
      <c r="D16" s="804"/>
      <c r="E16" s="801">
        <v>122990.99353008645</v>
      </c>
      <c r="F16" s="801">
        <v>1329514.2862009995</v>
      </c>
      <c r="G16" s="676">
        <f>E16/$E$17</f>
        <v>1.6303667706757834E-2</v>
      </c>
      <c r="H16" s="676">
        <f t="shared" si="2"/>
        <v>-2.131541953651684E-2</v>
      </c>
      <c r="I16" s="1053">
        <v>125669.69581950566</v>
      </c>
      <c r="J16" s="801">
        <v>1343877.2005920887</v>
      </c>
      <c r="K16" s="676">
        <f t="shared" si="0"/>
        <v>1.3321309771729187E-2</v>
      </c>
      <c r="L16" s="297"/>
      <c r="M16" s="303"/>
      <c r="N16" s="303"/>
      <c r="O16" s="303"/>
      <c r="P16" s="303"/>
      <c r="Q16" s="303"/>
      <c r="R16" s="303"/>
      <c r="S16" s="303"/>
      <c r="T16" s="297"/>
      <c r="U16" s="302"/>
    </row>
    <row r="17" spans="1:21" ht="12.95" customHeight="1">
      <c r="A17" s="802"/>
      <c r="B17" s="805"/>
      <c r="C17" s="670" t="s">
        <v>154</v>
      </c>
      <c r="D17" s="806">
        <f>SUM(D11:D16)</f>
        <v>2781284</v>
      </c>
      <c r="E17" s="806">
        <f>SUM(E11:E16)</f>
        <v>7543762.283569295</v>
      </c>
      <c r="F17" s="806">
        <f>SUM(F11:F16)</f>
        <v>81546698.31283699</v>
      </c>
      <c r="G17" s="807">
        <f t="shared" ref="G17:K17" si="3">SUM(G11:G16)</f>
        <v>1</v>
      </c>
      <c r="H17" s="807">
        <f>(E17-I17)/I17</f>
        <v>-0.20034186787523148</v>
      </c>
      <c r="I17" s="1054">
        <f>SUM(I11:I16)</f>
        <v>9433734.2178022917</v>
      </c>
      <c r="J17" s="806">
        <f>SUM(J11:J16)</f>
        <v>100737476.96364909</v>
      </c>
      <c r="K17" s="807">
        <f t="shared" si="3"/>
        <v>0.99999999999999978</v>
      </c>
      <c r="L17" s="297"/>
      <c r="M17" s="303"/>
      <c r="N17" s="303"/>
      <c r="O17" s="303"/>
      <c r="P17" s="303"/>
      <c r="Q17" s="303"/>
      <c r="R17" s="303"/>
      <c r="S17" s="303"/>
      <c r="T17" s="297"/>
      <c r="U17" s="302"/>
    </row>
    <row r="18" spans="1:21" ht="12.95" customHeight="1">
      <c r="A18" s="802"/>
      <c r="B18" s="803"/>
      <c r="C18" s="802"/>
      <c r="D18" s="802"/>
      <c r="E18" s="802"/>
      <c r="F18" s="802"/>
      <c r="G18" s="802"/>
      <c r="H18" s="802"/>
      <c r="I18" s="1102"/>
      <c r="J18" s="1203"/>
      <c r="K18" s="802"/>
      <c r="L18" s="297"/>
      <c r="M18" s="297"/>
    </row>
    <row r="19" spans="1:21" ht="12.95" customHeight="1">
      <c r="A19" s="1709" t="s">
        <v>55</v>
      </c>
      <c r="B19" s="1709"/>
      <c r="C19" s="1709"/>
      <c r="D19" s="808"/>
      <c r="E19" s="808"/>
      <c r="F19" s="808"/>
      <c r="G19" s="808"/>
      <c r="H19" s="808"/>
      <c r="I19" s="1204"/>
      <c r="J19" s="1050"/>
      <c r="K19" s="808"/>
      <c r="L19" s="297"/>
      <c r="M19" s="310"/>
      <c r="N19" s="310"/>
      <c r="O19" s="310"/>
      <c r="P19" s="310"/>
      <c r="Q19" s="310"/>
      <c r="R19" s="310"/>
      <c r="S19" s="310"/>
      <c r="T19" s="297"/>
    </row>
    <row r="20" spans="1:21" ht="12.95" customHeight="1">
      <c r="A20" s="799"/>
      <c r="B20" s="799"/>
      <c r="C20" s="800" t="s">
        <v>95</v>
      </c>
      <c r="D20" s="801">
        <v>138</v>
      </c>
      <c r="E20" s="801">
        <v>166999.99921829996</v>
      </c>
      <c r="F20" s="801">
        <v>1810389.0620699995</v>
      </c>
      <c r="G20" s="676">
        <f>E20/$E$26</f>
        <v>0.21738315458938356</v>
      </c>
      <c r="H20" s="676">
        <f t="shared" ref="H20:H24" si="4">(E20-I20)/I20</f>
        <v>-0.13754285745305606</v>
      </c>
      <c r="I20" s="1053">
        <v>193632.80907515943</v>
      </c>
      <c r="J20" s="801">
        <v>2066603.1677299999</v>
      </c>
      <c r="K20" s="676">
        <f>I20/$I$26</f>
        <v>0.21136755074938327</v>
      </c>
      <c r="L20" s="297"/>
      <c r="M20" s="310"/>
      <c r="N20" s="310"/>
      <c r="O20" s="310"/>
      <c r="P20" s="310"/>
      <c r="Q20" s="310"/>
      <c r="R20" s="310"/>
      <c r="S20" s="310"/>
      <c r="T20" s="297"/>
    </row>
    <row r="21" spans="1:21" ht="12.95" customHeight="1">
      <c r="A21" s="799"/>
      <c r="B21" s="799"/>
      <c r="C21" s="800" t="s">
        <v>98</v>
      </c>
      <c r="D21" s="801">
        <v>1507</v>
      </c>
      <c r="E21" s="801">
        <v>144469.63700282355</v>
      </c>
      <c r="F21" s="801">
        <v>1566156.3276200001</v>
      </c>
      <c r="G21" s="676">
        <f t="shared" ref="G21:G25" si="5">E21/$E$26</f>
        <v>0.18805548252131676</v>
      </c>
      <c r="H21" s="676">
        <f t="shared" si="4"/>
        <v>-0.16333291024322957</v>
      </c>
      <c r="I21" s="1053">
        <v>172672.78559363759</v>
      </c>
      <c r="J21" s="801">
        <v>1842900.9658500003</v>
      </c>
      <c r="K21" s="676">
        <f t="shared" ref="K21:K25" si="6">I21/$I$26</f>
        <v>0.18848780816805655</v>
      </c>
      <c r="L21" s="304"/>
      <c r="M21" s="310"/>
      <c r="N21" s="310"/>
      <c r="O21" s="310"/>
      <c r="P21" s="310"/>
      <c r="Q21" s="310"/>
      <c r="R21" s="310"/>
      <c r="S21" s="310"/>
      <c r="T21" s="297"/>
    </row>
    <row r="22" spans="1:21" ht="12.95" customHeight="1">
      <c r="A22" s="802"/>
      <c r="B22" s="803"/>
      <c r="C22" s="800" t="s">
        <v>97</v>
      </c>
      <c r="D22" s="801">
        <v>37679</v>
      </c>
      <c r="E22" s="801">
        <v>179387.2658321276</v>
      </c>
      <c r="F22" s="801">
        <v>1944688.9139199997</v>
      </c>
      <c r="G22" s="676">
        <f t="shared" si="5"/>
        <v>0.23350760432506074</v>
      </c>
      <c r="H22" s="676">
        <f t="shared" si="4"/>
        <v>-0.16109922570331373</v>
      </c>
      <c r="I22" s="1053">
        <v>213836.09519555094</v>
      </c>
      <c r="J22" s="801">
        <v>2282228.4647500003</v>
      </c>
      <c r="K22" s="676">
        <f t="shared" si="6"/>
        <v>0.23342124673588638</v>
      </c>
      <c r="L22" s="297"/>
      <c r="M22" s="310"/>
      <c r="N22" s="310"/>
      <c r="O22" s="310"/>
      <c r="P22" s="310"/>
      <c r="Q22" s="310"/>
      <c r="R22" s="310"/>
      <c r="S22" s="310"/>
      <c r="T22" s="297"/>
    </row>
    <row r="23" spans="1:21" ht="12.95" customHeight="1">
      <c r="A23" s="802"/>
      <c r="B23" s="803"/>
      <c r="C23" s="800" t="s">
        <v>2</v>
      </c>
      <c r="D23" s="801">
        <v>368076</v>
      </c>
      <c r="E23" s="801">
        <v>248649.56353681246</v>
      </c>
      <c r="F23" s="801">
        <v>2695542.7823599991</v>
      </c>
      <c r="G23" s="676">
        <f t="shared" si="5"/>
        <v>0.32366602851446347</v>
      </c>
      <c r="H23" s="676">
        <f t="shared" si="4"/>
        <v>-0.17102325613747368</v>
      </c>
      <c r="I23" s="1053">
        <v>299947.57437736681</v>
      </c>
      <c r="J23" s="801">
        <v>3201278.49113</v>
      </c>
      <c r="K23" s="676">
        <f t="shared" si="6"/>
        <v>0.32741963746832708</v>
      </c>
      <c r="L23" s="297"/>
      <c r="M23" s="310"/>
      <c r="N23" s="310"/>
      <c r="O23" s="310"/>
      <c r="P23" s="310"/>
      <c r="Q23" s="310"/>
      <c r="R23" s="310"/>
      <c r="S23" s="310"/>
      <c r="T23" s="297"/>
    </row>
    <row r="24" spans="1:21" ht="12.95" customHeight="1">
      <c r="A24" s="802"/>
      <c r="B24" s="803"/>
      <c r="C24" s="800" t="s">
        <v>1</v>
      </c>
      <c r="D24" s="801">
        <v>38</v>
      </c>
      <c r="E24" s="801">
        <v>11933.191459144926</v>
      </c>
      <c r="F24" s="801">
        <v>129364.50662</v>
      </c>
      <c r="G24" s="676">
        <f t="shared" si="5"/>
        <v>1.5533382130841069E-2</v>
      </c>
      <c r="H24" s="676">
        <f t="shared" si="4"/>
        <v>-0.18553345341774721</v>
      </c>
      <c r="I24" s="1053">
        <v>14651.542791070051</v>
      </c>
      <c r="J24" s="801">
        <v>156372.88915</v>
      </c>
      <c r="K24" s="676">
        <f t="shared" si="6"/>
        <v>1.5993470988928324E-2</v>
      </c>
      <c r="L24" s="297"/>
      <c r="M24" s="310"/>
      <c r="N24" s="310"/>
      <c r="O24" s="310"/>
      <c r="P24" s="310"/>
      <c r="Q24" s="310"/>
      <c r="R24" s="310"/>
      <c r="S24" s="310"/>
      <c r="T24" s="297"/>
    </row>
    <row r="25" spans="1:21" ht="12.95" customHeight="1">
      <c r="A25" s="802"/>
      <c r="B25" s="1703" t="s">
        <v>527</v>
      </c>
      <c r="C25" s="1703"/>
      <c r="D25" s="804"/>
      <c r="E25" s="801">
        <v>16789.139398921619</v>
      </c>
      <c r="F25" s="801">
        <v>182005.56593999997</v>
      </c>
      <c r="G25" s="676">
        <f t="shared" si="5"/>
        <v>2.1854347918934331E-2</v>
      </c>
      <c r="H25" s="676">
        <f t="shared" ref="H25:H26" si="7">(E25-I25)/I25</f>
        <v>-0.21378702976050618</v>
      </c>
      <c r="I25" s="1053">
        <v>21354.442160636656</v>
      </c>
      <c r="J25" s="801">
        <v>227910.48200000002</v>
      </c>
      <c r="K25" s="676">
        <f t="shared" si="6"/>
        <v>2.331028588941841E-2</v>
      </c>
      <c r="L25" s="297"/>
      <c r="M25" s="310"/>
      <c r="N25" s="310"/>
      <c r="O25" s="310"/>
      <c r="P25" s="310"/>
      <c r="Q25" s="310"/>
      <c r="R25" s="310"/>
      <c r="S25" s="310"/>
      <c r="T25" s="297"/>
    </row>
    <row r="26" spans="1:21" ht="12.95" customHeight="1">
      <c r="A26" s="802"/>
      <c r="B26" s="803"/>
      <c r="C26" s="670" t="s">
        <v>154</v>
      </c>
      <c r="D26" s="806">
        <f>SUM(D20:D25)</f>
        <v>407438</v>
      </c>
      <c r="E26" s="806">
        <f>SUM(E20:E25)</f>
        <v>768228.79644813016</v>
      </c>
      <c r="F26" s="806">
        <f>SUM(F20:F25)</f>
        <v>8328147.1585299978</v>
      </c>
      <c r="G26" s="807">
        <f t="shared" ref="G26" si="8">SUM(G20:G25)</f>
        <v>1</v>
      </c>
      <c r="H26" s="807">
        <f t="shared" si="7"/>
        <v>-0.16140947447929754</v>
      </c>
      <c r="I26" s="1054">
        <f>SUM(I20:I25)</f>
        <v>916095.24919342145</v>
      </c>
      <c r="J26" s="806">
        <f>SUM(J20:J25)</f>
        <v>9777294.4606100004</v>
      </c>
      <c r="K26" s="807">
        <f t="shared" ref="K26" si="9">SUM(K20:K25)</f>
        <v>1</v>
      </c>
      <c r="L26" s="297"/>
      <c r="M26" s="297"/>
      <c r="N26" s="297"/>
      <c r="O26" s="297"/>
    </row>
    <row r="27" spans="1:21" ht="12.95" customHeight="1">
      <c r="A27" s="802"/>
      <c r="B27" s="803"/>
      <c r="C27" s="802"/>
      <c r="D27" s="802"/>
      <c r="E27" s="802"/>
      <c r="F27" s="802"/>
      <c r="G27" s="802"/>
      <c r="H27" s="802"/>
      <c r="I27" s="1102"/>
      <c r="J27" s="1203"/>
      <c r="K27" s="802"/>
      <c r="M27" s="297"/>
      <c r="N27" s="297"/>
      <c r="O27" s="297"/>
    </row>
    <row r="28" spans="1:21" ht="12.95" customHeight="1">
      <c r="A28" s="1551" t="s">
        <v>56</v>
      </c>
      <c r="B28" s="1551"/>
      <c r="C28" s="808"/>
      <c r="D28" s="808"/>
      <c r="E28" s="808"/>
      <c r="F28" s="808"/>
      <c r="G28" s="808"/>
      <c r="H28" s="808"/>
      <c r="I28" s="1204"/>
      <c r="J28" s="1050"/>
      <c r="K28" s="808"/>
      <c r="M28" s="297"/>
      <c r="N28" s="297"/>
      <c r="O28" s="297"/>
    </row>
    <row r="29" spans="1:21" ht="12.95" customHeight="1">
      <c r="A29" s="799"/>
      <c r="B29" s="799"/>
      <c r="C29" s="800" t="s">
        <v>95</v>
      </c>
      <c r="D29" s="801">
        <v>1244</v>
      </c>
      <c r="E29" s="801">
        <v>2878598.5260000005</v>
      </c>
      <c r="F29" s="801">
        <v>31127125.785299994</v>
      </c>
      <c r="G29" s="676">
        <f>E29/$E$35</f>
        <v>0.474768950742049</v>
      </c>
      <c r="H29" s="676">
        <f t="shared" ref="H29:H33" si="10">(E29-I29)/I29</f>
        <v>-0.22558526402790349</v>
      </c>
      <c r="I29" s="1053">
        <v>3717127.7769999993</v>
      </c>
      <c r="J29" s="801">
        <v>39695076.123430006</v>
      </c>
      <c r="K29" s="676">
        <f>I29/$I$35</f>
        <v>0.48881943232612374</v>
      </c>
    </row>
    <row r="30" spans="1:21" ht="12.95" customHeight="1">
      <c r="A30" s="799"/>
      <c r="B30" s="799"/>
      <c r="C30" s="800" t="s">
        <v>98</v>
      </c>
      <c r="D30" s="801">
        <v>4350</v>
      </c>
      <c r="E30" s="801">
        <v>519635.00400000007</v>
      </c>
      <c r="F30" s="801">
        <v>5612893.3582000006</v>
      </c>
      <c r="G30" s="676">
        <f t="shared" ref="G30:G34" si="11">E30/$E$35</f>
        <v>8.5703707338701113E-2</v>
      </c>
      <c r="H30" s="676">
        <f t="shared" si="10"/>
        <v>-0.1989878527522721</v>
      </c>
      <c r="I30" s="1053">
        <v>648723.00100000016</v>
      </c>
      <c r="J30" s="801">
        <v>6928315.3991299998</v>
      </c>
      <c r="K30" s="676">
        <f t="shared" ref="K30:K34" si="12">I30/$I$35</f>
        <v>8.5310064143571021E-2</v>
      </c>
    </row>
    <row r="31" spans="1:21" ht="12.95" customHeight="1">
      <c r="A31" s="802"/>
      <c r="B31" s="803"/>
      <c r="C31" s="800" t="s">
        <v>97</v>
      </c>
      <c r="D31" s="801">
        <v>154279</v>
      </c>
      <c r="E31" s="801">
        <v>842804.86499999999</v>
      </c>
      <c r="F31" s="801">
        <v>9098465.776602</v>
      </c>
      <c r="G31" s="676">
        <f t="shared" si="11"/>
        <v>0.13900430290025936</v>
      </c>
      <c r="H31" s="676">
        <f t="shared" si="10"/>
        <v>-0.13207613020923228</v>
      </c>
      <c r="I31" s="1053">
        <v>971058.51599999983</v>
      </c>
      <c r="J31" s="801">
        <v>10371577.113424998</v>
      </c>
      <c r="K31" s="676">
        <f t="shared" si="12"/>
        <v>0.12769866978575167</v>
      </c>
    </row>
    <row r="32" spans="1:21" ht="12.95" customHeight="1">
      <c r="A32" s="802"/>
      <c r="B32" s="803"/>
      <c r="C32" s="800" t="s">
        <v>2</v>
      </c>
      <c r="D32" s="801">
        <v>2091335</v>
      </c>
      <c r="E32" s="801">
        <v>1661019.9920000001</v>
      </c>
      <c r="F32" s="801">
        <v>17924928.700000003</v>
      </c>
      <c r="G32" s="676">
        <f t="shared" si="11"/>
        <v>0.27395300582579624</v>
      </c>
      <c r="H32" s="676">
        <f t="shared" si="10"/>
        <v>-0.21532955639855544</v>
      </c>
      <c r="I32" s="1053">
        <v>2116837.719</v>
      </c>
      <c r="J32" s="801">
        <v>22609128.976999998</v>
      </c>
      <c r="K32" s="676">
        <f t="shared" si="12"/>
        <v>0.2783739150778477</v>
      </c>
    </row>
    <row r="33" spans="1:20" ht="12.95" customHeight="1">
      <c r="A33" s="802"/>
      <c r="B33" s="803"/>
      <c r="C33" s="800" t="s">
        <v>1</v>
      </c>
      <c r="D33" s="801">
        <v>210</v>
      </c>
      <c r="E33" s="801">
        <v>73838.046000000002</v>
      </c>
      <c r="F33" s="801">
        <v>798908.17599800008</v>
      </c>
      <c r="G33" s="676">
        <f t="shared" si="11"/>
        <v>1.2178152426478087E-2</v>
      </c>
      <c r="H33" s="676">
        <f t="shared" si="10"/>
        <v>-6.5715625032858729E-2</v>
      </c>
      <c r="I33" s="1053">
        <v>79031.661000000007</v>
      </c>
      <c r="J33" s="801">
        <v>843926.90261499991</v>
      </c>
      <c r="K33" s="676">
        <f t="shared" si="12"/>
        <v>1.0393027623330654E-2</v>
      </c>
    </row>
    <row r="34" spans="1:20" ht="12.95" customHeight="1">
      <c r="A34" s="802"/>
      <c r="B34" s="1703" t="s">
        <v>527</v>
      </c>
      <c r="C34" s="1703"/>
      <c r="D34" s="804"/>
      <c r="E34" s="801">
        <v>87260.227731164865</v>
      </c>
      <c r="F34" s="801">
        <v>940661.23721999954</v>
      </c>
      <c r="G34" s="676">
        <f t="shared" si="11"/>
        <v>1.439188076671633E-2</v>
      </c>
      <c r="H34" s="676">
        <f t="shared" ref="H34:H35" si="13">(E34-I34)/I34</f>
        <v>0.22012280793933525</v>
      </c>
      <c r="I34" s="1053">
        <v>71517.577708869008</v>
      </c>
      <c r="J34" s="801">
        <v>763978.52712008869</v>
      </c>
      <c r="K34" s="676">
        <f t="shared" si="12"/>
        <v>9.404891043375288E-3</v>
      </c>
    </row>
    <row r="35" spans="1:20" ht="12.95" customHeight="1">
      <c r="A35" s="802"/>
      <c r="B35" s="803"/>
      <c r="C35" s="670" t="s">
        <v>154</v>
      </c>
      <c r="D35" s="806">
        <f>SUM(D29:D34)</f>
        <v>2251418</v>
      </c>
      <c r="E35" s="806">
        <f>SUM(E29:E34)</f>
        <v>6063156.6607311647</v>
      </c>
      <c r="F35" s="806">
        <f>SUM(F29:F34)</f>
        <v>65502983.033319995</v>
      </c>
      <c r="G35" s="807">
        <f t="shared" ref="G35" si="14">SUM(G29:G34)</f>
        <v>1</v>
      </c>
      <c r="H35" s="807">
        <f t="shared" si="13"/>
        <v>-0.20266695825157682</v>
      </c>
      <c r="I35" s="1054">
        <f>SUM(I29:I34)</f>
        <v>7604296.251708868</v>
      </c>
      <c r="J35" s="806">
        <f>SUM(J29:J34)</f>
        <v>81212003.042720079</v>
      </c>
      <c r="K35" s="807">
        <f t="shared" ref="K35" si="15">SUM(K29:K34)</f>
        <v>1</v>
      </c>
      <c r="L35" s="297"/>
    </row>
    <row r="36" spans="1:20" ht="12.95" customHeight="1">
      <c r="A36" s="799"/>
      <c r="B36" s="799"/>
      <c r="C36" s="799"/>
      <c r="D36" s="799"/>
      <c r="E36" s="799"/>
      <c r="F36" s="799"/>
      <c r="G36" s="799"/>
      <c r="H36" s="809"/>
      <c r="I36" s="1205"/>
      <c r="J36" s="1203"/>
      <c r="K36" s="799"/>
    </row>
    <row r="37" spans="1:20" ht="12.95" customHeight="1">
      <c r="A37" s="1466" t="s">
        <v>57</v>
      </c>
      <c r="B37" s="1466"/>
      <c r="C37" s="810"/>
      <c r="D37" s="810"/>
      <c r="E37" s="810"/>
      <c r="F37" s="810"/>
      <c r="G37" s="810"/>
      <c r="H37" s="811"/>
      <c r="I37" s="1206"/>
      <c r="J37" s="1050"/>
      <c r="K37" s="810"/>
    </row>
    <row r="38" spans="1:20" ht="12.95" customHeight="1">
      <c r="A38" s="799"/>
      <c r="B38" s="799"/>
      <c r="C38" s="800" t="s">
        <v>95</v>
      </c>
      <c r="D38" s="801">
        <v>100</v>
      </c>
      <c r="E38" s="801">
        <v>111538.83491000001</v>
      </c>
      <c r="F38" s="801">
        <v>1203238.12004</v>
      </c>
      <c r="G38" s="676">
        <f>E38/$E$44</f>
        <v>0.37625030799199921</v>
      </c>
      <c r="H38" s="676">
        <f t="shared" ref="H38:H42" si="16">(E38-I38)/I38</f>
        <v>-8.9210976013123361E-2</v>
      </c>
      <c r="I38" s="1053">
        <v>122463.96473000002</v>
      </c>
      <c r="J38" s="801">
        <v>1307649.5465809999</v>
      </c>
      <c r="K38" s="676">
        <f>I38/$I$44</f>
        <v>0.34766233618421355</v>
      </c>
      <c r="N38" s="297"/>
      <c r="O38" s="297"/>
      <c r="P38" s="297"/>
      <c r="R38" s="297"/>
      <c r="S38" s="297"/>
    </row>
    <row r="39" spans="1:20" ht="12.95" customHeight="1">
      <c r="A39" s="799"/>
      <c r="B39" s="799"/>
      <c r="C39" s="800" t="s">
        <v>98</v>
      </c>
      <c r="D39" s="801">
        <v>347</v>
      </c>
      <c r="E39" s="801">
        <v>37952.937919999997</v>
      </c>
      <c r="F39" s="801">
        <v>409028.79041999998</v>
      </c>
      <c r="G39" s="676">
        <f t="shared" ref="G39:G43" si="17">E39/$E$44</f>
        <v>0.12802540561880094</v>
      </c>
      <c r="H39" s="676">
        <f t="shared" si="16"/>
        <v>-0.23644558837862995</v>
      </c>
      <c r="I39" s="1053">
        <v>49705.610160000004</v>
      </c>
      <c r="J39" s="801">
        <v>530740.11308000004</v>
      </c>
      <c r="K39" s="676">
        <f t="shared" ref="K39:K43" si="18">I39/$I$44</f>
        <v>0.14110900776229818</v>
      </c>
      <c r="N39" s="297"/>
      <c r="O39" s="297"/>
      <c r="P39" s="297"/>
      <c r="R39" s="297"/>
      <c r="S39" s="297"/>
    </row>
    <row r="40" spans="1:20" ht="12.95" customHeight="1">
      <c r="A40" s="802"/>
      <c r="B40" s="803"/>
      <c r="C40" s="800" t="s">
        <v>97</v>
      </c>
      <c r="D40" s="801">
        <v>10596</v>
      </c>
      <c r="E40" s="801">
        <v>54047.837120000004</v>
      </c>
      <c r="F40" s="801">
        <v>582021.78191999998</v>
      </c>
      <c r="G40" s="676">
        <f t="shared" si="17"/>
        <v>0.18231780329344494</v>
      </c>
      <c r="H40" s="676">
        <f t="shared" si="16"/>
        <v>-0.18925391758553778</v>
      </c>
      <c r="I40" s="1053">
        <v>66664.321039999995</v>
      </c>
      <c r="J40" s="801">
        <v>711816.88751999987</v>
      </c>
      <c r="K40" s="676">
        <f t="shared" si="18"/>
        <v>0.18925300715193344</v>
      </c>
      <c r="N40" s="297"/>
      <c r="O40" s="297"/>
      <c r="P40" s="297"/>
      <c r="R40" s="297"/>
      <c r="S40" s="297"/>
    </row>
    <row r="41" spans="1:20" ht="12.95" customHeight="1">
      <c r="A41" s="802"/>
      <c r="B41" s="803"/>
      <c r="C41" s="800" t="s">
        <v>2</v>
      </c>
      <c r="D41" s="801">
        <v>101965</v>
      </c>
      <c r="E41" s="801">
        <v>82436.600040000005</v>
      </c>
      <c r="F41" s="801">
        <v>887731.34862000006</v>
      </c>
      <c r="G41" s="676">
        <f t="shared" si="17"/>
        <v>0.27808068983229489</v>
      </c>
      <c r="H41" s="676">
        <f t="shared" si="16"/>
        <v>-0.18925391777648184</v>
      </c>
      <c r="I41" s="1053">
        <v>101679.92402000001</v>
      </c>
      <c r="J41" s="801">
        <v>1085703.0001999999</v>
      </c>
      <c r="K41" s="676">
        <f t="shared" si="18"/>
        <v>0.2886586270970759</v>
      </c>
      <c r="N41" s="297"/>
      <c r="O41" s="297"/>
      <c r="P41" s="297"/>
      <c r="R41" s="297"/>
      <c r="S41" s="297"/>
    </row>
    <row r="42" spans="1:20" ht="12.95" customHeight="1">
      <c r="A42" s="802"/>
      <c r="B42" s="803"/>
      <c r="C42" s="800" t="s">
        <v>1</v>
      </c>
      <c r="D42" s="801">
        <v>17</v>
      </c>
      <c r="E42" s="801">
        <v>4802.1500000000005</v>
      </c>
      <c r="F42" s="801">
        <v>51787.091</v>
      </c>
      <c r="G42" s="676">
        <f t="shared" si="17"/>
        <v>1.6198935715813094E-2</v>
      </c>
      <c r="H42" s="676">
        <f t="shared" si="16"/>
        <v>-3.5943411926986794E-2</v>
      </c>
      <c r="I42" s="1053">
        <v>4981.1909999999998</v>
      </c>
      <c r="J42" s="801">
        <v>53187.886999999995</v>
      </c>
      <c r="K42" s="676">
        <f t="shared" si="18"/>
        <v>1.4141078184573474E-2</v>
      </c>
      <c r="N42" s="297"/>
      <c r="O42" s="297"/>
      <c r="P42" s="297"/>
      <c r="R42" s="297"/>
      <c r="S42" s="297"/>
    </row>
    <row r="43" spans="1:20" ht="12.95" customHeight="1">
      <c r="A43" s="802"/>
      <c r="B43" s="1703" t="s">
        <v>527</v>
      </c>
      <c r="C43" s="1703"/>
      <c r="D43" s="804"/>
      <c r="E43" s="801">
        <v>5670.1279999999988</v>
      </c>
      <c r="F43" s="801">
        <v>61111.856400000004</v>
      </c>
      <c r="G43" s="676">
        <f t="shared" si="17"/>
        <v>1.9126857547646748E-2</v>
      </c>
      <c r="H43" s="676">
        <f t="shared" ref="H43:H44" si="19">(E43-I43)/I43</f>
        <v>-0.16056814189660867</v>
      </c>
      <c r="I43" s="1053">
        <v>6754.7210000000014</v>
      </c>
      <c r="J43" s="801">
        <v>72123.904999999984</v>
      </c>
      <c r="K43" s="676">
        <f t="shared" si="18"/>
        <v>1.917594361990543E-2</v>
      </c>
      <c r="N43" s="297"/>
      <c r="O43" s="297"/>
      <c r="P43" s="297"/>
      <c r="R43" s="297"/>
      <c r="S43" s="297"/>
    </row>
    <row r="44" spans="1:20" ht="12.95" customHeight="1">
      <c r="A44" s="802"/>
      <c r="B44" s="803"/>
      <c r="C44" s="670" t="s">
        <v>154</v>
      </c>
      <c r="D44" s="806">
        <f>SUM(D38:D43)</f>
        <v>113025</v>
      </c>
      <c r="E44" s="806">
        <f>SUM(E38:E43)</f>
        <v>296448.48799000005</v>
      </c>
      <c r="F44" s="806">
        <f>SUM(F38:F43)</f>
        <v>3194918.9884000001</v>
      </c>
      <c r="G44" s="807">
        <f t="shared" ref="G44" si="20">SUM(G38:G43)</f>
        <v>0.99999999999999978</v>
      </c>
      <c r="H44" s="807">
        <f t="shared" si="19"/>
        <v>-0.15841387203076901</v>
      </c>
      <c r="I44" s="1054">
        <f>SUM(I38:I43)</f>
        <v>352249.73195000004</v>
      </c>
      <c r="J44" s="806">
        <f>SUM(J38:J43)</f>
        <v>3761221.3393809996</v>
      </c>
      <c r="K44" s="807">
        <f t="shared" ref="K44" si="21">SUM(K38:K43)</f>
        <v>0.99999999999999989</v>
      </c>
      <c r="L44" s="297"/>
      <c r="N44" s="297"/>
      <c r="O44" s="297"/>
      <c r="P44" s="297"/>
      <c r="R44" s="297"/>
      <c r="S44" s="297"/>
    </row>
    <row r="45" spans="1:20" ht="12.95" customHeight="1">
      <c r="A45" s="802"/>
      <c r="B45" s="803"/>
      <c r="C45" s="802"/>
      <c r="D45" s="802"/>
      <c r="E45" s="802"/>
      <c r="F45" s="802"/>
      <c r="G45" s="802"/>
      <c r="H45" s="812"/>
      <c r="I45" s="1102"/>
      <c r="J45" s="1203"/>
      <c r="K45" s="802"/>
    </row>
    <row r="46" spans="1:20" ht="12.95" customHeight="1">
      <c r="A46" s="1466" t="s">
        <v>385</v>
      </c>
      <c r="B46" s="1466"/>
      <c r="C46" s="810"/>
      <c r="D46" s="798"/>
      <c r="E46" s="1708"/>
      <c r="F46" s="1708"/>
      <c r="G46" s="798"/>
      <c r="H46" s="811"/>
      <c r="I46" s="1206"/>
      <c r="J46" s="1050"/>
      <c r="K46" s="798"/>
    </row>
    <row r="47" spans="1:20" ht="12.95" customHeight="1">
      <c r="A47" s="813"/>
      <c r="B47" s="799"/>
      <c r="C47" s="800" t="s">
        <v>95</v>
      </c>
      <c r="D47" s="801">
        <v>96</v>
      </c>
      <c r="E47" s="801">
        <v>400436.27199999994</v>
      </c>
      <c r="F47" s="801">
        <v>4351511.7047460005</v>
      </c>
      <c r="G47" s="676">
        <f>E47/$E$53</f>
        <v>0.9627530394788798</v>
      </c>
      <c r="H47" s="676">
        <f t="shared" ref="H47:H50" si="22">(E47-I47)/I47</f>
        <v>-0.24796440818513901</v>
      </c>
      <c r="I47" s="1053">
        <v>532469.84100000001</v>
      </c>
      <c r="J47" s="801">
        <v>5679943.8604660006</v>
      </c>
      <c r="K47" s="676">
        <f>I47/$I$53</f>
        <v>0.94898680839406557</v>
      </c>
      <c r="L47" s="297"/>
      <c r="M47" s="297"/>
      <c r="N47" s="297"/>
      <c r="O47" s="297"/>
      <c r="P47" s="297"/>
      <c r="Q47" s="297"/>
      <c r="R47" s="297"/>
      <c r="S47" s="297"/>
      <c r="T47" s="297"/>
    </row>
    <row r="48" spans="1:20" ht="12.95" customHeight="1">
      <c r="A48" s="800"/>
      <c r="B48" s="799"/>
      <c r="C48" s="800" t="s">
        <v>98</v>
      </c>
      <c r="D48" s="801">
        <v>134</v>
      </c>
      <c r="E48" s="801">
        <v>656.04</v>
      </c>
      <c r="F48" s="801">
        <v>6910.0129999999999</v>
      </c>
      <c r="G48" s="676">
        <f t="shared" ref="G48:G52" si="23">E48/$E$53</f>
        <v>1.577290940366472E-3</v>
      </c>
      <c r="H48" s="676">
        <f t="shared" si="22"/>
        <v>-0.18201031152783928</v>
      </c>
      <c r="I48" s="1053">
        <v>802.01499999999999</v>
      </c>
      <c r="J48" s="801">
        <v>8473.8529999999992</v>
      </c>
      <c r="K48" s="676">
        <f t="shared" ref="K48:K52" si="24">I48/$I$53</f>
        <v>1.4293798381233886E-3</v>
      </c>
      <c r="L48" s="297"/>
      <c r="M48" s="297"/>
      <c r="N48" s="297"/>
      <c r="O48" s="297"/>
      <c r="P48" s="297"/>
      <c r="Q48" s="297"/>
      <c r="R48" s="297"/>
      <c r="S48" s="297"/>
      <c r="T48" s="297"/>
    </row>
    <row r="49" spans="1:20" ht="12.95" customHeight="1">
      <c r="A49" s="800"/>
      <c r="B49" s="803"/>
      <c r="C49" s="800" t="s">
        <v>97</v>
      </c>
      <c r="D49" s="801">
        <v>1121</v>
      </c>
      <c r="E49" s="801">
        <v>835.76800000000003</v>
      </c>
      <c r="F49" s="801">
        <v>8879.4412000000011</v>
      </c>
      <c r="G49" s="676">
        <f t="shared" si="23"/>
        <v>2.0094038391686572E-3</v>
      </c>
      <c r="H49" s="676">
        <f t="shared" si="22"/>
        <v>-0.28929660800035367</v>
      </c>
      <c r="I49" s="1053">
        <v>1175.973</v>
      </c>
      <c r="J49" s="801">
        <v>12360.324000000001</v>
      </c>
      <c r="K49" s="676">
        <f t="shared" si="24"/>
        <v>2.0958611701495304E-3</v>
      </c>
      <c r="L49" s="297"/>
      <c r="M49" s="297"/>
      <c r="N49" s="297"/>
      <c r="O49" s="297"/>
      <c r="P49" s="297"/>
      <c r="Q49" s="297"/>
      <c r="R49" s="297"/>
      <c r="S49" s="297"/>
      <c r="T49" s="297"/>
    </row>
    <row r="50" spans="1:20" ht="12.95" customHeight="1">
      <c r="A50" s="800"/>
      <c r="B50" s="803"/>
      <c r="C50" s="800" t="s">
        <v>2</v>
      </c>
      <c r="D50" s="801">
        <v>8046</v>
      </c>
      <c r="E50" s="801">
        <v>209.26300000000001</v>
      </c>
      <c r="F50" s="801">
        <v>2225.6190000000001</v>
      </c>
      <c r="G50" s="676">
        <f t="shared" si="23"/>
        <v>5.0312272735490075E-4</v>
      </c>
      <c r="H50" s="676">
        <f t="shared" si="22"/>
        <v>-0.16494545048244602</v>
      </c>
      <c r="I50" s="1053">
        <v>250.59800000000001</v>
      </c>
      <c r="J50" s="801">
        <v>2671.489</v>
      </c>
      <c r="K50" s="676">
        <f t="shared" si="24"/>
        <v>4.4662472481692356E-4</v>
      </c>
      <c r="L50" s="297"/>
      <c r="M50" s="297"/>
      <c r="N50" s="297"/>
      <c r="O50" s="297"/>
      <c r="P50" s="297"/>
      <c r="Q50" s="297"/>
      <c r="R50" s="297"/>
      <c r="S50" s="297"/>
      <c r="T50" s="297"/>
    </row>
    <row r="51" spans="1:20" ht="12.95" customHeight="1">
      <c r="A51" s="813"/>
      <c r="B51" s="803"/>
      <c r="C51" s="800" t="s">
        <v>1</v>
      </c>
      <c r="D51" s="801">
        <v>6</v>
      </c>
      <c r="E51" s="801">
        <v>519.49699999999996</v>
      </c>
      <c r="F51" s="801">
        <v>5386.7280000000001</v>
      </c>
      <c r="G51" s="676">
        <f t="shared" si="23"/>
        <v>1.2490060234857038E-3</v>
      </c>
      <c r="H51" s="676">
        <f>(E51-I51)/I51</f>
        <v>0.47751014638669165</v>
      </c>
      <c r="I51" s="1053">
        <v>351.60300000000001</v>
      </c>
      <c r="J51" s="801">
        <v>3644.308</v>
      </c>
      <c r="K51" s="676">
        <f t="shared" si="24"/>
        <v>6.2663945091263602E-4</v>
      </c>
      <c r="L51" s="297"/>
      <c r="M51" s="297"/>
      <c r="N51" s="297"/>
      <c r="O51" s="297"/>
      <c r="P51" s="297"/>
      <c r="Q51" s="297"/>
      <c r="R51" s="297"/>
      <c r="S51" s="297"/>
      <c r="T51" s="297"/>
    </row>
    <row r="52" spans="1:20" ht="12.95" customHeight="1">
      <c r="A52" s="800"/>
      <c r="B52" s="1703" t="s">
        <v>529</v>
      </c>
      <c r="C52" s="1703"/>
      <c r="D52" s="804">
        <v>0</v>
      </c>
      <c r="E52" s="801">
        <v>13271.498399999993</v>
      </c>
      <c r="F52" s="801">
        <v>145735.65164100003</v>
      </c>
      <c r="G52" s="676">
        <f t="shared" si="23"/>
        <v>3.190813699074465E-2</v>
      </c>
      <c r="H52" s="676">
        <f t="shared" ref="H52" si="25">(E52-I52)/I52</f>
        <v>-0.49039967140902374</v>
      </c>
      <c r="I52" s="1053">
        <v>26042.954950000003</v>
      </c>
      <c r="J52" s="801">
        <v>279864.28647200001</v>
      </c>
      <c r="K52" s="676">
        <f t="shared" si="24"/>
        <v>4.6414686421931889E-2</v>
      </c>
      <c r="L52" s="297"/>
      <c r="M52" s="297"/>
      <c r="N52" s="297"/>
      <c r="O52" s="297"/>
      <c r="P52" s="297"/>
      <c r="Q52" s="297"/>
      <c r="R52" s="297"/>
      <c r="S52" s="297"/>
      <c r="T52" s="297"/>
    </row>
    <row r="53" spans="1:20" ht="12.95" customHeight="1">
      <c r="A53" s="813"/>
      <c r="B53" s="803"/>
      <c r="C53" s="670" t="s">
        <v>154</v>
      </c>
      <c r="D53" s="806">
        <f>SUM(D47:D52)</f>
        <v>9403</v>
      </c>
      <c r="E53" s="806">
        <f>SUM(E47:E52)</f>
        <v>415928.33839999983</v>
      </c>
      <c r="F53" s="806">
        <f>SUM(F47:F52)</f>
        <v>4520649.1575870011</v>
      </c>
      <c r="G53" s="807">
        <f t="shared" ref="G53" si="26">SUM(G47:G52)</f>
        <v>1.0000000000000002</v>
      </c>
      <c r="H53" s="807">
        <f>(E53-I53)/I53</f>
        <v>-0.25871762870629383</v>
      </c>
      <c r="I53" s="1054">
        <f>SUM(I47:I52)</f>
        <v>561092.98495000007</v>
      </c>
      <c r="J53" s="806">
        <f>SUM(J47:J52)</f>
        <v>5986958.1209380012</v>
      </c>
      <c r="K53" s="807">
        <f t="shared" ref="K53" si="27">SUM(K47:K52)</f>
        <v>1</v>
      </c>
      <c r="L53" s="297"/>
      <c r="M53" s="297"/>
      <c r="N53" s="297"/>
      <c r="O53" s="297"/>
      <c r="P53" s="297"/>
      <c r="Q53" s="297"/>
      <c r="R53" s="297"/>
      <c r="S53" s="297"/>
      <c r="T53" s="297"/>
    </row>
    <row r="54" spans="1:20" ht="12.95" customHeight="1">
      <c r="A54" s="488"/>
      <c r="B54" s="488"/>
      <c r="C54" s="483"/>
      <c r="D54" s="482"/>
      <c r="E54" s="482"/>
      <c r="F54" s="482"/>
      <c r="G54" s="482"/>
      <c r="H54" s="484"/>
      <c r="I54" s="487"/>
      <c r="J54" s="486"/>
      <c r="K54" s="485"/>
      <c r="L54" s="297"/>
      <c r="M54" s="297"/>
      <c r="N54" s="297"/>
      <c r="O54" s="297"/>
      <c r="P54" s="297"/>
      <c r="Q54" s="297"/>
      <c r="R54" s="297"/>
      <c r="S54" s="297"/>
      <c r="T54" s="297"/>
    </row>
    <row r="55" spans="1:20" ht="6" customHeight="1">
      <c r="A55" s="488"/>
      <c r="B55" s="488"/>
      <c r="C55" s="483"/>
      <c r="D55" s="482"/>
      <c r="E55" s="482"/>
      <c r="F55" s="482"/>
      <c r="G55" s="482"/>
      <c r="H55" s="489"/>
      <c r="I55" s="490"/>
      <c r="J55" s="491"/>
      <c r="K55" s="492"/>
      <c r="L55" s="297"/>
      <c r="M55" s="297"/>
      <c r="N55" s="297"/>
      <c r="O55" s="297"/>
      <c r="P55" s="297"/>
      <c r="Q55" s="297"/>
      <c r="R55" s="297"/>
      <c r="S55" s="297"/>
      <c r="T55" s="297"/>
    </row>
    <row r="56" spans="1:20" ht="15" customHeight="1">
      <c r="A56" s="1704" t="s">
        <v>522</v>
      </c>
      <c r="B56" s="1704"/>
      <c r="C56" s="1704"/>
      <c r="D56" s="1704"/>
      <c r="E56" s="1704"/>
      <c r="F56" s="1704"/>
      <c r="G56" s="1704"/>
      <c r="H56" s="1704"/>
      <c r="I56" s="1704"/>
      <c r="J56" s="1704"/>
      <c r="K56" s="1704"/>
    </row>
    <row r="57" spans="1:20" ht="15" customHeight="1">
      <c r="A57" s="1704"/>
      <c r="B57" s="1704"/>
      <c r="C57" s="1704"/>
      <c r="D57" s="1704"/>
      <c r="E57" s="1704"/>
      <c r="F57" s="1704"/>
      <c r="G57" s="1704"/>
      <c r="H57" s="1704"/>
      <c r="I57" s="1704"/>
      <c r="J57" s="1704"/>
      <c r="K57" s="1704"/>
    </row>
    <row r="58" spans="1:20" ht="22.5" customHeight="1">
      <c r="A58" s="1704"/>
      <c r="B58" s="1704"/>
      <c r="C58" s="1704"/>
      <c r="D58" s="1704"/>
      <c r="E58" s="1704"/>
      <c r="F58" s="1704"/>
      <c r="G58" s="1704"/>
      <c r="H58" s="1704"/>
      <c r="I58" s="1704"/>
      <c r="J58" s="1704"/>
      <c r="K58" s="1704"/>
    </row>
    <row r="59" spans="1:20" ht="15" customHeight="1"/>
    <row r="60" spans="1:20" ht="15" customHeight="1"/>
    <row r="61" spans="1:20" ht="15" customHeight="1">
      <c r="A61" s="300"/>
    </row>
    <row r="62" spans="1:20" ht="15" customHeight="1">
      <c r="A62" s="300"/>
    </row>
    <row r="63" spans="1:20" ht="15" customHeight="1"/>
    <row r="64" spans="1:2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sheetData>
  <mergeCells count="21">
    <mergeCell ref="A5:K5"/>
    <mergeCell ref="A3:K3"/>
    <mergeCell ref="E6:G7"/>
    <mergeCell ref="I6:K7"/>
    <mergeCell ref="B6:C9"/>
    <mergeCell ref="B43:C43"/>
    <mergeCell ref="B52:C52"/>
    <mergeCell ref="A56:K58"/>
    <mergeCell ref="D6:D9"/>
    <mergeCell ref="A46:B46"/>
    <mergeCell ref="E46:F46"/>
    <mergeCell ref="A10:B10"/>
    <mergeCell ref="A19:C19"/>
    <mergeCell ref="A28:B28"/>
    <mergeCell ref="I8:J8"/>
    <mergeCell ref="B16:C16"/>
    <mergeCell ref="B25:C25"/>
    <mergeCell ref="B34:C34"/>
    <mergeCell ref="A37:B37"/>
    <mergeCell ref="H6:H9"/>
    <mergeCell ref="E8:F8"/>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9"/>
  <dimension ref="A1:O46"/>
  <sheetViews>
    <sheetView showGridLines="0" zoomScaleNormal="100" zoomScaleSheetLayoutView="100" workbookViewId="0">
      <selection activeCell="H1" sqref="H1"/>
    </sheetView>
  </sheetViews>
  <sheetFormatPr defaultRowHeight="11.25"/>
  <cols>
    <col min="1" max="1" width="9.5703125" style="7" customWidth="1"/>
    <col min="2" max="10" width="8.85546875" style="7" customWidth="1"/>
    <col min="11" max="11" width="9.5703125" style="7" bestFit="1" customWidth="1"/>
    <col min="12" max="12" width="9.28515625" style="7" bestFit="1" customWidth="1"/>
    <col min="13" max="13" width="11.42578125" style="7" bestFit="1" customWidth="1"/>
    <col min="14" max="252" width="9.140625" style="7"/>
    <col min="253" max="265" width="10.7109375" style="7" customWidth="1"/>
    <col min="266" max="508" width="9.140625" style="7"/>
    <col min="509" max="521" width="10.7109375" style="7" customWidth="1"/>
    <col min="522" max="764" width="9.140625" style="7"/>
    <col min="765" max="777" width="10.7109375" style="7" customWidth="1"/>
    <col min="778" max="1020" width="9.140625" style="7"/>
    <col min="1021" max="1033" width="10.7109375" style="7" customWidth="1"/>
    <col min="1034" max="1276" width="9.140625" style="7"/>
    <col min="1277" max="1289" width="10.7109375" style="7" customWidth="1"/>
    <col min="1290" max="1532" width="9.140625" style="7"/>
    <col min="1533" max="1545" width="10.7109375" style="7" customWidth="1"/>
    <col min="1546" max="1788" width="9.140625" style="7"/>
    <col min="1789" max="1801" width="10.7109375" style="7" customWidth="1"/>
    <col min="1802" max="2044" width="9.140625" style="7"/>
    <col min="2045" max="2057" width="10.7109375" style="7" customWidth="1"/>
    <col min="2058" max="2300" width="9.140625" style="7"/>
    <col min="2301" max="2313" width="10.7109375" style="7" customWidth="1"/>
    <col min="2314" max="2556" width="9.140625" style="7"/>
    <col min="2557" max="2569" width="10.7109375" style="7" customWidth="1"/>
    <col min="2570" max="2812" width="9.140625" style="7"/>
    <col min="2813" max="2825" width="10.7109375" style="7" customWidth="1"/>
    <col min="2826" max="3068" width="9.140625" style="7"/>
    <col min="3069" max="3081" width="10.7109375" style="7" customWidth="1"/>
    <col min="3082" max="3324" width="9.140625" style="7"/>
    <col min="3325" max="3337" width="10.7109375" style="7" customWidth="1"/>
    <col min="3338" max="3580" width="9.140625" style="7"/>
    <col min="3581" max="3593" width="10.7109375" style="7" customWidth="1"/>
    <col min="3594" max="3836" width="9.140625" style="7"/>
    <col min="3837" max="3849" width="10.7109375" style="7" customWidth="1"/>
    <col min="3850" max="4092" width="9.140625" style="7"/>
    <col min="4093" max="4105" width="10.7109375" style="7" customWidth="1"/>
    <col min="4106" max="4348" width="9.140625" style="7"/>
    <col min="4349" max="4361" width="10.7109375" style="7" customWidth="1"/>
    <col min="4362" max="4604" width="9.140625" style="7"/>
    <col min="4605" max="4617" width="10.7109375" style="7" customWidth="1"/>
    <col min="4618" max="4860" width="9.140625" style="7"/>
    <col min="4861" max="4873" width="10.7109375" style="7" customWidth="1"/>
    <col min="4874" max="5116" width="9.140625" style="7"/>
    <col min="5117" max="5129" width="10.7109375" style="7" customWidth="1"/>
    <col min="5130" max="5372" width="9.140625" style="7"/>
    <col min="5373" max="5385" width="10.7109375" style="7" customWidth="1"/>
    <col min="5386" max="5628" width="9.140625" style="7"/>
    <col min="5629" max="5641" width="10.7109375" style="7" customWidth="1"/>
    <col min="5642" max="5884" width="9.140625" style="7"/>
    <col min="5885" max="5897" width="10.7109375" style="7" customWidth="1"/>
    <col min="5898" max="6140" width="9.140625" style="7"/>
    <col min="6141" max="6153" width="10.7109375" style="7" customWidth="1"/>
    <col min="6154" max="6396" width="9.140625" style="7"/>
    <col min="6397" max="6409" width="10.7109375" style="7" customWidth="1"/>
    <col min="6410" max="6652" width="9.140625" style="7"/>
    <col min="6653" max="6665" width="10.7109375" style="7" customWidth="1"/>
    <col min="6666" max="6908" width="9.140625" style="7"/>
    <col min="6909" max="6921" width="10.7109375" style="7" customWidth="1"/>
    <col min="6922" max="7164" width="9.140625" style="7"/>
    <col min="7165" max="7177" width="10.7109375" style="7" customWidth="1"/>
    <col min="7178" max="7420" width="9.140625" style="7"/>
    <col min="7421" max="7433" width="10.7109375" style="7" customWidth="1"/>
    <col min="7434" max="7676" width="9.140625" style="7"/>
    <col min="7677" max="7689" width="10.7109375" style="7" customWidth="1"/>
    <col min="7690" max="7932" width="9.140625" style="7"/>
    <col min="7933" max="7945" width="10.7109375" style="7" customWidth="1"/>
    <col min="7946" max="8188" width="9.140625" style="7"/>
    <col min="8189" max="8201" width="10.7109375" style="7" customWidth="1"/>
    <col min="8202" max="8444" width="9.140625" style="7"/>
    <col min="8445" max="8457" width="10.7109375" style="7" customWidth="1"/>
    <col min="8458" max="8700" width="9.140625" style="7"/>
    <col min="8701" max="8713" width="10.7109375" style="7" customWidth="1"/>
    <col min="8714" max="8956" width="9.140625" style="7"/>
    <col min="8957" max="8969" width="10.7109375" style="7" customWidth="1"/>
    <col min="8970" max="9212" width="9.140625" style="7"/>
    <col min="9213" max="9225" width="10.7109375" style="7" customWidth="1"/>
    <col min="9226" max="9468" width="9.140625" style="7"/>
    <col min="9469" max="9481" width="10.7109375" style="7" customWidth="1"/>
    <col min="9482" max="9724" width="9.140625" style="7"/>
    <col min="9725" max="9737" width="10.7109375" style="7" customWidth="1"/>
    <col min="9738" max="9980" width="9.140625" style="7"/>
    <col min="9981" max="9993" width="10.7109375" style="7" customWidth="1"/>
    <col min="9994" max="10236" width="9.140625" style="7"/>
    <col min="10237" max="10249" width="10.7109375" style="7" customWidth="1"/>
    <col min="10250" max="10492" width="9.140625" style="7"/>
    <col min="10493" max="10505" width="10.7109375" style="7" customWidth="1"/>
    <col min="10506" max="10748" width="9.140625" style="7"/>
    <col min="10749" max="10761" width="10.7109375" style="7" customWidth="1"/>
    <col min="10762" max="11004" width="9.140625" style="7"/>
    <col min="11005" max="11017" width="10.7109375" style="7" customWidth="1"/>
    <col min="11018" max="11260" width="9.140625" style="7"/>
    <col min="11261" max="11273" width="10.7109375" style="7" customWidth="1"/>
    <col min="11274" max="11516" width="9.140625" style="7"/>
    <col min="11517" max="11529" width="10.7109375" style="7" customWidth="1"/>
    <col min="11530" max="11772" width="9.140625" style="7"/>
    <col min="11773" max="11785" width="10.7109375" style="7" customWidth="1"/>
    <col min="11786" max="12028" width="9.140625" style="7"/>
    <col min="12029" max="12041" width="10.7109375" style="7" customWidth="1"/>
    <col min="12042" max="12284" width="9.140625" style="7"/>
    <col min="12285" max="12297" width="10.7109375" style="7" customWidth="1"/>
    <col min="12298" max="12540" width="9.140625" style="7"/>
    <col min="12541" max="12553" width="10.7109375" style="7" customWidth="1"/>
    <col min="12554" max="12796" width="9.140625" style="7"/>
    <col min="12797" max="12809" width="10.7109375" style="7" customWidth="1"/>
    <col min="12810" max="13052" width="9.140625" style="7"/>
    <col min="13053" max="13065" width="10.7109375" style="7" customWidth="1"/>
    <col min="13066" max="13308" width="9.140625" style="7"/>
    <col min="13309" max="13321" width="10.7109375" style="7" customWidth="1"/>
    <col min="13322" max="13564" width="9.140625" style="7"/>
    <col min="13565" max="13577" width="10.7109375" style="7" customWidth="1"/>
    <col min="13578" max="13820" width="9.140625" style="7"/>
    <col min="13821" max="13833" width="10.7109375" style="7" customWidth="1"/>
    <col min="13834" max="14076" width="9.140625" style="7"/>
    <col min="14077" max="14089" width="10.7109375" style="7" customWidth="1"/>
    <col min="14090" max="14332" width="9.140625" style="7"/>
    <col min="14333" max="14345" width="10.7109375" style="7" customWidth="1"/>
    <col min="14346" max="14588" width="9.140625" style="7"/>
    <col min="14589" max="14601" width="10.7109375" style="7" customWidth="1"/>
    <col min="14602" max="14844" width="9.140625" style="7"/>
    <col min="14845" max="14857" width="10.7109375" style="7" customWidth="1"/>
    <col min="14858" max="15100" width="9.140625" style="7"/>
    <col min="15101" max="15113" width="10.7109375" style="7" customWidth="1"/>
    <col min="15114" max="15356" width="9.140625" style="7"/>
    <col min="15357" max="15369" width="10.7109375" style="7" customWidth="1"/>
    <col min="15370" max="15612" width="9.140625" style="7"/>
    <col min="15613" max="15625" width="10.7109375" style="7" customWidth="1"/>
    <col min="15626" max="15868" width="9.140625" style="7"/>
    <col min="15869" max="15881" width="10.7109375" style="7" customWidth="1"/>
    <col min="15882" max="16124" width="9.140625" style="7"/>
    <col min="16125" max="16137" width="10.7109375" style="7" customWidth="1"/>
    <col min="16138" max="16384" width="9.140625" style="7"/>
  </cols>
  <sheetData>
    <row r="1" spans="1:15" ht="36" customHeight="1">
      <c r="A1" s="1502" t="s">
        <v>386</v>
      </c>
      <c r="B1" s="1502"/>
      <c r="C1" s="1502"/>
      <c r="D1" s="1502"/>
      <c r="E1" s="1502"/>
      <c r="F1" s="1502"/>
      <c r="G1" s="1502"/>
      <c r="H1" s="1502"/>
      <c r="I1" s="1502"/>
      <c r="J1" s="1502"/>
      <c r="K1" s="1502"/>
    </row>
    <row r="2" spans="1:15" ht="5.0999999999999996" customHeight="1">
      <c r="A2" s="1721"/>
      <c r="B2" s="1721"/>
      <c r="C2" s="1721"/>
      <c r="D2" s="1721"/>
      <c r="E2" s="1721"/>
      <c r="F2" s="1721"/>
      <c r="G2" s="1721"/>
      <c r="H2" s="1721"/>
      <c r="I2" s="1721"/>
      <c r="J2" s="480"/>
      <c r="K2" s="479"/>
    </row>
    <row r="3" spans="1:15" ht="20.100000000000001" customHeight="1">
      <c r="A3" s="1719">
        <v>2022</v>
      </c>
      <c r="B3" s="1719"/>
      <c r="C3" s="1719"/>
      <c r="D3" s="1719"/>
      <c r="E3" s="1719"/>
      <c r="F3" s="1719"/>
      <c r="G3" s="1719"/>
      <c r="H3" s="1719"/>
      <c r="I3" s="1719"/>
      <c r="J3" s="1719"/>
      <c r="K3" s="1719"/>
    </row>
    <row r="4" spans="1:15" ht="20.100000000000001" customHeight="1">
      <c r="A4" s="1277" t="str">
        <f>'6.1'!A6</f>
        <v>Period</v>
      </c>
      <c r="B4" s="1485" t="s">
        <v>372</v>
      </c>
      <c r="C4" s="1486"/>
      <c r="D4" s="1486"/>
      <c r="E4" s="1486"/>
      <c r="F4" s="1503"/>
      <c r="G4" s="1486" t="s">
        <v>31</v>
      </c>
      <c r="H4" s="1486"/>
      <c r="I4" s="1486"/>
      <c r="J4" s="1486"/>
      <c r="K4" s="1486"/>
    </row>
    <row r="5" spans="1:15" ht="67.5" customHeight="1">
      <c r="A5" s="1278">
        <v>2022</v>
      </c>
      <c r="B5" s="1027" t="s">
        <v>50</v>
      </c>
      <c r="C5" s="513" t="s">
        <v>51</v>
      </c>
      <c r="D5" s="513" t="s">
        <v>58</v>
      </c>
      <c r="E5" s="513" t="s">
        <v>387</v>
      </c>
      <c r="F5" s="1028" t="s">
        <v>465</v>
      </c>
      <c r="G5" s="513" t="s">
        <v>50</v>
      </c>
      <c r="H5" s="513" t="s">
        <v>51</v>
      </c>
      <c r="I5" s="513" t="s">
        <v>58</v>
      </c>
      <c r="J5" s="513" t="s">
        <v>387</v>
      </c>
      <c r="K5" s="513" t="s">
        <v>465</v>
      </c>
    </row>
    <row r="6" spans="1:15" ht="12.95" customHeight="1">
      <c r="A6" s="637" t="str">
        <f>'6.1'!A9</f>
        <v>January</v>
      </c>
      <c r="B6" s="1039">
        <v>130387.01038711204</v>
      </c>
      <c r="C6" s="725">
        <v>910406.18678079627</v>
      </c>
      <c r="D6" s="752">
        <v>44984.639000000003</v>
      </c>
      <c r="E6" s="752">
        <v>48484.997029999999</v>
      </c>
      <c r="F6" s="1042">
        <v>1134262.8331979082</v>
      </c>
      <c r="G6" s="752">
        <v>1394340.13053</v>
      </c>
      <c r="H6" s="752">
        <v>9725046.5487500001</v>
      </c>
      <c r="I6" s="752">
        <v>480281.85199000005</v>
      </c>
      <c r="J6" s="752">
        <v>519121.07809600001</v>
      </c>
      <c r="K6" s="773">
        <v>12118789.609366</v>
      </c>
      <c r="L6" s="293"/>
      <c r="M6" s="19"/>
      <c r="N6" s="19"/>
      <c r="O6" s="28"/>
    </row>
    <row r="7" spans="1:15" ht="12.95" customHeight="1">
      <c r="A7" s="637" t="str">
        <f>'6.1'!A10</f>
        <v>February</v>
      </c>
      <c r="B7" s="1039">
        <v>102886.42307283396</v>
      </c>
      <c r="C7" s="752">
        <v>731826.70801090379</v>
      </c>
      <c r="D7" s="752">
        <v>36665.690999999999</v>
      </c>
      <c r="E7" s="752">
        <v>19121.578009999997</v>
      </c>
      <c r="F7" s="1042">
        <v>890500.40009373776</v>
      </c>
      <c r="G7" s="752">
        <v>1103405.49288</v>
      </c>
      <c r="H7" s="752">
        <v>7826733.2474999987</v>
      </c>
      <c r="I7" s="752">
        <v>392157.58717999997</v>
      </c>
      <c r="J7" s="752">
        <v>204672.46465800004</v>
      </c>
      <c r="K7" s="773">
        <v>9526968.7922179978</v>
      </c>
      <c r="L7" s="27"/>
      <c r="M7" s="19"/>
      <c r="N7" s="19"/>
      <c r="O7" s="28"/>
    </row>
    <row r="8" spans="1:15" ht="12.95" customHeight="1">
      <c r="A8" s="637" t="str">
        <f>'6.1'!A11</f>
        <v>March</v>
      </c>
      <c r="B8" s="1039">
        <v>100232.52548318211</v>
      </c>
      <c r="C8" s="752">
        <v>737192.34386151319</v>
      </c>
      <c r="D8" s="752">
        <v>36894.07</v>
      </c>
      <c r="E8" s="752">
        <v>48300.553089999994</v>
      </c>
      <c r="F8" s="1042">
        <v>922619.49243469513</v>
      </c>
      <c r="G8" s="752">
        <v>1081827.962102833</v>
      </c>
      <c r="H8" s="752">
        <v>7911417.8751699999</v>
      </c>
      <c r="I8" s="752">
        <v>394441.46036000003</v>
      </c>
      <c r="J8" s="752">
        <v>521766.69561699999</v>
      </c>
      <c r="K8" s="773">
        <v>9909453.9932498317</v>
      </c>
      <c r="L8" s="296"/>
      <c r="M8" s="19"/>
      <c r="N8" s="19"/>
      <c r="O8" s="28"/>
    </row>
    <row r="9" spans="1:15" ht="12.95" customHeight="1">
      <c r="A9" s="634" t="str">
        <f>'6.1'!A12</f>
        <v>April</v>
      </c>
      <c r="B9" s="1038">
        <v>74550.468344230554</v>
      </c>
      <c r="C9" s="754">
        <v>563107.41134476836</v>
      </c>
      <c r="D9" s="754">
        <v>28310.621999999999</v>
      </c>
      <c r="E9" s="754">
        <v>5393.6873199999982</v>
      </c>
      <c r="F9" s="1043">
        <v>671362.18900899892</v>
      </c>
      <c r="G9" s="754">
        <v>809197.09410390782</v>
      </c>
      <c r="H9" s="754">
        <v>6068092.2070999993</v>
      </c>
      <c r="I9" s="754">
        <v>302456.97045000002</v>
      </c>
      <c r="J9" s="754">
        <v>58238.069782999999</v>
      </c>
      <c r="K9" s="774">
        <v>7237984.3414369076</v>
      </c>
      <c r="L9" s="27"/>
      <c r="M9" s="19"/>
      <c r="N9" s="19"/>
      <c r="O9" s="28"/>
    </row>
    <row r="10" spans="1:15" ht="12.95" customHeight="1">
      <c r="A10" s="637" t="str">
        <f>'6.1'!A13</f>
        <v>May</v>
      </c>
      <c r="B10" s="1039">
        <v>27622.192440521852</v>
      </c>
      <c r="C10" s="752">
        <v>313816.78660389746</v>
      </c>
      <c r="D10" s="752">
        <v>14858.406010000001</v>
      </c>
      <c r="E10" s="752">
        <v>32598.787099999994</v>
      </c>
      <c r="F10" s="1042">
        <v>388896.1721544193</v>
      </c>
      <c r="G10" s="752">
        <v>298028.07840497722</v>
      </c>
      <c r="H10" s="752">
        <v>3371927.8527900004</v>
      </c>
      <c r="I10" s="752">
        <v>158931.53100000002</v>
      </c>
      <c r="J10" s="752">
        <v>350769.83049399994</v>
      </c>
      <c r="K10" s="773">
        <v>4179657.2926889779</v>
      </c>
      <c r="L10" s="27"/>
      <c r="M10" s="19"/>
      <c r="N10" s="19"/>
      <c r="O10" s="28"/>
    </row>
    <row r="11" spans="1:15" ht="12.95" customHeight="1">
      <c r="A11" s="640" t="str">
        <f>'6.1'!A14</f>
        <v>June</v>
      </c>
      <c r="B11" s="1040">
        <v>19349.489106876652</v>
      </c>
      <c r="C11" s="756">
        <v>259233.16487017696</v>
      </c>
      <c r="D11" s="756">
        <v>11605.965</v>
      </c>
      <c r="E11" s="756">
        <v>46165.875899999999</v>
      </c>
      <c r="F11" s="1044">
        <v>336354.4948770536</v>
      </c>
      <c r="G11" s="756">
        <v>211928.35232301572</v>
      </c>
      <c r="H11" s="756">
        <v>2807945.5085899993</v>
      </c>
      <c r="I11" s="756">
        <v>124974.32594999998</v>
      </c>
      <c r="J11" s="756">
        <v>504675.23211399995</v>
      </c>
      <c r="K11" s="775">
        <v>3649523.4189770147</v>
      </c>
      <c r="L11" s="27"/>
      <c r="M11" s="19"/>
      <c r="N11" s="19"/>
      <c r="O11" s="28"/>
    </row>
    <row r="12" spans="1:15" ht="12.95" customHeight="1">
      <c r="A12" s="637" t="str">
        <f>'6.1'!A15</f>
        <v>July</v>
      </c>
      <c r="B12" s="1039">
        <v>18843.73768136169</v>
      </c>
      <c r="C12" s="752">
        <v>235294.93843617072</v>
      </c>
      <c r="D12" s="752">
        <v>10145.726989999999</v>
      </c>
      <c r="E12" s="752">
        <v>24281.192100000004</v>
      </c>
      <c r="F12" s="1042">
        <v>288565.5952075324</v>
      </c>
      <c r="G12" s="752">
        <v>206302.80620599553</v>
      </c>
      <c r="H12" s="752">
        <v>2557611.5410199999</v>
      </c>
      <c r="I12" s="752">
        <v>109754.00306999999</v>
      </c>
      <c r="J12" s="752">
        <v>265257.7910330001</v>
      </c>
      <c r="K12" s="773">
        <v>3138926.1413289956</v>
      </c>
      <c r="L12" s="27"/>
      <c r="M12" s="19"/>
      <c r="N12" s="19"/>
      <c r="O12" s="28"/>
    </row>
    <row r="13" spans="1:15" ht="12.95" customHeight="1">
      <c r="A13" s="637" t="str">
        <f>'6.1'!A16</f>
        <v>August</v>
      </c>
      <c r="B13" s="1039">
        <v>18444.496195747073</v>
      </c>
      <c r="C13" s="752">
        <v>237313.06780265464</v>
      </c>
      <c r="D13" s="752">
        <v>10659.31</v>
      </c>
      <c r="E13" s="752">
        <v>44688.278989999999</v>
      </c>
      <c r="F13" s="1042">
        <v>311105.15298840177</v>
      </c>
      <c r="G13" s="752">
        <v>201105.41613698474</v>
      </c>
      <c r="H13" s="752">
        <v>2574977.5773</v>
      </c>
      <c r="I13" s="752">
        <v>115844.40463999999</v>
      </c>
      <c r="J13" s="752">
        <v>485699.75145700009</v>
      </c>
      <c r="K13" s="773">
        <v>3377627.1495339847</v>
      </c>
      <c r="L13" s="27"/>
      <c r="M13" s="19"/>
      <c r="N13" s="19"/>
      <c r="O13" s="28"/>
    </row>
    <row r="14" spans="1:15" ht="12.95" customHeight="1">
      <c r="A14" s="637" t="str">
        <f>'6.1'!A17</f>
        <v>September</v>
      </c>
      <c r="B14" s="1039">
        <v>29906.473419748214</v>
      </c>
      <c r="C14" s="752">
        <v>303570.78524278855</v>
      </c>
      <c r="D14" s="752">
        <v>15230.959989999999</v>
      </c>
      <c r="E14" s="752">
        <v>34649.741989999995</v>
      </c>
      <c r="F14" s="1042">
        <v>383357.96064253675</v>
      </c>
      <c r="G14" s="752">
        <v>329065.85467596835</v>
      </c>
      <c r="H14" s="752">
        <v>3320011.0652700001</v>
      </c>
      <c r="I14" s="752">
        <v>165664.25393000001</v>
      </c>
      <c r="J14" s="752">
        <v>380548.499282</v>
      </c>
      <c r="K14" s="773">
        <v>4195289.6731579686</v>
      </c>
      <c r="L14" s="27"/>
      <c r="M14" s="19"/>
      <c r="N14" s="19"/>
      <c r="O14" s="28"/>
    </row>
    <row r="15" spans="1:15" ht="12.95" customHeight="1">
      <c r="A15" s="634" t="str">
        <f>'6.1'!A18</f>
        <v>October</v>
      </c>
      <c r="B15" s="1038">
        <v>46754.81879759211</v>
      </c>
      <c r="C15" s="754">
        <v>405361.71110641828</v>
      </c>
      <c r="D15" s="754">
        <v>19198.521990000001</v>
      </c>
      <c r="E15" s="754">
        <v>36294.282039999998</v>
      </c>
      <c r="F15" s="1043">
        <v>507609.33393401041</v>
      </c>
      <c r="G15" s="754">
        <v>512715.32120299287</v>
      </c>
      <c r="H15" s="754">
        <v>4442646.3504799996</v>
      </c>
      <c r="I15" s="754">
        <v>210256.99593000003</v>
      </c>
      <c r="J15" s="754">
        <v>398009.51487800007</v>
      </c>
      <c r="K15" s="774">
        <v>5563628.1824909924</v>
      </c>
      <c r="L15" s="27"/>
      <c r="M15" s="19"/>
      <c r="N15" s="19"/>
      <c r="O15" s="28"/>
    </row>
    <row r="16" spans="1:15" ht="12.95" customHeight="1">
      <c r="A16" s="637" t="str">
        <f>'6.1'!A19</f>
        <v>November</v>
      </c>
      <c r="B16" s="1039">
        <v>83652.864691224648</v>
      </c>
      <c r="C16" s="752">
        <v>598773.13900048996</v>
      </c>
      <c r="D16" s="752">
        <v>29740.346000000001</v>
      </c>
      <c r="E16" s="752">
        <v>30804.314840000003</v>
      </c>
      <c r="F16" s="1042">
        <v>742970.66453171463</v>
      </c>
      <c r="G16" s="752">
        <v>916317.20715591172</v>
      </c>
      <c r="H16" s="752">
        <v>6543496.2298900001</v>
      </c>
      <c r="I16" s="752">
        <v>323856.36027000006</v>
      </c>
      <c r="J16" s="752">
        <v>337425.80753700004</v>
      </c>
      <c r="K16" s="773">
        <v>8121095.6048529111</v>
      </c>
      <c r="L16" s="27"/>
      <c r="M16" s="19"/>
      <c r="N16" s="19"/>
      <c r="O16" s="28"/>
    </row>
    <row r="17" spans="1:15" ht="12.95" customHeight="1">
      <c r="A17" s="640" t="str">
        <f>'6.1'!A20</f>
        <v>December</v>
      </c>
      <c r="B17" s="1040">
        <v>115598.29682769922</v>
      </c>
      <c r="C17" s="756">
        <v>767260.41767058661</v>
      </c>
      <c r="D17" s="756">
        <v>38154.230009999999</v>
      </c>
      <c r="E17" s="756">
        <v>45145.049989999985</v>
      </c>
      <c r="F17" s="1044">
        <v>966157.9944982857</v>
      </c>
      <c r="G17" s="756">
        <v>1263913.442807412</v>
      </c>
      <c r="H17" s="756">
        <v>8353077.0294600008</v>
      </c>
      <c r="I17" s="756">
        <v>416299.24363000004</v>
      </c>
      <c r="J17" s="756">
        <v>494464.39763799997</v>
      </c>
      <c r="K17" s="775">
        <v>10527754.113535414</v>
      </c>
      <c r="L17" s="27"/>
      <c r="M17" s="19"/>
      <c r="N17" s="19"/>
      <c r="O17" s="28"/>
    </row>
    <row r="18" spans="1:15" ht="12.95" customHeight="1">
      <c r="A18" s="634" t="str">
        <f>'6.1'!A21</f>
        <v>1Q</v>
      </c>
      <c r="B18" s="1038">
        <f>SUM(B6:B8)</f>
        <v>333505.95894312812</v>
      </c>
      <c r="C18" s="722">
        <f>SUM(C6:C8)</f>
        <v>2379425.2386532133</v>
      </c>
      <c r="D18" s="722">
        <f t="shared" ref="D18:J18" si="0">SUM(D6:D8)</f>
        <v>118544.4</v>
      </c>
      <c r="E18" s="722">
        <f t="shared" si="0"/>
        <v>115907.12813</v>
      </c>
      <c r="F18" s="1045">
        <f t="shared" si="0"/>
        <v>2947382.7257263409</v>
      </c>
      <c r="G18" s="722">
        <f t="shared" si="0"/>
        <v>3579573.5855128327</v>
      </c>
      <c r="H18" s="722">
        <f t="shared" si="0"/>
        <v>25463197.67142</v>
      </c>
      <c r="I18" s="722">
        <f t="shared" si="0"/>
        <v>1266880.8995300001</v>
      </c>
      <c r="J18" s="722">
        <f t="shared" si="0"/>
        <v>1245560.2383710002</v>
      </c>
      <c r="K18" s="776">
        <f>SUM(K6:K8)</f>
        <v>31555212.394833833</v>
      </c>
      <c r="M18" s="19"/>
      <c r="N18" s="19"/>
    </row>
    <row r="19" spans="1:15" ht="12.95" customHeight="1">
      <c r="A19" s="637" t="str">
        <f>'6.1'!A22</f>
        <v>2Q</v>
      </c>
      <c r="B19" s="1039">
        <f>SUM(B9:B11)</f>
        <v>121522.14989162906</v>
      </c>
      <c r="C19" s="725">
        <f>SUM(C9:C11)</f>
        <v>1136157.3628188428</v>
      </c>
      <c r="D19" s="725">
        <f t="shared" ref="D19:J19" si="1">SUM(D9:D11)</f>
        <v>54774.993010000006</v>
      </c>
      <c r="E19" s="725">
        <f t="shared" si="1"/>
        <v>84158.350319999998</v>
      </c>
      <c r="F19" s="1046">
        <f t="shared" si="1"/>
        <v>1396612.8560404719</v>
      </c>
      <c r="G19" s="725">
        <f t="shared" si="1"/>
        <v>1319153.5248319008</v>
      </c>
      <c r="H19" s="725">
        <f t="shared" si="1"/>
        <v>12247965.56848</v>
      </c>
      <c r="I19" s="725">
        <f t="shared" si="1"/>
        <v>586362.82740000007</v>
      </c>
      <c r="J19" s="725">
        <f t="shared" si="1"/>
        <v>913683.13239099993</v>
      </c>
      <c r="K19" s="777">
        <f>SUM(K9:K11)</f>
        <v>15067165.053102899</v>
      </c>
      <c r="M19" s="19"/>
      <c r="N19" s="19"/>
    </row>
    <row r="20" spans="1:15" ht="12.95" customHeight="1">
      <c r="A20" s="637" t="str">
        <f>'6.1'!A23</f>
        <v>3Q</v>
      </c>
      <c r="B20" s="1039">
        <f>SUM(B12:B14)</f>
        <v>67194.707296856985</v>
      </c>
      <c r="C20" s="725">
        <f>SUM(C12:C14)</f>
        <v>776178.79148161388</v>
      </c>
      <c r="D20" s="725">
        <f t="shared" ref="D20:J20" si="2">SUM(D12:D14)</f>
        <v>36035.996979999996</v>
      </c>
      <c r="E20" s="725">
        <f t="shared" si="2"/>
        <v>103619.21308</v>
      </c>
      <c r="F20" s="1046">
        <f t="shared" si="2"/>
        <v>983028.70883847086</v>
      </c>
      <c r="G20" s="725">
        <f t="shared" si="2"/>
        <v>736474.07701894862</v>
      </c>
      <c r="H20" s="725">
        <f t="shared" si="2"/>
        <v>8452600.1835899986</v>
      </c>
      <c r="I20" s="725">
        <f t="shared" si="2"/>
        <v>391262.66164000001</v>
      </c>
      <c r="J20" s="725">
        <f t="shared" si="2"/>
        <v>1131506.041772</v>
      </c>
      <c r="K20" s="777">
        <f>SUM(K12:K14)</f>
        <v>10711842.964020949</v>
      </c>
      <c r="M20" s="19"/>
      <c r="N20" s="19"/>
    </row>
    <row r="21" spans="1:15" ht="12.95" customHeight="1">
      <c r="A21" s="640" t="str">
        <f>'6.1'!A24</f>
        <v>4Q</v>
      </c>
      <c r="B21" s="1040">
        <f>SUM(B15:B17)</f>
        <v>246005.98031651595</v>
      </c>
      <c r="C21" s="728">
        <f>SUM(C15:C17)</f>
        <v>1771395.2677774949</v>
      </c>
      <c r="D21" s="728">
        <f t="shared" ref="D21:J21" si="3">SUM(D15:D17)</f>
        <v>87093.097999999998</v>
      </c>
      <c r="E21" s="728">
        <f t="shared" si="3"/>
        <v>112243.64686999998</v>
      </c>
      <c r="F21" s="1047">
        <f t="shared" si="3"/>
        <v>2216737.9929640107</v>
      </c>
      <c r="G21" s="728">
        <f t="shared" si="3"/>
        <v>2692945.9711663164</v>
      </c>
      <c r="H21" s="728">
        <f t="shared" si="3"/>
        <v>19339219.60983</v>
      </c>
      <c r="I21" s="728">
        <f t="shared" si="3"/>
        <v>950412.59983000008</v>
      </c>
      <c r="J21" s="728">
        <f t="shared" si="3"/>
        <v>1229899.7200529999</v>
      </c>
      <c r="K21" s="778">
        <f>SUM(K15:K17)</f>
        <v>24212477.900879316</v>
      </c>
      <c r="M21" s="19"/>
      <c r="N21" s="19"/>
    </row>
    <row r="22" spans="1:15" ht="12.95" customHeight="1">
      <c r="A22" s="637" t="str">
        <f>'6.1'!A25</f>
        <v>1H</v>
      </c>
      <c r="B22" s="1039">
        <f>SUM(B6:B11)</f>
        <v>455028.10883475718</v>
      </c>
      <c r="C22" s="725">
        <f>SUM(C6:C11)</f>
        <v>3515582.601472056</v>
      </c>
      <c r="D22" s="725">
        <f t="shared" ref="D22:J22" si="4">SUM(D6:D11)</f>
        <v>173319.39301</v>
      </c>
      <c r="E22" s="725">
        <f t="shared" si="4"/>
        <v>200065.47845</v>
      </c>
      <c r="F22" s="1046">
        <f t="shared" si="4"/>
        <v>4343995.5817668121</v>
      </c>
      <c r="G22" s="725">
        <f t="shared" si="4"/>
        <v>4898727.110344734</v>
      </c>
      <c r="H22" s="725">
        <f t="shared" si="4"/>
        <v>37711163.2399</v>
      </c>
      <c r="I22" s="725">
        <f t="shared" si="4"/>
        <v>1853243.7269299999</v>
      </c>
      <c r="J22" s="725">
        <f t="shared" si="4"/>
        <v>2159243.3707619999</v>
      </c>
      <c r="K22" s="777">
        <f>SUM(K6:K11)</f>
        <v>46622377.447936736</v>
      </c>
      <c r="M22" s="19"/>
      <c r="N22" s="19"/>
    </row>
    <row r="23" spans="1:15" ht="12.95" customHeight="1">
      <c r="A23" s="637" t="str">
        <f>'6.1'!A26</f>
        <v>2H</v>
      </c>
      <c r="B23" s="1039">
        <f>SUM(B12:B17)</f>
        <v>313200.68761337298</v>
      </c>
      <c r="C23" s="725">
        <f>SUM(C12:C17)</f>
        <v>2547574.0592591087</v>
      </c>
      <c r="D23" s="725">
        <f t="shared" ref="D23:J23" si="5">SUM(D12:D17)</f>
        <v>123129.09497999999</v>
      </c>
      <c r="E23" s="725">
        <f t="shared" si="5"/>
        <v>215862.85995000001</v>
      </c>
      <c r="F23" s="1046">
        <f t="shared" si="5"/>
        <v>3199766.7018024819</v>
      </c>
      <c r="G23" s="725">
        <f t="shared" si="5"/>
        <v>3429420.0481852647</v>
      </c>
      <c r="H23" s="725">
        <f t="shared" si="5"/>
        <v>27791819.793419998</v>
      </c>
      <c r="I23" s="725">
        <f t="shared" si="5"/>
        <v>1341675.2614700003</v>
      </c>
      <c r="J23" s="725">
        <f t="shared" si="5"/>
        <v>2361405.7618250004</v>
      </c>
      <c r="K23" s="777">
        <f>SUM(K12:K17)</f>
        <v>34924320.864900269</v>
      </c>
      <c r="M23" s="19"/>
      <c r="N23" s="19"/>
    </row>
    <row r="24" spans="1:15" ht="12.95" customHeight="1">
      <c r="A24" s="632" t="str">
        <f>'6.1'!A27</f>
        <v>Year</v>
      </c>
      <c r="B24" s="1041">
        <f>SUM(B6:B17)</f>
        <v>768228.79644813004</v>
      </c>
      <c r="C24" s="731">
        <f>SUM(C6:C17)</f>
        <v>6063156.6607311647</v>
      </c>
      <c r="D24" s="731">
        <f t="shared" ref="D24:J24" si="6">SUM(D6:D17)</f>
        <v>296448.48798999999</v>
      </c>
      <c r="E24" s="731">
        <f t="shared" si="6"/>
        <v>415928.33840000001</v>
      </c>
      <c r="F24" s="1049">
        <f t="shared" si="6"/>
        <v>7543762.283569294</v>
      </c>
      <c r="G24" s="731">
        <f t="shared" si="6"/>
        <v>8328147.1585299987</v>
      </c>
      <c r="H24" s="731">
        <f t="shared" si="6"/>
        <v>65502983.033319995</v>
      </c>
      <c r="I24" s="731">
        <f t="shared" si="6"/>
        <v>3194918.9884000001</v>
      </c>
      <c r="J24" s="731">
        <f t="shared" si="6"/>
        <v>4520649.1325870007</v>
      </c>
      <c r="K24" s="1137">
        <f>SUM(K6:K17)</f>
        <v>81546698.312837005</v>
      </c>
      <c r="M24" s="19"/>
      <c r="N24" s="19"/>
    </row>
    <row r="25" spans="1:15" ht="15.95" customHeight="1"/>
    <row r="26" spans="1:15" ht="15.95" customHeight="1">
      <c r="A26" s="1575" t="s">
        <v>388</v>
      </c>
      <c r="B26" s="1575"/>
      <c r="C26" s="1575"/>
      <c r="D26" s="1575"/>
      <c r="E26" s="1575"/>
      <c r="F26" s="312"/>
      <c r="G26" s="1575" t="s">
        <v>502</v>
      </c>
      <c r="H26" s="1575"/>
      <c r="I26" s="1575"/>
      <c r="J26" s="1575"/>
      <c r="K26" s="1575"/>
    </row>
    <row r="27" spans="1:15" ht="15.95" customHeight="1">
      <c r="A27" s="1575"/>
      <c r="B27" s="1575"/>
      <c r="C27" s="1575"/>
      <c r="D27" s="1575"/>
      <c r="E27" s="1575"/>
      <c r="F27" s="312"/>
      <c r="G27" s="1575"/>
      <c r="H27" s="1575"/>
      <c r="I27" s="1575"/>
      <c r="J27" s="1575"/>
      <c r="K27" s="1575"/>
    </row>
    <row r="28" spans="1:15" ht="15.95" customHeight="1">
      <c r="E28" s="19"/>
      <c r="F28" s="19"/>
      <c r="G28" s="19"/>
      <c r="H28" s="19"/>
    </row>
    <row r="29" spans="1:15" ht="15.95" customHeight="1">
      <c r="D29" s="7" t="str">
        <f>B5</f>
        <v xml:space="preserve"> PP Distribuce</v>
      </c>
      <c r="E29" s="19">
        <f>B24/1000</f>
        <v>768.22879644813008</v>
      </c>
      <c r="F29" s="19"/>
      <c r="G29" s="19"/>
    </row>
    <row r="30" spans="1:15" ht="15.95" customHeight="1">
      <c r="D30" s="7" t="str">
        <f>C5</f>
        <v xml:space="preserve"> GasNet</v>
      </c>
      <c r="E30" s="19">
        <f>C24/1000</f>
        <v>6063.1566607311652</v>
      </c>
      <c r="F30" s="19"/>
      <c r="G30" s="19"/>
    </row>
    <row r="31" spans="1:15" ht="15.95" customHeight="1">
      <c r="D31" s="7" t="str">
        <f>D5</f>
        <v xml:space="preserve"> EG.D</v>
      </c>
      <c r="E31" s="19">
        <f>D24/1000</f>
        <v>296.44848798999999</v>
      </c>
      <c r="F31" s="19"/>
      <c r="G31" s="19"/>
    </row>
    <row r="32" spans="1:15" ht="15.95" customHeight="1">
      <c r="D32" s="7" t="str">
        <f>E5</f>
        <v xml:space="preserve"> Other companies</v>
      </c>
      <c r="E32" s="19">
        <f>E24/1000</f>
        <v>415.92833840000003</v>
      </c>
      <c r="F32" s="19"/>
      <c r="G32" s="19"/>
      <c r="H32" s="19"/>
    </row>
    <row r="33" spans="1:11" ht="15.95" customHeight="1">
      <c r="E33" s="19">
        <f>SUM(E29:E32)</f>
        <v>7543.7622835692955</v>
      </c>
      <c r="F33" s="19"/>
      <c r="G33" s="19"/>
      <c r="H33" s="19"/>
    </row>
    <row r="34" spans="1:11" ht="15.95" customHeight="1">
      <c r="E34" s="19"/>
      <c r="F34" s="19"/>
      <c r="G34" s="19"/>
      <c r="H34" s="19"/>
    </row>
    <row r="35" spans="1:11" ht="15.95" customHeight="1">
      <c r="E35" s="19"/>
      <c r="F35" s="19"/>
      <c r="G35" s="19"/>
    </row>
    <row r="36" spans="1:11" ht="15.95" customHeight="1"/>
    <row r="37" spans="1:11" ht="15.95" customHeight="1"/>
    <row r="38" spans="1:11" ht="16.149999999999999" customHeight="1">
      <c r="A38" s="1720" t="s">
        <v>389</v>
      </c>
      <c r="B38" s="1720"/>
      <c r="C38" s="1720"/>
      <c r="D38" s="1720"/>
      <c r="E38" s="1720"/>
      <c r="F38" s="1720"/>
      <c r="G38" s="1584"/>
      <c r="H38" s="1584"/>
      <c r="I38" s="1584"/>
      <c r="J38" s="1584"/>
      <c r="K38" s="1584"/>
    </row>
    <row r="39" spans="1:11" ht="86.25" customHeight="1">
      <c r="A39" s="814"/>
      <c r="B39" s="531" t="str">
        <f>B5</f>
        <v xml:space="preserve"> PP Distribuce</v>
      </c>
      <c r="C39" s="531" t="str">
        <f t="shared" ref="C39:F39" si="7">C5</f>
        <v xml:space="preserve"> GasNet</v>
      </c>
      <c r="D39" s="531" t="str">
        <f t="shared" si="7"/>
        <v xml:space="preserve"> EG.D</v>
      </c>
      <c r="E39" s="531" t="str">
        <f>E5</f>
        <v xml:space="preserve"> Other companies</v>
      </c>
      <c r="F39" s="531" t="str">
        <f t="shared" si="7"/>
        <v xml:space="preserve"> Total</v>
      </c>
      <c r="H39" s="148"/>
      <c r="I39" s="148"/>
    </row>
    <row r="40" spans="1:11" ht="12.95" customHeight="1">
      <c r="A40" s="646" t="s">
        <v>200</v>
      </c>
      <c r="B40" s="703">
        <v>11.003287671232879</v>
      </c>
      <c r="C40" s="703">
        <v>9.4723744292237448</v>
      </c>
      <c r="D40" s="703">
        <v>9.1252054794520543</v>
      </c>
      <c r="E40" s="703">
        <v>9.4671232876712423</v>
      </c>
      <c r="F40" s="1138">
        <v>9.4671232876712423</v>
      </c>
      <c r="H40" s="148" t="s">
        <v>50</v>
      </c>
      <c r="I40" s="108">
        <f>B40</f>
        <v>11.003287671232879</v>
      </c>
    </row>
    <row r="41" spans="1:11" ht="12.95" customHeight="1">
      <c r="A41" s="919" t="s">
        <v>390</v>
      </c>
      <c r="B41" s="920">
        <v>29.6</v>
      </c>
      <c r="C41" s="920">
        <v>25.283333333333331</v>
      </c>
      <c r="D41" s="920">
        <v>25</v>
      </c>
      <c r="E41" s="920">
        <v>25.2</v>
      </c>
      <c r="F41" s="1139">
        <v>25.2</v>
      </c>
      <c r="H41" s="148" t="s">
        <v>51</v>
      </c>
      <c r="I41" s="108">
        <f>C40</f>
        <v>9.4723744292237448</v>
      </c>
    </row>
    <row r="42" spans="1:11" ht="12.95" customHeight="1">
      <c r="A42" s="917" t="s">
        <v>391</v>
      </c>
      <c r="B42" s="918">
        <v>-8.8000000000000007</v>
      </c>
      <c r="C42" s="918">
        <v>-8.2666666666666675</v>
      </c>
      <c r="D42" s="918">
        <v>-9.8000000000000007</v>
      </c>
      <c r="E42" s="918">
        <v>-8.5</v>
      </c>
      <c r="F42" s="1140">
        <v>-8.5</v>
      </c>
      <c r="H42" s="148" t="s">
        <v>58</v>
      </c>
      <c r="I42" s="108">
        <f>D40</f>
        <v>9.1252054794520543</v>
      </c>
    </row>
    <row r="43" spans="1:11" ht="12.95" customHeight="1">
      <c r="A43" s="919" t="s">
        <v>100</v>
      </c>
      <c r="B43" s="920">
        <v>9.1355191256830288</v>
      </c>
      <c r="C43" s="920">
        <v>8.0715391621129413</v>
      </c>
      <c r="D43" s="920">
        <v>7.5188524590163803</v>
      </c>
      <c r="E43" s="920">
        <v>8.5478142076502728</v>
      </c>
      <c r="F43" s="1139">
        <v>8.5478142076502728</v>
      </c>
      <c r="H43" s="148" t="s">
        <v>59</v>
      </c>
      <c r="I43" s="108">
        <f>E40</f>
        <v>9.4671232876712423</v>
      </c>
    </row>
    <row r="44" spans="1:11" ht="12.95" customHeight="1">
      <c r="A44" s="917" t="s">
        <v>92</v>
      </c>
      <c r="B44" s="918">
        <v>1.8677685455498505</v>
      </c>
      <c r="C44" s="918">
        <v>1.4008352671108035</v>
      </c>
      <c r="D44" s="918">
        <v>1.606353020435674</v>
      </c>
      <c r="E44" s="918">
        <v>0.91930908002096956</v>
      </c>
      <c r="F44" s="1140">
        <v>0.91930908002096956</v>
      </c>
      <c r="H44" s="148" t="s">
        <v>52</v>
      </c>
      <c r="I44" s="108">
        <f>F40</f>
        <v>9.4671232876712423</v>
      </c>
    </row>
    <row r="46" spans="1:11">
      <c r="G46" s="20"/>
      <c r="H46" s="20"/>
      <c r="I46" s="20"/>
      <c r="J46" s="20"/>
      <c r="K46" s="20"/>
    </row>
  </sheetData>
  <mergeCells count="9">
    <mergeCell ref="A1:K1"/>
    <mergeCell ref="A3:K3"/>
    <mergeCell ref="A38:F38"/>
    <mergeCell ref="G38:K38"/>
    <mergeCell ref="A26:E27"/>
    <mergeCell ref="G26:K27"/>
    <mergeCell ref="A2:I2"/>
    <mergeCell ref="B4:F4"/>
    <mergeCell ref="G4:K4"/>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40"/>
  <dimension ref="A1:R70"/>
  <sheetViews>
    <sheetView showGridLines="0" zoomScaleNormal="100" zoomScaleSheetLayoutView="100" workbookViewId="0">
      <selection activeCell="H1" sqref="H1"/>
    </sheetView>
  </sheetViews>
  <sheetFormatPr defaultRowHeight="12.75"/>
  <cols>
    <col min="1" max="1" width="3.140625" style="72" customWidth="1"/>
    <col min="2" max="2" width="32.42578125" style="72" customWidth="1"/>
    <col min="3" max="3" width="10" style="72" customWidth="1"/>
    <col min="4" max="5" width="4.7109375" style="72" customWidth="1"/>
    <col min="6" max="7" width="9.28515625" style="72" customWidth="1"/>
    <col min="8" max="8" width="6.140625" style="72" customWidth="1"/>
    <col min="9" max="10" width="9.7109375" style="72" customWidth="1"/>
    <col min="11" max="11" width="16.7109375" style="73" customWidth="1"/>
    <col min="12" max="12" width="10.28515625" style="72" bestFit="1" customWidth="1"/>
    <col min="13" max="14" width="11.140625" style="72" customWidth="1"/>
    <col min="15" max="242" width="9.140625" style="72"/>
    <col min="243" max="243" width="20.7109375" style="72" customWidth="1"/>
    <col min="244" max="253" width="10.7109375" style="72" customWidth="1"/>
    <col min="254" max="255" width="2.7109375" style="72" customWidth="1"/>
    <col min="256" max="498" width="9.140625" style="72"/>
    <col min="499" max="499" width="20.7109375" style="72" customWidth="1"/>
    <col min="500" max="509" width="10.7109375" style="72" customWidth="1"/>
    <col min="510" max="511" width="2.7109375" style="72" customWidth="1"/>
    <col min="512" max="754" width="9.140625" style="72"/>
    <col min="755" max="755" width="20.7109375" style="72" customWidth="1"/>
    <col min="756" max="765" width="10.7109375" style="72" customWidth="1"/>
    <col min="766" max="767" width="2.7109375" style="72" customWidth="1"/>
    <col min="768" max="1010" width="9.140625" style="72"/>
    <col min="1011" max="1011" width="20.7109375" style="72" customWidth="1"/>
    <col min="1012" max="1021" width="10.7109375" style="72" customWidth="1"/>
    <col min="1022" max="1023" width="2.7109375" style="72" customWidth="1"/>
    <col min="1024" max="1266" width="9.140625" style="72"/>
    <col min="1267" max="1267" width="20.7109375" style="72" customWidth="1"/>
    <col min="1268" max="1277" width="10.7109375" style="72" customWidth="1"/>
    <col min="1278" max="1279" width="2.7109375" style="72" customWidth="1"/>
    <col min="1280" max="1522" width="9.140625" style="72"/>
    <col min="1523" max="1523" width="20.7109375" style="72" customWidth="1"/>
    <col min="1524" max="1533" width="10.7109375" style="72" customWidth="1"/>
    <col min="1534" max="1535" width="2.7109375" style="72" customWidth="1"/>
    <col min="1536" max="1778" width="9.140625" style="72"/>
    <col min="1779" max="1779" width="20.7109375" style="72" customWidth="1"/>
    <col min="1780" max="1789" width="10.7109375" style="72" customWidth="1"/>
    <col min="1790" max="1791" width="2.7109375" style="72" customWidth="1"/>
    <col min="1792" max="2034" width="9.140625" style="72"/>
    <col min="2035" max="2035" width="20.7109375" style="72" customWidth="1"/>
    <col min="2036" max="2045" width="10.7109375" style="72" customWidth="1"/>
    <col min="2046" max="2047" width="2.7109375" style="72" customWidth="1"/>
    <col min="2048" max="2290" width="9.140625" style="72"/>
    <col min="2291" max="2291" width="20.7109375" style="72" customWidth="1"/>
    <col min="2292" max="2301" width="10.7109375" style="72" customWidth="1"/>
    <col min="2302" max="2303" width="2.7109375" style="72" customWidth="1"/>
    <col min="2304" max="2546" width="9.140625" style="72"/>
    <col min="2547" max="2547" width="20.7109375" style="72" customWidth="1"/>
    <col min="2548" max="2557" width="10.7109375" style="72" customWidth="1"/>
    <col min="2558" max="2559" width="2.7109375" style="72" customWidth="1"/>
    <col min="2560" max="2802" width="9.140625" style="72"/>
    <col min="2803" max="2803" width="20.7109375" style="72" customWidth="1"/>
    <col min="2804" max="2813" width="10.7109375" style="72" customWidth="1"/>
    <col min="2814" max="2815" width="2.7109375" style="72" customWidth="1"/>
    <col min="2816" max="3058" width="9.140625" style="72"/>
    <col min="3059" max="3059" width="20.7109375" style="72" customWidth="1"/>
    <col min="3060" max="3069" width="10.7109375" style="72" customWidth="1"/>
    <col min="3070" max="3071" width="2.7109375" style="72" customWidth="1"/>
    <col min="3072" max="3314" width="9.140625" style="72"/>
    <col min="3315" max="3315" width="20.7109375" style="72" customWidth="1"/>
    <col min="3316" max="3325" width="10.7109375" style="72" customWidth="1"/>
    <col min="3326" max="3327" width="2.7109375" style="72" customWidth="1"/>
    <col min="3328" max="3570" width="9.140625" style="72"/>
    <col min="3571" max="3571" width="20.7109375" style="72" customWidth="1"/>
    <col min="3572" max="3581" width="10.7109375" style="72" customWidth="1"/>
    <col min="3582" max="3583" width="2.7109375" style="72" customWidth="1"/>
    <col min="3584" max="3826" width="9.140625" style="72"/>
    <col min="3827" max="3827" width="20.7109375" style="72" customWidth="1"/>
    <col min="3828" max="3837" width="10.7109375" style="72" customWidth="1"/>
    <col min="3838" max="3839" width="2.7109375" style="72" customWidth="1"/>
    <col min="3840" max="4082" width="9.140625" style="72"/>
    <col min="4083" max="4083" width="20.7109375" style="72" customWidth="1"/>
    <col min="4084" max="4093" width="10.7109375" style="72" customWidth="1"/>
    <col min="4094" max="4095" width="2.7109375" style="72" customWidth="1"/>
    <col min="4096" max="4338" width="9.140625" style="72"/>
    <col min="4339" max="4339" width="20.7109375" style="72" customWidth="1"/>
    <col min="4340" max="4349" width="10.7109375" style="72" customWidth="1"/>
    <col min="4350" max="4351" width="2.7109375" style="72" customWidth="1"/>
    <col min="4352" max="4594" width="9.140625" style="72"/>
    <col min="4595" max="4595" width="20.7109375" style="72" customWidth="1"/>
    <col min="4596" max="4605" width="10.7109375" style="72" customWidth="1"/>
    <col min="4606" max="4607" width="2.7109375" style="72" customWidth="1"/>
    <col min="4608" max="4850" width="9.140625" style="72"/>
    <col min="4851" max="4851" width="20.7109375" style="72" customWidth="1"/>
    <col min="4852" max="4861" width="10.7109375" style="72" customWidth="1"/>
    <col min="4862" max="4863" width="2.7109375" style="72" customWidth="1"/>
    <col min="4864" max="5106" width="9.140625" style="72"/>
    <col min="5107" max="5107" width="20.7109375" style="72" customWidth="1"/>
    <col min="5108" max="5117" width="10.7109375" style="72" customWidth="1"/>
    <col min="5118" max="5119" width="2.7109375" style="72" customWidth="1"/>
    <col min="5120" max="5362" width="9.140625" style="72"/>
    <col min="5363" max="5363" width="20.7109375" style="72" customWidth="1"/>
    <col min="5364" max="5373" width="10.7109375" style="72" customWidth="1"/>
    <col min="5374" max="5375" width="2.7109375" style="72" customWidth="1"/>
    <col min="5376" max="5618" width="9.140625" style="72"/>
    <col min="5619" max="5619" width="20.7109375" style="72" customWidth="1"/>
    <col min="5620" max="5629" width="10.7109375" style="72" customWidth="1"/>
    <col min="5630" max="5631" width="2.7109375" style="72" customWidth="1"/>
    <col min="5632" max="5874" width="9.140625" style="72"/>
    <col min="5875" max="5875" width="20.7109375" style="72" customWidth="1"/>
    <col min="5876" max="5885" width="10.7109375" style="72" customWidth="1"/>
    <col min="5886" max="5887" width="2.7109375" style="72" customWidth="1"/>
    <col min="5888" max="6130" width="9.140625" style="72"/>
    <col min="6131" max="6131" width="20.7109375" style="72" customWidth="1"/>
    <col min="6132" max="6141" width="10.7109375" style="72" customWidth="1"/>
    <col min="6142" max="6143" width="2.7109375" style="72" customWidth="1"/>
    <col min="6144" max="6386" width="9.140625" style="72"/>
    <col min="6387" max="6387" width="20.7109375" style="72" customWidth="1"/>
    <col min="6388" max="6397" width="10.7109375" style="72" customWidth="1"/>
    <col min="6398" max="6399" width="2.7109375" style="72" customWidth="1"/>
    <col min="6400" max="6642" width="9.140625" style="72"/>
    <col min="6643" max="6643" width="20.7109375" style="72" customWidth="1"/>
    <col min="6644" max="6653" width="10.7109375" style="72" customWidth="1"/>
    <col min="6654" max="6655" width="2.7109375" style="72" customWidth="1"/>
    <col min="6656" max="6898" width="9.140625" style="72"/>
    <col min="6899" max="6899" width="20.7109375" style="72" customWidth="1"/>
    <col min="6900" max="6909" width="10.7109375" style="72" customWidth="1"/>
    <col min="6910" max="6911" width="2.7109375" style="72" customWidth="1"/>
    <col min="6912" max="7154" width="9.140625" style="72"/>
    <col min="7155" max="7155" width="20.7109375" style="72" customWidth="1"/>
    <col min="7156" max="7165" width="10.7109375" style="72" customWidth="1"/>
    <col min="7166" max="7167" width="2.7109375" style="72" customWidth="1"/>
    <col min="7168" max="7410" width="9.140625" style="72"/>
    <col min="7411" max="7411" width="20.7109375" style="72" customWidth="1"/>
    <col min="7412" max="7421" width="10.7109375" style="72" customWidth="1"/>
    <col min="7422" max="7423" width="2.7109375" style="72" customWidth="1"/>
    <col min="7424" max="7666" width="9.140625" style="72"/>
    <col min="7667" max="7667" width="20.7109375" style="72" customWidth="1"/>
    <col min="7668" max="7677" width="10.7109375" style="72" customWidth="1"/>
    <col min="7678" max="7679" width="2.7109375" style="72" customWidth="1"/>
    <col min="7680" max="7922" width="9.140625" style="72"/>
    <col min="7923" max="7923" width="20.7109375" style="72" customWidth="1"/>
    <col min="7924" max="7933" width="10.7109375" style="72" customWidth="1"/>
    <col min="7934" max="7935" width="2.7109375" style="72" customWidth="1"/>
    <col min="7936" max="8178" width="9.140625" style="72"/>
    <col min="8179" max="8179" width="20.7109375" style="72" customWidth="1"/>
    <col min="8180" max="8189" width="10.7109375" style="72" customWidth="1"/>
    <col min="8190" max="8191" width="2.7109375" style="72" customWidth="1"/>
    <col min="8192" max="8434" width="9.140625" style="72"/>
    <col min="8435" max="8435" width="20.7109375" style="72" customWidth="1"/>
    <col min="8436" max="8445" width="10.7109375" style="72" customWidth="1"/>
    <col min="8446" max="8447" width="2.7109375" style="72" customWidth="1"/>
    <col min="8448" max="8690" width="9.140625" style="72"/>
    <col min="8691" max="8691" width="20.7109375" style="72" customWidth="1"/>
    <col min="8692" max="8701" width="10.7109375" style="72" customWidth="1"/>
    <col min="8702" max="8703" width="2.7109375" style="72" customWidth="1"/>
    <col min="8704" max="8946" width="9.140625" style="72"/>
    <col min="8947" max="8947" width="20.7109375" style="72" customWidth="1"/>
    <col min="8948" max="8957" width="10.7109375" style="72" customWidth="1"/>
    <col min="8958" max="8959" width="2.7109375" style="72" customWidth="1"/>
    <col min="8960" max="9202" width="9.140625" style="72"/>
    <col min="9203" max="9203" width="20.7109375" style="72" customWidth="1"/>
    <col min="9204" max="9213" width="10.7109375" style="72" customWidth="1"/>
    <col min="9214" max="9215" width="2.7109375" style="72" customWidth="1"/>
    <col min="9216" max="9458" width="9.140625" style="72"/>
    <col min="9459" max="9459" width="20.7109375" style="72" customWidth="1"/>
    <col min="9460" max="9469" width="10.7109375" style="72" customWidth="1"/>
    <col min="9470" max="9471" width="2.7109375" style="72" customWidth="1"/>
    <col min="9472" max="9714" width="9.140625" style="72"/>
    <col min="9715" max="9715" width="20.7109375" style="72" customWidth="1"/>
    <col min="9716" max="9725" width="10.7109375" style="72" customWidth="1"/>
    <col min="9726" max="9727" width="2.7109375" style="72" customWidth="1"/>
    <col min="9728" max="9970" width="9.140625" style="72"/>
    <col min="9971" max="9971" width="20.7109375" style="72" customWidth="1"/>
    <col min="9972" max="9981" width="10.7109375" style="72" customWidth="1"/>
    <col min="9982" max="9983" width="2.7109375" style="72" customWidth="1"/>
    <col min="9984" max="10226" width="9.140625" style="72"/>
    <col min="10227" max="10227" width="20.7109375" style="72" customWidth="1"/>
    <col min="10228" max="10237" width="10.7109375" style="72" customWidth="1"/>
    <col min="10238" max="10239" width="2.7109375" style="72" customWidth="1"/>
    <col min="10240" max="10482" width="9.140625" style="72"/>
    <col min="10483" max="10483" width="20.7109375" style="72" customWidth="1"/>
    <col min="10484" max="10493" width="10.7109375" style="72" customWidth="1"/>
    <col min="10494" max="10495" width="2.7109375" style="72" customWidth="1"/>
    <col min="10496" max="10738" width="9.140625" style="72"/>
    <col min="10739" max="10739" width="20.7109375" style="72" customWidth="1"/>
    <col min="10740" max="10749" width="10.7109375" style="72" customWidth="1"/>
    <col min="10750" max="10751" width="2.7109375" style="72" customWidth="1"/>
    <col min="10752" max="10994" width="9.140625" style="72"/>
    <col min="10995" max="10995" width="20.7109375" style="72" customWidth="1"/>
    <col min="10996" max="11005" width="10.7109375" style="72" customWidth="1"/>
    <col min="11006" max="11007" width="2.7109375" style="72" customWidth="1"/>
    <col min="11008" max="11250" width="9.140625" style="72"/>
    <col min="11251" max="11251" width="20.7109375" style="72" customWidth="1"/>
    <col min="11252" max="11261" width="10.7109375" style="72" customWidth="1"/>
    <col min="11262" max="11263" width="2.7109375" style="72" customWidth="1"/>
    <col min="11264" max="11506" width="9.140625" style="72"/>
    <col min="11507" max="11507" width="20.7109375" style="72" customWidth="1"/>
    <col min="11508" max="11517" width="10.7109375" style="72" customWidth="1"/>
    <col min="11518" max="11519" width="2.7109375" style="72" customWidth="1"/>
    <col min="11520" max="11762" width="9.140625" style="72"/>
    <col min="11763" max="11763" width="20.7109375" style="72" customWidth="1"/>
    <col min="11764" max="11773" width="10.7109375" style="72" customWidth="1"/>
    <col min="11774" max="11775" width="2.7109375" style="72" customWidth="1"/>
    <col min="11776" max="12018" width="9.140625" style="72"/>
    <col min="12019" max="12019" width="20.7109375" style="72" customWidth="1"/>
    <col min="12020" max="12029" width="10.7109375" style="72" customWidth="1"/>
    <col min="12030" max="12031" width="2.7109375" style="72" customWidth="1"/>
    <col min="12032" max="12274" width="9.140625" style="72"/>
    <col min="12275" max="12275" width="20.7109375" style="72" customWidth="1"/>
    <col min="12276" max="12285" width="10.7109375" style="72" customWidth="1"/>
    <col min="12286" max="12287" width="2.7109375" style="72" customWidth="1"/>
    <col min="12288" max="12530" width="9.140625" style="72"/>
    <col min="12531" max="12531" width="20.7109375" style="72" customWidth="1"/>
    <col min="12532" max="12541" width="10.7109375" style="72" customWidth="1"/>
    <col min="12542" max="12543" width="2.7109375" style="72" customWidth="1"/>
    <col min="12544" max="12786" width="9.140625" style="72"/>
    <col min="12787" max="12787" width="20.7109375" style="72" customWidth="1"/>
    <col min="12788" max="12797" width="10.7109375" style="72" customWidth="1"/>
    <col min="12798" max="12799" width="2.7109375" style="72" customWidth="1"/>
    <col min="12800" max="13042" width="9.140625" style="72"/>
    <col min="13043" max="13043" width="20.7109375" style="72" customWidth="1"/>
    <col min="13044" max="13053" width="10.7109375" style="72" customWidth="1"/>
    <col min="13054" max="13055" width="2.7109375" style="72" customWidth="1"/>
    <col min="13056" max="13298" width="9.140625" style="72"/>
    <col min="13299" max="13299" width="20.7109375" style="72" customWidth="1"/>
    <col min="13300" max="13309" width="10.7109375" style="72" customWidth="1"/>
    <col min="13310" max="13311" width="2.7109375" style="72" customWidth="1"/>
    <col min="13312" max="13554" width="9.140625" style="72"/>
    <col min="13555" max="13555" width="20.7109375" style="72" customWidth="1"/>
    <col min="13556" max="13565" width="10.7109375" style="72" customWidth="1"/>
    <col min="13566" max="13567" width="2.7109375" style="72" customWidth="1"/>
    <col min="13568" max="13810" width="9.140625" style="72"/>
    <col min="13811" max="13811" width="20.7109375" style="72" customWidth="1"/>
    <col min="13812" max="13821" width="10.7109375" style="72" customWidth="1"/>
    <col min="13822" max="13823" width="2.7109375" style="72" customWidth="1"/>
    <col min="13824" max="14066" width="9.140625" style="72"/>
    <col min="14067" max="14067" width="20.7109375" style="72" customWidth="1"/>
    <col min="14068" max="14077" width="10.7109375" style="72" customWidth="1"/>
    <col min="14078" max="14079" width="2.7109375" style="72" customWidth="1"/>
    <col min="14080" max="14322" width="9.140625" style="72"/>
    <col min="14323" max="14323" width="20.7109375" style="72" customWidth="1"/>
    <col min="14324" max="14333" width="10.7109375" style="72" customWidth="1"/>
    <col min="14334" max="14335" width="2.7109375" style="72" customWidth="1"/>
    <col min="14336" max="14578" width="9.140625" style="72"/>
    <col min="14579" max="14579" width="20.7109375" style="72" customWidth="1"/>
    <col min="14580" max="14589" width="10.7109375" style="72" customWidth="1"/>
    <col min="14590" max="14591" width="2.7109375" style="72" customWidth="1"/>
    <col min="14592" max="14834" width="9.140625" style="72"/>
    <col min="14835" max="14835" width="20.7109375" style="72" customWidth="1"/>
    <col min="14836" max="14845" width="10.7109375" style="72" customWidth="1"/>
    <col min="14846" max="14847" width="2.7109375" style="72" customWidth="1"/>
    <col min="14848" max="15090" width="9.140625" style="72"/>
    <col min="15091" max="15091" width="20.7109375" style="72" customWidth="1"/>
    <col min="15092" max="15101" width="10.7109375" style="72" customWidth="1"/>
    <col min="15102" max="15103" width="2.7109375" style="72" customWidth="1"/>
    <col min="15104" max="15346" width="9.140625" style="72"/>
    <col min="15347" max="15347" width="20.7109375" style="72" customWidth="1"/>
    <col min="15348" max="15357" width="10.7109375" style="72" customWidth="1"/>
    <col min="15358" max="15359" width="2.7109375" style="72" customWidth="1"/>
    <col min="15360" max="15602" width="9.140625" style="72"/>
    <col min="15603" max="15603" width="20.7109375" style="72" customWidth="1"/>
    <col min="15604" max="15613" width="10.7109375" style="72" customWidth="1"/>
    <col min="15614" max="15615" width="2.7109375" style="72" customWidth="1"/>
    <col min="15616" max="15858" width="9.140625" style="72"/>
    <col min="15859" max="15859" width="20.7109375" style="72" customWidth="1"/>
    <col min="15860" max="15869" width="10.7109375" style="72" customWidth="1"/>
    <col min="15870" max="15871" width="2.7109375" style="72" customWidth="1"/>
    <col min="15872" max="16114" width="9.140625" style="72"/>
    <col min="16115" max="16115" width="20.7109375" style="72" customWidth="1"/>
    <col min="16116" max="16125" width="10.7109375" style="72" customWidth="1"/>
    <col min="16126" max="16127" width="2.7109375" style="72" customWidth="1"/>
    <col min="16128" max="16384" width="9.140625" style="72"/>
  </cols>
  <sheetData>
    <row r="1" spans="1:16" ht="18" customHeight="1">
      <c r="A1" s="1722" t="s">
        <v>392</v>
      </c>
      <c r="B1" s="1722"/>
      <c r="C1" s="1722"/>
      <c r="D1" s="1722"/>
      <c r="E1" s="1722"/>
      <c r="F1" s="1722"/>
      <c r="G1" s="1722"/>
      <c r="H1" s="1722"/>
      <c r="I1" s="1722"/>
      <c r="J1" s="1722"/>
    </row>
    <row r="2" spans="1:16" ht="5.0999999999999996" customHeight="1">
      <c r="A2" s="1722"/>
      <c r="B2" s="1722"/>
      <c r="C2" s="1722"/>
      <c r="D2" s="1722"/>
      <c r="E2" s="1722"/>
      <c r="F2" s="1722"/>
      <c r="G2" s="1722"/>
      <c r="H2" s="1722"/>
      <c r="I2" s="1722"/>
      <c r="J2" s="1722"/>
    </row>
    <row r="3" spans="1:16" ht="21.75" customHeight="1">
      <c r="A3" s="1723"/>
      <c r="B3" s="1723"/>
      <c r="C3" s="1723"/>
      <c r="D3" s="1723"/>
      <c r="E3" s="1723"/>
      <c r="F3" s="1723"/>
      <c r="G3" s="1723"/>
      <c r="H3" s="1723"/>
      <c r="I3" s="1723"/>
      <c r="J3" s="1723"/>
    </row>
    <row r="4" spans="1:16" ht="21" customHeight="1">
      <c r="A4" s="1141"/>
      <c r="B4" s="1699" t="s">
        <v>240</v>
      </c>
      <c r="C4" s="1733" t="s">
        <v>503</v>
      </c>
      <c r="D4" s="1718" t="s">
        <v>371</v>
      </c>
      <c r="E4" s="1731"/>
      <c r="F4" s="1732" t="s">
        <v>239</v>
      </c>
      <c r="G4" s="1699"/>
      <c r="I4" s="1732" t="s">
        <v>31</v>
      </c>
      <c r="J4" s="1699"/>
    </row>
    <row r="5" spans="1:16" ht="12.95" customHeight="1">
      <c r="A5" s="813"/>
      <c r="B5" s="1699"/>
      <c r="C5" s="1733"/>
      <c r="D5" s="1718"/>
      <c r="E5" s="1731"/>
      <c r="F5" s="1732"/>
      <c r="G5" s="1699"/>
      <c r="H5" s="1724" t="s">
        <v>238</v>
      </c>
      <c r="I5" s="1732"/>
      <c r="J5" s="1699"/>
      <c r="K5" s="96"/>
    </row>
    <row r="6" spans="1:16" ht="12.6" customHeight="1">
      <c r="A6" s="669"/>
      <c r="B6" s="1559"/>
      <c r="C6" s="1734"/>
      <c r="D6" s="1111">
        <v>2022</v>
      </c>
      <c r="E6" s="1112">
        <f>D6-1</f>
        <v>2021</v>
      </c>
      <c r="F6" s="1111">
        <f>D6</f>
        <v>2022</v>
      </c>
      <c r="G6" s="1113">
        <f>E6</f>
        <v>2021</v>
      </c>
      <c r="H6" s="1725"/>
      <c r="I6" s="1113">
        <f>F6</f>
        <v>2022</v>
      </c>
      <c r="J6" s="1113">
        <f>G6</f>
        <v>2021</v>
      </c>
      <c r="K6" s="96"/>
    </row>
    <row r="7" spans="1:16" ht="12.95" customHeight="1">
      <c r="A7" s="1727" t="s">
        <v>393</v>
      </c>
      <c r="B7" s="671" t="s">
        <v>243</v>
      </c>
      <c r="C7" s="674" t="s">
        <v>32</v>
      </c>
      <c r="D7" s="1100">
        <v>9225</v>
      </c>
      <c r="E7" s="1101">
        <v>8580</v>
      </c>
      <c r="F7" s="997">
        <v>374940.15435765905</v>
      </c>
      <c r="G7" s="675">
        <v>786493.98462656001</v>
      </c>
      <c r="H7" s="991">
        <f>(F7-G7)/G7</f>
        <v>-0.52327651363323946</v>
      </c>
      <c r="I7" s="675">
        <v>4054465.384421973</v>
      </c>
      <c r="J7" s="675">
        <v>8393594.0105735548</v>
      </c>
      <c r="K7" s="96"/>
      <c r="L7" s="71"/>
      <c r="M7" s="71"/>
      <c r="N7" s="71"/>
      <c r="O7" s="71"/>
      <c r="P7" s="71"/>
    </row>
    <row r="8" spans="1:16" ht="12.95" customHeight="1">
      <c r="A8" s="1728"/>
      <c r="B8" s="674" t="s">
        <v>244</v>
      </c>
      <c r="C8" s="674" t="s">
        <v>33</v>
      </c>
      <c r="D8" s="1100">
        <v>0</v>
      </c>
      <c r="E8" s="1101">
        <v>0</v>
      </c>
      <c r="F8" s="997">
        <v>0</v>
      </c>
      <c r="G8" s="675">
        <v>0</v>
      </c>
      <c r="H8" s="1108" t="e">
        <f t="shared" ref="H8:H45" si="0">(F8-G8)/G8</f>
        <v>#DIV/0!</v>
      </c>
      <c r="I8" s="675">
        <v>0</v>
      </c>
      <c r="J8" s="675">
        <v>0</v>
      </c>
      <c r="K8" s="431"/>
      <c r="L8" s="71"/>
      <c r="M8" s="71"/>
      <c r="N8" s="71"/>
      <c r="O8" s="71"/>
      <c r="P8" s="71"/>
    </row>
    <row r="9" spans="1:16" ht="12.95" customHeight="1">
      <c r="A9" s="1728"/>
      <c r="B9" s="674" t="s">
        <v>245</v>
      </c>
      <c r="C9" s="674" t="s">
        <v>34</v>
      </c>
      <c r="D9" s="1100">
        <v>0</v>
      </c>
      <c r="E9" s="1101">
        <v>0</v>
      </c>
      <c r="F9" s="997">
        <v>0</v>
      </c>
      <c r="G9" s="675">
        <v>0</v>
      </c>
      <c r="H9" s="1108" t="e">
        <f t="shared" si="0"/>
        <v>#DIV/0!</v>
      </c>
      <c r="I9" s="675">
        <v>0</v>
      </c>
      <c r="J9" s="675">
        <v>0</v>
      </c>
      <c r="K9" s="96"/>
      <c r="L9" s="71"/>
      <c r="M9" s="71"/>
      <c r="N9" s="71"/>
      <c r="O9" s="71"/>
      <c r="P9" s="71"/>
    </row>
    <row r="10" spans="1:16" ht="12.95" customHeight="1">
      <c r="A10" s="1728"/>
      <c r="B10" s="674" t="s">
        <v>246</v>
      </c>
      <c r="C10" s="674" t="s">
        <v>35</v>
      </c>
      <c r="D10" s="1100">
        <v>0</v>
      </c>
      <c r="E10" s="1101">
        <v>0</v>
      </c>
      <c r="F10" s="997">
        <v>0</v>
      </c>
      <c r="G10" s="675">
        <v>0</v>
      </c>
      <c r="H10" s="1108" t="e">
        <f t="shared" si="0"/>
        <v>#DIV/0!</v>
      </c>
      <c r="I10" s="675">
        <v>0</v>
      </c>
      <c r="J10" s="675">
        <v>0</v>
      </c>
      <c r="K10" s="431"/>
      <c r="L10" s="431"/>
      <c r="M10" s="431"/>
      <c r="N10" s="431"/>
      <c r="O10" s="431"/>
      <c r="P10" s="431"/>
    </row>
    <row r="11" spans="1:16" ht="12.95" customHeight="1">
      <c r="A11" s="1728"/>
      <c r="B11" s="674" t="s">
        <v>247</v>
      </c>
      <c r="C11" s="674" t="s">
        <v>36</v>
      </c>
      <c r="D11" s="1100">
        <v>0</v>
      </c>
      <c r="E11" s="1101">
        <v>0</v>
      </c>
      <c r="F11" s="997">
        <v>0</v>
      </c>
      <c r="G11" s="675">
        <v>0</v>
      </c>
      <c r="H11" s="1108" t="e">
        <f t="shared" si="0"/>
        <v>#DIV/0!</v>
      </c>
      <c r="I11" s="675">
        <v>0</v>
      </c>
      <c r="J11" s="675">
        <v>0</v>
      </c>
      <c r="K11" s="96"/>
      <c r="L11" s="71"/>
      <c r="M11" s="71"/>
      <c r="N11" s="71"/>
      <c r="O11" s="71"/>
      <c r="P11" s="71"/>
    </row>
    <row r="12" spans="1:16" ht="12.95" customHeight="1">
      <c r="A12" s="1728"/>
      <c r="B12" s="674" t="s">
        <v>248</v>
      </c>
      <c r="C12" s="674" t="s">
        <v>37</v>
      </c>
      <c r="D12" s="1100">
        <v>0</v>
      </c>
      <c r="E12" s="1101">
        <v>0</v>
      </c>
      <c r="F12" s="997">
        <v>0</v>
      </c>
      <c r="G12" s="675">
        <v>0</v>
      </c>
      <c r="H12" s="1108" t="e">
        <f t="shared" si="0"/>
        <v>#DIV/0!</v>
      </c>
      <c r="I12" s="675">
        <v>0</v>
      </c>
      <c r="J12" s="675">
        <v>0</v>
      </c>
      <c r="K12" s="96"/>
      <c r="L12" s="71"/>
      <c r="M12" s="71"/>
      <c r="N12" s="71"/>
      <c r="O12" s="71"/>
      <c r="P12" s="71"/>
    </row>
    <row r="13" spans="1:16" ht="12.95" customHeight="1">
      <c r="A13" s="1728"/>
      <c r="B13" s="674" t="s">
        <v>249</v>
      </c>
      <c r="C13" s="674" t="s">
        <v>38</v>
      </c>
      <c r="D13" s="1100">
        <v>0</v>
      </c>
      <c r="E13" s="1101">
        <v>0</v>
      </c>
      <c r="F13" s="997">
        <v>0</v>
      </c>
      <c r="G13" s="675">
        <v>0</v>
      </c>
      <c r="H13" s="1108" t="e">
        <f t="shared" si="0"/>
        <v>#DIV/0!</v>
      </c>
      <c r="I13" s="675">
        <v>0</v>
      </c>
      <c r="J13" s="675">
        <v>0</v>
      </c>
      <c r="K13" s="96"/>
      <c r="L13" s="71"/>
      <c r="M13" s="71"/>
      <c r="N13" s="71"/>
      <c r="O13" s="71"/>
      <c r="P13" s="71"/>
    </row>
    <row r="14" spans="1:16" ht="12.95" customHeight="1">
      <c r="A14" s="1728"/>
      <c r="B14" s="674" t="s">
        <v>250</v>
      </c>
      <c r="C14" s="674" t="s">
        <v>39</v>
      </c>
      <c r="D14" s="1102">
        <v>0</v>
      </c>
      <c r="E14" s="1103">
        <v>0</v>
      </c>
      <c r="F14" s="997">
        <v>0</v>
      </c>
      <c r="G14" s="675">
        <v>0</v>
      </c>
      <c r="H14" s="1108" t="e">
        <f t="shared" si="0"/>
        <v>#DIV/0!</v>
      </c>
      <c r="I14" s="675">
        <v>0</v>
      </c>
      <c r="J14" s="675">
        <v>0</v>
      </c>
      <c r="K14" s="96"/>
      <c r="L14" s="71"/>
      <c r="M14" s="71"/>
      <c r="N14" s="71"/>
    </row>
    <row r="15" spans="1:16" ht="12.95" customHeight="1">
      <c r="A15" s="1728"/>
      <c r="B15" s="674" t="s">
        <v>251</v>
      </c>
      <c r="C15" s="674" t="s">
        <v>40</v>
      </c>
      <c r="D15" s="1100">
        <v>0</v>
      </c>
      <c r="E15" s="1101">
        <v>0</v>
      </c>
      <c r="F15" s="997">
        <v>0</v>
      </c>
      <c r="G15" s="675">
        <v>0</v>
      </c>
      <c r="H15" s="1108" t="e">
        <f t="shared" si="0"/>
        <v>#DIV/0!</v>
      </c>
      <c r="I15" s="675">
        <v>0</v>
      </c>
      <c r="J15" s="675">
        <v>0</v>
      </c>
      <c r="L15" s="71"/>
      <c r="M15" s="71"/>
      <c r="N15" s="71"/>
      <c r="O15" s="71"/>
    </row>
    <row r="16" spans="1:16" ht="12.95" customHeight="1">
      <c r="A16" s="1728"/>
      <c r="B16" s="674" t="s">
        <v>252</v>
      </c>
      <c r="C16" s="674" t="s">
        <v>41</v>
      </c>
      <c r="D16" s="1100">
        <v>2</v>
      </c>
      <c r="E16" s="1101">
        <v>1</v>
      </c>
      <c r="F16" s="997">
        <v>1300.9480000000003</v>
      </c>
      <c r="G16" s="675">
        <v>919.48900000000003</v>
      </c>
      <c r="H16" s="991">
        <f t="shared" si="0"/>
        <v>0.41485977537523588</v>
      </c>
      <c r="I16" s="675">
        <v>13319.411433060002</v>
      </c>
      <c r="J16" s="675">
        <v>9655.0849999999991</v>
      </c>
      <c r="K16" s="96"/>
      <c r="L16" s="71"/>
      <c r="M16" s="71"/>
      <c r="N16" s="71"/>
      <c r="O16" s="71"/>
    </row>
    <row r="17" spans="1:18" ht="12.95" customHeight="1">
      <c r="A17" s="1728"/>
      <c r="B17" s="674" t="s">
        <v>253</v>
      </c>
      <c r="C17" s="674" t="s">
        <v>42</v>
      </c>
      <c r="D17" s="1100">
        <v>0</v>
      </c>
      <c r="E17" s="1101">
        <v>0</v>
      </c>
      <c r="F17" s="997">
        <v>0</v>
      </c>
      <c r="G17" s="675">
        <v>0</v>
      </c>
      <c r="H17" s="1244" t="e">
        <f t="shared" si="0"/>
        <v>#DIV/0!</v>
      </c>
      <c r="I17" s="675">
        <v>0</v>
      </c>
      <c r="J17" s="675">
        <v>0</v>
      </c>
      <c r="K17" s="96"/>
      <c r="L17" s="71"/>
    </row>
    <row r="18" spans="1:18" ht="12.95" customHeight="1">
      <c r="A18" s="1728"/>
      <c r="B18" s="819" t="s">
        <v>396</v>
      </c>
      <c r="C18" s="817" t="s">
        <v>43</v>
      </c>
      <c r="D18" s="1104">
        <f>D7+D8+D9+D16</f>
        <v>9227</v>
      </c>
      <c r="E18" s="1105">
        <f t="shared" ref="E18:G18" si="1">E7+E8+E9+E16</f>
        <v>8581</v>
      </c>
      <c r="F18" s="1109">
        <f t="shared" si="1"/>
        <v>376241.10235765902</v>
      </c>
      <c r="G18" s="818">
        <f t="shared" si="1"/>
        <v>787413.47362655995</v>
      </c>
      <c r="H18" s="993">
        <f t="shared" si="0"/>
        <v>-0.52218102057001914</v>
      </c>
      <c r="I18" s="818">
        <f t="shared" ref="I18:J18" si="2">I7+I8+I9+I16</f>
        <v>4067784.7958550332</v>
      </c>
      <c r="J18" s="818">
        <f t="shared" si="2"/>
        <v>8403249.0955735557</v>
      </c>
      <c r="K18" s="96"/>
      <c r="L18" s="71"/>
    </row>
    <row r="19" spans="1:18" ht="12.95" customHeight="1">
      <c r="A19" s="1729"/>
      <c r="B19" s="1364" t="s">
        <v>255</v>
      </c>
      <c r="C19" s="819" t="s">
        <v>154</v>
      </c>
      <c r="D19" s="1106">
        <f>SUM(D7:D17)</f>
        <v>9227</v>
      </c>
      <c r="E19" s="1107">
        <f t="shared" ref="E19:G19" si="3">SUM(E7:E17)</f>
        <v>8581</v>
      </c>
      <c r="F19" s="1110">
        <f t="shared" si="3"/>
        <v>376241.10235765902</v>
      </c>
      <c r="G19" s="820">
        <f t="shared" si="3"/>
        <v>787413.47362655995</v>
      </c>
      <c r="H19" s="993">
        <f t="shared" si="0"/>
        <v>-0.52218102057001914</v>
      </c>
      <c r="I19" s="820">
        <f t="shared" ref="I19:J19" si="4">SUM(I7:I17)</f>
        <v>4067784.7958550332</v>
      </c>
      <c r="J19" s="820">
        <f t="shared" si="4"/>
        <v>8403249.0955735557</v>
      </c>
      <c r="K19" s="96"/>
      <c r="L19" s="71"/>
    </row>
    <row r="20" spans="1:18" ht="12.95" customHeight="1">
      <c r="A20" s="1727" t="s">
        <v>394</v>
      </c>
      <c r="B20" s="671" t="s">
        <v>243</v>
      </c>
      <c r="C20" s="674" t="s">
        <v>32</v>
      </c>
      <c r="D20" s="1100">
        <v>0</v>
      </c>
      <c r="E20" s="1101">
        <v>0</v>
      </c>
      <c r="F20" s="997">
        <v>0</v>
      </c>
      <c r="G20" s="675">
        <v>0</v>
      </c>
      <c r="H20" s="1108" t="e">
        <f t="shared" si="0"/>
        <v>#DIV/0!</v>
      </c>
      <c r="I20" s="675"/>
      <c r="J20" s="675">
        <v>0</v>
      </c>
      <c r="K20" s="96"/>
      <c r="L20" s="71"/>
    </row>
    <row r="21" spans="1:18" ht="12.95" customHeight="1">
      <c r="A21" s="1728"/>
      <c r="B21" s="674" t="s">
        <v>244</v>
      </c>
      <c r="C21" s="674" t="s">
        <v>33</v>
      </c>
      <c r="D21" s="1100">
        <v>161</v>
      </c>
      <c r="E21" s="1101">
        <v>164</v>
      </c>
      <c r="F21" s="997">
        <v>10250.199000000001</v>
      </c>
      <c r="G21" s="675">
        <v>12301.349</v>
      </c>
      <c r="H21" s="991">
        <f t="shared" si="0"/>
        <v>-0.1667418752203518</v>
      </c>
      <c r="I21" s="675">
        <v>107760.58400000002</v>
      </c>
      <c r="J21" s="675">
        <v>129231.16399999999</v>
      </c>
      <c r="K21" s="96"/>
      <c r="L21" s="71"/>
    </row>
    <row r="22" spans="1:18" ht="12.95" customHeight="1">
      <c r="A22" s="1728"/>
      <c r="B22" s="674" t="s">
        <v>245</v>
      </c>
      <c r="C22" s="674" t="s">
        <v>34</v>
      </c>
      <c r="D22" s="1100">
        <v>10</v>
      </c>
      <c r="E22" s="1101">
        <v>4</v>
      </c>
      <c r="F22" s="997">
        <v>1247.422</v>
      </c>
      <c r="G22" s="675">
        <v>990.74999999999989</v>
      </c>
      <c r="H22" s="991">
        <f t="shared" si="0"/>
        <v>0.25906838253848113</v>
      </c>
      <c r="I22" s="675">
        <v>13097.931</v>
      </c>
      <c r="J22" s="675">
        <v>10402.875</v>
      </c>
      <c r="K22" s="96"/>
    </row>
    <row r="23" spans="1:18" ht="12.95" customHeight="1">
      <c r="A23" s="1728"/>
      <c r="B23" s="674" t="s">
        <v>246</v>
      </c>
      <c r="C23" s="674" t="s">
        <v>35</v>
      </c>
      <c r="D23" s="1100">
        <v>0</v>
      </c>
      <c r="E23" s="1101">
        <v>0</v>
      </c>
      <c r="F23" s="997">
        <v>0</v>
      </c>
      <c r="G23" s="675">
        <v>0</v>
      </c>
      <c r="H23" s="1108" t="e">
        <f t="shared" si="0"/>
        <v>#DIV/0!</v>
      </c>
      <c r="I23" s="675">
        <v>0</v>
      </c>
      <c r="J23" s="675">
        <v>0</v>
      </c>
      <c r="K23" s="96"/>
      <c r="L23" s="71"/>
      <c r="P23" s="71"/>
      <c r="Q23" s="71"/>
      <c r="R23" s="71"/>
    </row>
    <row r="24" spans="1:18" ht="12.95" customHeight="1">
      <c r="A24" s="1728"/>
      <c r="B24" s="674" t="s">
        <v>247</v>
      </c>
      <c r="C24" s="674" t="s">
        <v>36</v>
      </c>
      <c r="D24" s="1100">
        <v>3</v>
      </c>
      <c r="E24" s="1101">
        <v>3</v>
      </c>
      <c r="F24" s="997">
        <v>412315.41</v>
      </c>
      <c r="G24" s="675">
        <v>472884.09</v>
      </c>
      <c r="H24" s="991">
        <f t="shared" si="0"/>
        <v>-0.12808356483298064</v>
      </c>
      <c r="I24" s="675">
        <v>2188624</v>
      </c>
      <c r="J24" s="675">
        <v>2544179.88</v>
      </c>
      <c r="K24" s="96"/>
      <c r="L24" s="71"/>
      <c r="P24" s="71"/>
      <c r="Q24" s="71"/>
      <c r="R24" s="71"/>
    </row>
    <row r="25" spans="1:18" ht="12.95" customHeight="1">
      <c r="A25" s="1728"/>
      <c r="B25" s="674" t="s">
        <v>248</v>
      </c>
      <c r="C25" s="674" t="s">
        <v>37</v>
      </c>
      <c r="D25" s="1100">
        <v>10</v>
      </c>
      <c r="E25" s="1101">
        <v>10</v>
      </c>
      <c r="F25" s="997">
        <v>11800.003309993634</v>
      </c>
      <c r="G25" s="675">
        <v>77030.60312285168</v>
      </c>
      <c r="H25" s="991">
        <f t="shared" si="0"/>
        <v>-0.84681408645892997</v>
      </c>
      <c r="I25" s="675">
        <v>111740.837</v>
      </c>
      <c r="J25" s="675">
        <v>806161.15890666656</v>
      </c>
      <c r="K25" s="96"/>
      <c r="L25" s="71"/>
      <c r="P25" s="71"/>
      <c r="Q25" s="71"/>
      <c r="R25" s="71"/>
    </row>
    <row r="26" spans="1:18" ht="12.95" customHeight="1">
      <c r="A26" s="1728"/>
      <c r="B26" s="674" t="s">
        <v>249</v>
      </c>
      <c r="C26" s="674" t="s">
        <v>38</v>
      </c>
      <c r="D26" s="1100">
        <v>1</v>
      </c>
      <c r="E26" s="1101">
        <v>1</v>
      </c>
      <c r="F26" s="997">
        <v>1886</v>
      </c>
      <c r="G26" s="675">
        <v>10437</v>
      </c>
      <c r="H26" s="991">
        <f t="shared" si="0"/>
        <v>-0.81929673277761805</v>
      </c>
      <c r="I26" s="675">
        <v>6701</v>
      </c>
      <c r="J26" s="675">
        <v>45793</v>
      </c>
      <c r="K26" s="96"/>
      <c r="L26" s="71"/>
      <c r="P26" s="71"/>
      <c r="Q26" s="71"/>
      <c r="R26" s="71"/>
    </row>
    <row r="27" spans="1:18" ht="12.95" customHeight="1">
      <c r="A27" s="1728"/>
      <c r="B27" s="674" t="s">
        <v>250</v>
      </c>
      <c r="C27" s="674" t="s">
        <v>39</v>
      </c>
      <c r="D27" s="1100">
        <v>0</v>
      </c>
      <c r="E27" s="1101">
        <v>0</v>
      </c>
      <c r="F27" s="997">
        <v>0</v>
      </c>
      <c r="G27" s="675">
        <v>0</v>
      </c>
      <c r="H27" s="1108" t="e">
        <f t="shared" si="0"/>
        <v>#DIV/0!</v>
      </c>
      <c r="I27" s="675">
        <v>0</v>
      </c>
      <c r="J27" s="675">
        <v>0</v>
      </c>
      <c r="K27" s="96"/>
      <c r="L27" s="71"/>
      <c r="P27" s="71"/>
      <c r="Q27" s="71"/>
      <c r="R27" s="71"/>
    </row>
    <row r="28" spans="1:18" ht="12.95" customHeight="1">
      <c r="A28" s="1728"/>
      <c r="B28" s="674" t="s">
        <v>251</v>
      </c>
      <c r="C28" s="674" t="s">
        <v>40</v>
      </c>
      <c r="D28" s="1100">
        <v>0</v>
      </c>
      <c r="E28" s="1101">
        <v>0</v>
      </c>
      <c r="F28" s="997">
        <v>0</v>
      </c>
      <c r="G28" s="675">
        <v>0</v>
      </c>
      <c r="H28" s="1108" t="e">
        <f t="shared" si="0"/>
        <v>#DIV/0!</v>
      </c>
      <c r="I28" s="675">
        <v>0</v>
      </c>
      <c r="J28" s="675">
        <v>0</v>
      </c>
      <c r="K28" s="96"/>
      <c r="L28" s="71"/>
      <c r="P28" s="71"/>
      <c r="Q28" s="71"/>
      <c r="R28" s="71"/>
    </row>
    <row r="29" spans="1:18" ht="12.95" customHeight="1">
      <c r="A29" s="1728"/>
      <c r="B29" s="674" t="s">
        <v>252</v>
      </c>
      <c r="C29" s="674" t="s">
        <v>41</v>
      </c>
      <c r="D29" s="1100">
        <v>0</v>
      </c>
      <c r="E29" s="1101">
        <v>0</v>
      </c>
      <c r="F29" s="997">
        <v>0</v>
      </c>
      <c r="G29" s="675">
        <v>0</v>
      </c>
      <c r="H29" s="1108" t="e">
        <f t="shared" si="0"/>
        <v>#DIV/0!</v>
      </c>
      <c r="I29" s="675">
        <v>0</v>
      </c>
      <c r="J29" s="675">
        <v>0</v>
      </c>
      <c r="K29" s="96"/>
      <c r="P29" s="71"/>
      <c r="Q29" s="71"/>
      <c r="R29" s="71"/>
    </row>
    <row r="30" spans="1:18" ht="12.95" customHeight="1">
      <c r="A30" s="1728"/>
      <c r="B30" s="674" t="s">
        <v>253</v>
      </c>
      <c r="C30" s="674" t="s">
        <v>42</v>
      </c>
      <c r="D30" s="1100">
        <v>0</v>
      </c>
      <c r="E30" s="1101">
        <v>0</v>
      </c>
      <c r="F30" s="997">
        <v>0</v>
      </c>
      <c r="G30" s="675">
        <v>0</v>
      </c>
      <c r="H30" s="1244" t="e">
        <f t="shared" si="0"/>
        <v>#DIV/0!</v>
      </c>
      <c r="I30" s="675">
        <v>0</v>
      </c>
      <c r="J30" s="675">
        <v>0</v>
      </c>
      <c r="K30" s="96"/>
      <c r="P30" s="71"/>
      <c r="Q30" s="71"/>
      <c r="R30" s="71"/>
    </row>
    <row r="31" spans="1:18" ht="12.95" customHeight="1">
      <c r="A31" s="1728"/>
      <c r="B31" s="819" t="s">
        <v>396</v>
      </c>
      <c r="C31" s="817" t="s">
        <v>43</v>
      </c>
      <c r="D31" s="1104">
        <f>D20+D21+D22+D29</f>
        <v>171</v>
      </c>
      <c r="E31" s="1105">
        <f t="shared" ref="E31:G31" si="5">E20+E21+E22+E29</f>
        <v>168</v>
      </c>
      <c r="F31" s="1109">
        <f t="shared" si="5"/>
        <v>11497.621000000001</v>
      </c>
      <c r="G31" s="818">
        <f t="shared" si="5"/>
        <v>13292.099</v>
      </c>
      <c r="H31" s="993">
        <f t="shared" si="0"/>
        <v>-0.13500335800989741</v>
      </c>
      <c r="I31" s="818">
        <f t="shared" ref="I31:J31" si="6">I20+I21+I22+I29</f>
        <v>120858.51500000001</v>
      </c>
      <c r="J31" s="818">
        <f t="shared" si="6"/>
        <v>139634.03899999999</v>
      </c>
      <c r="K31" s="96"/>
      <c r="P31" s="71"/>
      <c r="Q31" s="71"/>
      <c r="R31" s="71"/>
    </row>
    <row r="32" spans="1:18" ht="12.95" customHeight="1">
      <c r="A32" s="1729"/>
      <c r="B32" s="1364" t="s">
        <v>255</v>
      </c>
      <c r="C32" s="819" t="s">
        <v>154</v>
      </c>
      <c r="D32" s="1106">
        <f>SUM(D20:D30)</f>
        <v>185</v>
      </c>
      <c r="E32" s="1107">
        <f t="shared" ref="E32:G32" si="7">SUM(E20:E30)</f>
        <v>182</v>
      </c>
      <c r="F32" s="1110">
        <f t="shared" si="7"/>
        <v>437499.03430999361</v>
      </c>
      <c r="G32" s="820">
        <f t="shared" si="7"/>
        <v>573643.79212285171</v>
      </c>
      <c r="H32" s="993">
        <f t="shared" si="0"/>
        <v>-0.23733327141750241</v>
      </c>
      <c r="I32" s="820">
        <f t="shared" ref="I32" si="8">SUM(I20:I30)</f>
        <v>2427924.352</v>
      </c>
      <c r="J32" s="820">
        <f>SUM(J20:J30)</f>
        <v>3535768.0779066663</v>
      </c>
      <c r="K32" s="96"/>
      <c r="P32" s="71"/>
      <c r="Q32" s="71"/>
      <c r="R32" s="71"/>
    </row>
    <row r="33" spans="1:18" ht="12.95" customHeight="1">
      <c r="A33" s="1727" t="s">
        <v>395</v>
      </c>
      <c r="B33" s="671" t="s">
        <v>243</v>
      </c>
      <c r="C33" s="674" t="s">
        <v>32</v>
      </c>
      <c r="D33" s="1100">
        <f>D7+D20</f>
        <v>9225</v>
      </c>
      <c r="E33" s="1101">
        <f>E7+E20</f>
        <v>8580</v>
      </c>
      <c r="F33" s="1100">
        <f t="shared" ref="F33" si="9">F7+F20</f>
        <v>374940.15435765905</v>
      </c>
      <c r="G33" s="816">
        <f>G7+G20</f>
        <v>786493.98462656001</v>
      </c>
      <c r="H33" s="991">
        <f t="shared" si="0"/>
        <v>-0.52327651363323946</v>
      </c>
      <c r="I33" s="816">
        <f>I7+I20</f>
        <v>4054465.384421973</v>
      </c>
      <c r="J33" s="816">
        <f t="shared" ref="J33" si="10">J7+J20</f>
        <v>8393594.0105735548</v>
      </c>
      <c r="K33" s="96"/>
      <c r="P33" s="71"/>
      <c r="Q33" s="71"/>
      <c r="R33" s="71"/>
    </row>
    <row r="34" spans="1:18" ht="12.95" customHeight="1">
      <c r="A34" s="1728"/>
      <c r="B34" s="674" t="s">
        <v>244</v>
      </c>
      <c r="C34" s="674" t="s">
        <v>33</v>
      </c>
      <c r="D34" s="1100">
        <f t="shared" ref="D34:G34" si="11">D8+D21</f>
        <v>161</v>
      </c>
      <c r="E34" s="1101">
        <f t="shared" si="11"/>
        <v>164</v>
      </c>
      <c r="F34" s="1100">
        <f t="shared" si="11"/>
        <v>10250.199000000001</v>
      </c>
      <c r="G34" s="816">
        <f t="shared" si="11"/>
        <v>12301.349</v>
      </c>
      <c r="H34" s="991">
        <f t="shared" si="0"/>
        <v>-0.1667418752203518</v>
      </c>
      <c r="I34" s="816">
        <f t="shared" ref="I34:J34" si="12">I8+I21</f>
        <v>107760.58400000002</v>
      </c>
      <c r="J34" s="816">
        <f t="shared" si="12"/>
        <v>129231.16399999999</v>
      </c>
      <c r="K34" s="96"/>
      <c r="P34" s="71"/>
      <c r="Q34" s="71"/>
      <c r="R34" s="71"/>
    </row>
    <row r="35" spans="1:18" ht="12.95" customHeight="1">
      <c r="A35" s="1728"/>
      <c r="B35" s="674" t="s">
        <v>245</v>
      </c>
      <c r="C35" s="674" t="s">
        <v>34</v>
      </c>
      <c r="D35" s="1100">
        <f t="shared" ref="D35:G35" si="13">D9+D22</f>
        <v>10</v>
      </c>
      <c r="E35" s="1101">
        <f t="shared" si="13"/>
        <v>4</v>
      </c>
      <c r="F35" s="1100">
        <f t="shared" si="13"/>
        <v>1247.422</v>
      </c>
      <c r="G35" s="816">
        <f t="shared" si="13"/>
        <v>990.74999999999989</v>
      </c>
      <c r="H35" s="991">
        <f t="shared" si="0"/>
        <v>0.25906838253848113</v>
      </c>
      <c r="I35" s="816">
        <f t="shared" ref="I35:J35" si="14">I9+I22</f>
        <v>13097.931</v>
      </c>
      <c r="J35" s="816">
        <f t="shared" si="14"/>
        <v>10402.875</v>
      </c>
      <c r="K35" s="96"/>
      <c r="P35" s="71"/>
      <c r="Q35" s="71"/>
      <c r="R35" s="71"/>
    </row>
    <row r="36" spans="1:18" ht="12.95" customHeight="1">
      <c r="A36" s="1728"/>
      <c r="B36" s="674" t="s">
        <v>246</v>
      </c>
      <c r="C36" s="674" t="s">
        <v>35</v>
      </c>
      <c r="D36" s="1100">
        <f t="shared" ref="D36:G36" si="15">D10+D23</f>
        <v>0</v>
      </c>
      <c r="E36" s="1101">
        <f t="shared" si="15"/>
        <v>0</v>
      </c>
      <c r="F36" s="1100">
        <f t="shared" si="15"/>
        <v>0</v>
      </c>
      <c r="G36" s="816">
        <f t="shared" si="15"/>
        <v>0</v>
      </c>
      <c r="H36" s="1108" t="e">
        <f t="shared" si="0"/>
        <v>#DIV/0!</v>
      </c>
      <c r="I36" s="816">
        <f t="shared" ref="I36:J36" si="16">I10+I23</f>
        <v>0</v>
      </c>
      <c r="J36" s="816">
        <f t="shared" si="16"/>
        <v>0</v>
      </c>
      <c r="K36" s="96"/>
      <c r="P36" s="71"/>
      <c r="Q36" s="71"/>
      <c r="R36" s="71"/>
    </row>
    <row r="37" spans="1:18" ht="12.95" customHeight="1">
      <c r="A37" s="1728"/>
      <c r="B37" s="674" t="s">
        <v>247</v>
      </c>
      <c r="C37" s="674" t="s">
        <v>36</v>
      </c>
      <c r="D37" s="1100">
        <f t="shared" ref="D37:G37" si="17">D11+D24</f>
        <v>3</v>
      </c>
      <c r="E37" s="1101">
        <f t="shared" si="17"/>
        <v>3</v>
      </c>
      <c r="F37" s="1100">
        <f t="shared" si="17"/>
        <v>412315.41</v>
      </c>
      <c r="G37" s="816">
        <f t="shared" si="17"/>
        <v>472884.09</v>
      </c>
      <c r="H37" s="991">
        <f t="shared" si="0"/>
        <v>-0.12808356483298064</v>
      </c>
      <c r="I37" s="816">
        <f t="shared" ref="I37:J37" si="18">I11+I24</f>
        <v>2188624</v>
      </c>
      <c r="J37" s="816">
        <f t="shared" si="18"/>
        <v>2544179.88</v>
      </c>
      <c r="K37" s="96"/>
      <c r="P37" s="71"/>
      <c r="Q37" s="71"/>
      <c r="R37" s="71"/>
    </row>
    <row r="38" spans="1:18" ht="12.95" customHeight="1">
      <c r="A38" s="1728"/>
      <c r="B38" s="674" t="s">
        <v>248</v>
      </c>
      <c r="C38" s="674" t="s">
        <v>37</v>
      </c>
      <c r="D38" s="1100">
        <f t="shared" ref="D38:G38" si="19">D12+D25</f>
        <v>10</v>
      </c>
      <c r="E38" s="1101">
        <f t="shared" si="19"/>
        <v>10</v>
      </c>
      <c r="F38" s="1100">
        <f t="shared" si="19"/>
        <v>11800.003309993634</v>
      </c>
      <c r="G38" s="816">
        <f t="shared" si="19"/>
        <v>77030.60312285168</v>
      </c>
      <c r="H38" s="991">
        <f t="shared" si="0"/>
        <v>-0.84681408645892997</v>
      </c>
      <c r="I38" s="816">
        <f t="shared" ref="I38:J38" si="20">I12+I25</f>
        <v>111740.837</v>
      </c>
      <c r="J38" s="816">
        <f t="shared" si="20"/>
        <v>806161.15890666656</v>
      </c>
      <c r="K38" s="96"/>
      <c r="P38" s="71"/>
      <c r="Q38" s="71"/>
      <c r="R38" s="71"/>
    </row>
    <row r="39" spans="1:18" ht="12.95" customHeight="1">
      <c r="A39" s="1728"/>
      <c r="B39" s="674" t="s">
        <v>249</v>
      </c>
      <c r="C39" s="674" t="s">
        <v>38</v>
      </c>
      <c r="D39" s="1100">
        <f t="shared" ref="D39:G39" si="21">D13+D26</f>
        <v>1</v>
      </c>
      <c r="E39" s="1101">
        <f t="shared" si="21"/>
        <v>1</v>
      </c>
      <c r="F39" s="1100">
        <f t="shared" si="21"/>
        <v>1886</v>
      </c>
      <c r="G39" s="816">
        <f t="shared" si="21"/>
        <v>10437</v>
      </c>
      <c r="H39" s="991">
        <f t="shared" si="0"/>
        <v>-0.81929673277761805</v>
      </c>
      <c r="I39" s="816">
        <f t="shared" ref="I39:J39" si="22">I13+I26</f>
        <v>6701</v>
      </c>
      <c r="J39" s="816">
        <f t="shared" si="22"/>
        <v>45793</v>
      </c>
      <c r="K39" s="96"/>
      <c r="P39" s="71"/>
      <c r="Q39" s="71"/>
      <c r="R39" s="71"/>
    </row>
    <row r="40" spans="1:18" ht="12.95" customHeight="1">
      <c r="A40" s="1728"/>
      <c r="B40" s="674" t="s">
        <v>250</v>
      </c>
      <c r="C40" s="674" t="s">
        <v>39</v>
      </c>
      <c r="D40" s="1100">
        <f t="shared" ref="D40:G40" si="23">D14+D27</f>
        <v>0</v>
      </c>
      <c r="E40" s="1101">
        <f t="shared" si="23"/>
        <v>0</v>
      </c>
      <c r="F40" s="1100">
        <f t="shared" si="23"/>
        <v>0</v>
      </c>
      <c r="G40" s="816">
        <f t="shared" si="23"/>
        <v>0</v>
      </c>
      <c r="H40" s="1108" t="e">
        <f t="shared" si="0"/>
        <v>#DIV/0!</v>
      </c>
      <c r="I40" s="816">
        <f t="shared" ref="I40:J40" si="24">I14+I27</f>
        <v>0</v>
      </c>
      <c r="J40" s="816">
        <f t="shared" si="24"/>
        <v>0</v>
      </c>
      <c r="K40" s="96"/>
      <c r="P40" s="71"/>
      <c r="Q40" s="71"/>
      <c r="R40" s="71"/>
    </row>
    <row r="41" spans="1:18" ht="12.95" customHeight="1">
      <c r="A41" s="1728"/>
      <c r="B41" s="674" t="s">
        <v>251</v>
      </c>
      <c r="C41" s="674" t="s">
        <v>40</v>
      </c>
      <c r="D41" s="1100">
        <f t="shared" ref="D41:G41" si="25">D15+D28</f>
        <v>0</v>
      </c>
      <c r="E41" s="1101">
        <f t="shared" si="25"/>
        <v>0</v>
      </c>
      <c r="F41" s="1100">
        <f t="shared" si="25"/>
        <v>0</v>
      </c>
      <c r="G41" s="816">
        <f t="shared" si="25"/>
        <v>0</v>
      </c>
      <c r="H41" s="1108" t="e">
        <f t="shared" si="0"/>
        <v>#DIV/0!</v>
      </c>
      <c r="I41" s="816">
        <f t="shared" ref="I41:J41" si="26">I15+I28</f>
        <v>0</v>
      </c>
      <c r="J41" s="816">
        <f t="shared" si="26"/>
        <v>0</v>
      </c>
      <c r="K41" s="69"/>
      <c r="L41" s="71"/>
      <c r="M41" s="116"/>
      <c r="N41" s="116"/>
    </row>
    <row r="42" spans="1:18" ht="12.95" customHeight="1">
      <c r="A42" s="1728"/>
      <c r="B42" s="674" t="s">
        <v>252</v>
      </c>
      <c r="C42" s="674" t="s">
        <v>41</v>
      </c>
      <c r="D42" s="1100">
        <f t="shared" ref="D42:G42" si="27">D16+D29</f>
        <v>2</v>
      </c>
      <c r="E42" s="1101">
        <f t="shared" si="27"/>
        <v>1</v>
      </c>
      <c r="F42" s="1100">
        <f t="shared" si="27"/>
        <v>1300.9480000000003</v>
      </c>
      <c r="G42" s="816">
        <f t="shared" si="27"/>
        <v>919.48900000000003</v>
      </c>
      <c r="H42" s="991">
        <f t="shared" si="0"/>
        <v>0.41485977537523588</v>
      </c>
      <c r="I42" s="816">
        <f t="shared" ref="I42:J42" si="28">I16+I29</f>
        <v>13319.411433060002</v>
      </c>
      <c r="J42" s="816">
        <f t="shared" si="28"/>
        <v>9655.0849999999991</v>
      </c>
      <c r="K42" s="69"/>
      <c r="L42" s="69"/>
      <c r="M42" s="116"/>
      <c r="N42" s="116"/>
    </row>
    <row r="43" spans="1:18" ht="12.95" customHeight="1">
      <c r="A43" s="1728"/>
      <c r="B43" s="674" t="s">
        <v>253</v>
      </c>
      <c r="C43" s="674" t="s">
        <v>42</v>
      </c>
      <c r="D43" s="1100">
        <f t="shared" ref="D43:G43" si="29">D17+D30</f>
        <v>0</v>
      </c>
      <c r="E43" s="1101">
        <f t="shared" si="29"/>
        <v>0</v>
      </c>
      <c r="F43" s="1100">
        <f t="shared" si="29"/>
        <v>0</v>
      </c>
      <c r="G43" s="816">
        <f t="shared" si="29"/>
        <v>0</v>
      </c>
      <c r="H43" s="1244" t="e">
        <f t="shared" si="0"/>
        <v>#DIV/0!</v>
      </c>
      <c r="I43" s="816">
        <f t="shared" ref="I43:J43" si="30">I17+I30</f>
        <v>0</v>
      </c>
      <c r="J43" s="816">
        <f t="shared" si="30"/>
        <v>0</v>
      </c>
    </row>
    <row r="44" spans="1:18" ht="12.95" customHeight="1">
      <c r="A44" s="1728"/>
      <c r="B44" s="819" t="s">
        <v>396</v>
      </c>
      <c r="C44" s="817" t="s">
        <v>43</v>
      </c>
      <c r="D44" s="1104">
        <f>D33+D34+D35+D42</f>
        <v>9398</v>
      </c>
      <c r="E44" s="1105">
        <f t="shared" ref="E44:F44" si="31">E33+E34+E35+E42</f>
        <v>8749</v>
      </c>
      <c r="F44" s="1109">
        <f t="shared" si="31"/>
        <v>387738.72335765907</v>
      </c>
      <c r="G44" s="818">
        <f>G33+G34+G35+G42</f>
        <v>800705.57262656</v>
      </c>
      <c r="H44" s="993">
        <f t="shared" si="0"/>
        <v>-0.51575368448385206</v>
      </c>
      <c r="I44" s="818">
        <f>I33+I34+I35+I42</f>
        <v>4188643.3108550329</v>
      </c>
      <c r="J44" s="818">
        <f t="shared" ref="J44" si="32">J33+J34+J35+J42</f>
        <v>8542883.1345735565</v>
      </c>
    </row>
    <row r="45" spans="1:18" ht="12.95" customHeight="1">
      <c r="A45" s="1729"/>
      <c r="B45" s="1364" t="s">
        <v>255</v>
      </c>
      <c r="C45" s="819" t="s">
        <v>154</v>
      </c>
      <c r="D45" s="1106">
        <f>SUM(D33:D43)</f>
        <v>9412</v>
      </c>
      <c r="E45" s="1107">
        <f t="shared" ref="E45:G45" si="33">SUM(E33:E43)</f>
        <v>8763</v>
      </c>
      <c r="F45" s="1110">
        <f t="shared" si="33"/>
        <v>813740.13666765275</v>
      </c>
      <c r="G45" s="820">
        <f t="shared" si="33"/>
        <v>1361057.2657494117</v>
      </c>
      <c r="H45" s="993">
        <f t="shared" si="0"/>
        <v>-0.40212645188033336</v>
      </c>
      <c r="I45" s="820">
        <f t="shared" ref="I45:J45" si="34">SUM(I33:I43)</f>
        <v>6495709.1478550332</v>
      </c>
      <c r="J45" s="820">
        <f t="shared" si="34"/>
        <v>11939017.173480222</v>
      </c>
    </row>
    <row r="46" spans="1:18" ht="9.9499999999999993" customHeight="1">
      <c r="A46" s="16"/>
      <c r="B46" s="16"/>
      <c r="C46" s="16"/>
      <c r="D46" s="16"/>
      <c r="E46" s="16"/>
      <c r="F46" s="16"/>
      <c r="G46" s="16"/>
      <c r="H46" s="16"/>
      <c r="I46" s="16"/>
      <c r="J46" s="16"/>
    </row>
    <row r="47" spans="1:18" ht="12.75" customHeight="1">
      <c r="A47" s="1540" t="s">
        <v>397</v>
      </c>
      <c r="B47" s="1540"/>
      <c r="C47" s="1540"/>
      <c r="D47" s="1540"/>
      <c r="E47" s="1540"/>
      <c r="F47" s="1540"/>
      <c r="G47" s="1540"/>
      <c r="H47" s="1540"/>
      <c r="I47" s="1540"/>
      <c r="J47" s="81"/>
    </row>
    <row r="48" spans="1:18" ht="9.9499999999999993" customHeight="1">
      <c r="A48" s="16"/>
      <c r="B48" s="16"/>
      <c r="C48" s="16"/>
      <c r="D48" s="16"/>
      <c r="E48" s="16"/>
      <c r="F48" s="16"/>
      <c r="G48" s="16"/>
      <c r="H48" s="16"/>
      <c r="I48" s="16"/>
      <c r="J48" s="16"/>
    </row>
    <row r="49" spans="1:15" ht="9.9499999999999993" customHeight="1">
      <c r="A49" s="16"/>
      <c r="B49" s="16"/>
      <c r="C49" s="16"/>
      <c r="D49" s="73">
        <f>F6</f>
        <v>2022</v>
      </c>
      <c r="E49" s="73">
        <f>G6</f>
        <v>2021</v>
      </c>
      <c r="F49" s="16"/>
      <c r="G49" s="16"/>
      <c r="H49" s="16"/>
      <c r="I49" s="16"/>
      <c r="J49" s="16"/>
    </row>
    <row r="50" spans="1:15" ht="9.9499999999999993" customHeight="1">
      <c r="A50" s="16"/>
      <c r="B50" s="16"/>
      <c r="C50" s="16" t="str">
        <f>C33</f>
        <v>A</v>
      </c>
      <c r="D50" s="14">
        <f>F33</f>
        <v>374940.15435765905</v>
      </c>
      <c r="E50" s="14">
        <f>G33</f>
        <v>786493.98462656001</v>
      </c>
      <c r="F50" s="16"/>
      <c r="G50" s="16"/>
      <c r="H50" s="16"/>
      <c r="I50" s="16"/>
      <c r="J50" s="16"/>
    </row>
    <row r="51" spans="1:15" s="73" customFormat="1" ht="9.9499999999999993" customHeight="1">
      <c r="C51" s="16" t="str">
        <f t="shared" ref="C51:C60" si="35">C34</f>
        <v>A1</v>
      </c>
      <c r="D51" s="14">
        <f t="shared" ref="D51:E51" si="36">F34</f>
        <v>10250.199000000001</v>
      </c>
      <c r="E51" s="14">
        <f t="shared" si="36"/>
        <v>12301.349</v>
      </c>
      <c r="F51" s="118"/>
      <c r="G51" s="119"/>
      <c r="H51" s="117"/>
      <c r="I51" s="69"/>
      <c r="J51" s="79"/>
      <c r="L51" s="72"/>
      <c r="M51" s="72"/>
      <c r="N51" s="72"/>
      <c r="O51" s="72"/>
    </row>
    <row r="52" spans="1:15" s="73" customFormat="1" ht="9.9499999999999993" customHeight="1">
      <c r="C52" s="16" t="str">
        <f t="shared" si="35"/>
        <v>A2</v>
      </c>
      <c r="D52" s="14">
        <f t="shared" ref="D52:E52" si="37">F35</f>
        <v>1247.422</v>
      </c>
      <c r="E52" s="14">
        <f t="shared" si="37"/>
        <v>990.74999999999989</v>
      </c>
      <c r="L52" s="72"/>
      <c r="M52" s="72"/>
      <c r="N52" s="72"/>
      <c r="O52" s="72"/>
    </row>
    <row r="53" spans="1:15" s="73" customFormat="1" ht="9.9499999999999993" customHeight="1">
      <c r="C53" s="16" t="str">
        <f t="shared" si="35"/>
        <v>B</v>
      </c>
      <c r="D53" s="14">
        <f t="shared" ref="D53:E53" si="38">F36</f>
        <v>0</v>
      </c>
      <c r="E53" s="14">
        <f t="shared" si="38"/>
        <v>0</v>
      </c>
      <c r="F53" s="118"/>
      <c r="G53" s="119"/>
      <c r="H53" s="117"/>
      <c r="I53" s="69"/>
      <c r="J53" s="79"/>
      <c r="L53" s="72"/>
      <c r="M53" s="72"/>
      <c r="N53" s="72"/>
      <c r="O53" s="72"/>
    </row>
    <row r="54" spans="1:15" s="73" customFormat="1" ht="9.9499999999999993" customHeight="1">
      <c r="C54" s="16" t="str">
        <f t="shared" si="35"/>
        <v>C</v>
      </c>
      <c r="D54" s="14">
        <f t="shared" ref="D54:E54" si="39">F37</f>
        <v>412315.41</v>
      </c>
      <c r="E54" s="14">
        <f t="shared" si="39"/>
        <v>472884.09</v>
      </c>
      <c r="F54" s="118"/>
      <c r="G54" s="119"/>
      <c r="H54" s="117"/>
      <c r="I54" s="69"/>
      <c r="J54" s="79"/>
      <c r="L54" s="72"/>
      <c r="M54" s="72"/>
      <c r="N54" s="72"/>
      <c r="O54" s="72"/>
    </row>
    <row r="55" spans="1:15" s="73" customFormat="1" ht="9.9499999999999993" customHeight="1">
      <c r="C55" s="16" t="str">
        <f t="shared" si="35"/>
        <v>D</v>
      </c>
      <c r="D55" s="14">
        <f t="shared" ref="D55:E55" si="40">F38</f>
        <v>11800.003309993634</v>
      </c>
      <c r="E55" s="14">
        <f t="shared" si="40"/>
        <v>77030.60312285168</v>
      </c>
      <c r="F55" s="118"/>
      <c r="G55" s="119"/>
      <c r="H55" s="117"/>
      <c r="I55" s="69"/>
      <c r="J55" s="79"/>
      <c r="L55" s="72"/>
      <c r="M55" s="72"/>
      <c r="N55" s="72"/>
      <c r="O55" s="72"/>
    </row>
    <row r="56" spans="1:15" s="73" customFormat="1" ht="9.9499999999999993" customHeight="1">
      <c r="C56" s="16" t="str">
        <f t="shared" si="35"/>
        <v>E</v>
      </c>
      <c r="D56" s="14">
        <f t="shared" ref="D56:E56" si="41">F39</f>
        <v>1886</v>
      </c>
      <c r="E56" s="14">
        <f t="shared" si="41"/>
        <v>10437</v>
      </c>
      <c r="F56" s="118"/>
      <c r="G56" s="119"/>
      <c r="H56" s="117"/>
      <c r="I56" s="69"/>
      <c r="J56" s="79"/>
      <c r="L56" s="72"/>
      <c r="M56" s="72"/>
      <c r="N56" s="72"/>
      <c r="O56" s="72"/>
    </row>
    <row r="57" spans="1:15" s="73" customFormat="1" ht="9.9499999999999993" customHeight="1">
      <c r="C57" s="16" t="str">
        <f t="shared" si="35"/>
        <v>F</v>
      </c>
      <c r="D57" s="14">
        <f t="shared" ref="D57:E57" si="42">F40</f>
        <v>0</v>
      </c>
      <c r="E57" s="14">
        <f t="shared" si="42"/>
        <v>0</v>
      </c>
      <c r="F57" s="118"/>
      <c r="G57" s="119"/>
      <c r="L57" s="72"/>
      <c r="M57" s="72"/>
      <c r="N57" s="72"/>
      <c r="O57" s="72"/>
    </row>
    <row r="58" spans="1:15" s="73" customFormat="1" ht="9.9499999999999993" customHeight="1">
      <c r="C58" s="16" t="str">
        <f t="shared" si="35"/>
        <v>G</v>
      </c>
      <c r="D58" s="14">
        <f t="shared" ref="D58:E58" si="43">F41</f>
        <v>0</v>
      </c>
      <c r="E58" s="14">
        <f t="shared" si="43"/>
        <v>0</v>
      </c>
      <c r="F58" s="118"/>
      <c r="G58" s="119"/>
      <c r="L58" s="72"/>
      <c r="M58" s="72"/>
      <c r="N58" s="72"/>
      <c r="O58" s="72"/>
    </row>
    <row r="59" spans="1:15" s="73" customFormat="1" ht="9.9499999999999993" customHeight="1">
      <c r="C59" s="16" t="str">
        <f t="shared" si="35"/>
        <v>M</v>
      </c>
      <c r="D59" s="14">
        <f t="shared" ref="D59:E59" si="44">F42</f>
        <v>1300.9480000000003</v>
      </c>
      <c r="E59" s="14">
        <f t="shared" si="44"/>
        <v>919.48900000000003</v>
      </c>
      <c r="L59" s="72"/>
      <c r="M59" s="72"/>
      <c r="N59" s="72"/>
      <c r="O59" s="72"/>
    </row>
    <row r="60" spans="1:15" s="73" customFormat="1" ht="9.9499999999999993" customHeight="1">
      <c r="C60" s="16" t="str">
        <f t="shared" si="35"/>
        <v>Z</v>
      </c>
      <c r="D60" s="14">
        <f t="shared" ref="D60:E60" si="45">F43</f>
        <v>0</v>
      </c>
      <c r="E60" s="14">
        <f t="shared" si="45"/>
        <v>0</v>
      </c>
      <c r="L60" s="72"/>
      <c r="M60" s="72"/>
      <c r="N60" s="72"/>
      <c r="O60" s="72"/>
    </row>
    <row r="61" spans="1:15" s="73" customFormat="1" ht="9.9499999999999993" customHeight="1">
      <c r="A61" s="92"/>
      <c r="B61" s="92"/>
      <c r="C61" s="16"/>
      <c r="D61" s="92"/>
      <c r="E61" s="92"/>
      <c r="F61" s="92"/>
      <c r="G61" s="92"/>
      <c r="H61" s="92"/>
      <c r="I61" s="92"/>
      <c r="J61" s="92"/>
      <c r="L61" s="72"/>
      <c r="M61" s="72"/>
      <c r="N61" s="72"/>
      <c r="O61" s="72"/>
    </row>
    <row r="62" spans="1:15" s="73" customFormat="1" ht="16.5" customHeight="1">
      <c r="B62" s="92"/>
      <c r="C62" s="92"/>
      <c r="D62" s="92"/>
      <c r="E62" s="92"/>
      <c r="F62" s="92"/>
      <c r="G62" s="92"/>
      <c r="H62" s="92"/>
      <c r="I62" s="92"/>
      <c r="J62" s="92"/>
      <c r="L62" s="72"/>
      <c r="M62" s="72"/>
      <c r="N62" s="72"/>
      <c r="O62" s="72"/>
    </row>
    <row r="63" spans="1:15" s="73" customFormat="1" ht="9.9499999999999993" customHeight="1">
      <c r="A63" s="92"/>
      <c r="B63" s="92"/>
      <c r="C63" s="92"/>
      <c r="D63" s="92"/>
      <c r="E63" s="92"/>
      <c r="F63" s="92"/>
      <c r="G63" s="92"/>
      <c r="H63" s="92"/>
      <c r="I63" s="92"/>
      <c r="J63" s="92"/>
      <c r="L63" s="72"/>
      <c r="M63" s="72"/>
      <c r="N63" s="72"/>
      <c r="O63" s="72"/>
    </row>
    <row r="64" spans="1:15" s="73" customFormat="1" ht="9.9499999999999993" customHeight="1">
      <c r="A64" s="1730" t="s">
        <v>398</v>
      </c>
      <c r="B64" s="1730"/>
      <c r="C64" s="1730"/>
      <c r="D64" s="1730"/>
      <c r="E64" s="1730"/>
      <c r="F64" s="1730"/>
      <c r="G64" s="1730"/>
      <c r="H64" s="1730"/>
      <c r="I64" s="1730"/>
      <c r="J64" s="1730"/>
      <c r="L64" s="72"/>
      <c r="M64" s="72"/>
      <c r="N64" s="72"/>
      <c r="O64" s="72"/>
    </row>
    <row r="65" spans="1:15" s="73" customFormat="1" ht="12.95" customHeight="1">
      <c r="A65" s="1726" t="s">
        <v>399</v>
      </c>
      <c r="B65" s="1726"/>
      <c r="C65" s="1726"/>
      <c r="D65" s="1726"/>
      <c r="E65" s="1726"/>
      <c r="F65" s="1726"/>
      <c r="G65" s="1726"/>
      <c r="H65" s="1726"/>
      <c r="I65" s="1726"/>
      <c r="J65" s="1726"/>
      <c r="L65" s="72"/>
      <c r="M65" s="72"/>
      <c r="N65" s="72"/>
      <c r="O65" s="72"/>
    </row>
    <row r="66" spans="1:15" s="73" customFormat="1" ht="12.95" customHeight="1">
      <c r="L66" s="72"/>
      <c r="M66" s="72"/>
      <c r="N66" s="72"/>
      <c r="O66" s="72"/>
    </row>
    <row r="67" spans="1:15" ht="12.95" customHeight="1">
      <c r="A67" s="92"/>
      <c r="B67" s="92"/>
      <c r="C67" s="92"/>
      <c r="D67" s="92"/>
      <c r="E67" s="92"/>
      <c r="F67" s="92"/>
      <c r="G67" s="92"/>
      <c r="H67" s="92"/>
      <c r="I67" s="92"/>
      <c r="J67" s="92"/>
    </row>
    <row r="68" spans="1:15" ht="9.9499999999999993" customHeight="1">
      <c r="A68" s="73"/>
      <c r="B68" s="73"/>
      <c r="C68" s="73"/>
      <c r="D68" s="73"/>
      <c r="E68" s="73"/>
      <c r="F68" s="73"/>
      <c r="G68" s="73"/>
      <c r="H68" s="73"/>
      <c r="I68" s="73"/>
      <c r="J68" s="73"/>
    </row>
    <row r="69" spans="1:15" ht="6" customHeight="1">
      <c r="A69" s="73"/>
      <c r="B69" s="73"/>
      <c r="C69" s="73"/>
      <c r="D69" s="73"/>
      <c r="E69" s="73"/>
      <c r="F69" s="73"/>
      <c r="G69" s="73"/>
      <c r="H69" s="73"/>
      <c r="I69" s="73"/>
      <c r="J69" s="73"/>
    </row>
    <row r="70" spans="1:15" ht="14.25" customHeight="1">
      <c r="A70" s="1560"/>
      <c r="B70" s="1560"/>
      <c r="C70" s="1560"/>
      <c r="D70" s="1560"/>
      <c r="E70" s="1560"/>
      <c r="F70" s="1560"/>
      <c r="G70" s="1560"/>
      <c r="H70" s="1560"/>
      <c r="I70" s="1560"/>
      <c r="J70" s="1560"/>
    </row>
  </sheetData>
  <mergeCells count="14">
    <mergeCell ref="A1:J3"/>
    <mergeCell ref="H5:H6"/>
    <mergeCell ref="A65:J65"/>
    <mergeCell ref="A70:J70"/>
    <mergeCell ref="A33:A45"/>
    <mergeCell ref="A20:A32"/>
    <mergeCell ref="A7:A19"/>
    <mergeCell ref="A47:I47"/>
    <mergeCell ref="A64:J64"/>
    <mergeCell ref="D4:E5"/>
    <mergeCell ref="F4:G5"/>
    <mergeCell ref="I4:J5"/>
    <mergeCell ref="C4:C6"/>
    <mergeCell ref="B4:B6"/>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41"/>
  <dimension ref="A1:R67"/>
  <sheetViews>
    <sheetView showGridLines="0" zoomScaleNormal="100" zoomScaleSheetLayoutView="100" workbookViewId="0">
      <selection activeCell="H1" sqref="H1"/>
    </sheetView>
  </sheetViews>
  <sheetFormatPr defaultColWidth="9.140625" defaultRowHeight="12.75"/>
  <cols>
    <col min="1" max="1" width="21.7109375" style="6" customWidth="1"/>
    <col min="2" max="2" width="16.42578125" style="6" customWidth="1"/>
    <col min="3" max="3" width="8.7109375" style="6" customWidth="1"/>
    <col min="4" max="4" width="8.28515625" style="6" customWidth="1"/>
    <col min="5" max="6" width="8.7109375" style="6" customWidth="1"/>
    <col min="7" max="7" width="8.28515625" style="6" customWidth="1"/>
    <col min="8" max="9" width="8.7109375" style="6" customWidth="1"/>
    <col min="10" max="10" width="8.28515625" style="6" customWidth="1"/>
    <col min="11" max="12" width="8.7109375" style="6" customWidth="1"/>
    <col min="13" max="13" width="8.5703125" style="6" customWidth="1"/>
    <col min="14" max="14" width="8.7109375" style="6" customWidth="1"/>
    <col min="15" max="15" width="10.140625" style="6" bestFit="1" customWidth="1"/>
    <col min="16" max="16384" width="9.140625" style="6"/>
  </cols>
  <sheetData>
    <row r="1" spans="1:17" ht="18" customHeight="1">
      <c r="A1" s="1465" t="s">
        <v>400</v>
      </c>
      <c r="B1" s="1465"/>
      <c r="C1" s="1465"/>
      <c r="D1" s="1465"/>
      <c r="E1" s="1465"/>
      <c r="F1" s="1465"/>
      <c r="G1" s="1465"/>
      <c r="H1" s="1465"/>
      <c r="I1" s="1465"/>
      <c r="J1" s="1465"/>
      <c r="K1" s="1465"/>
      <c r="L1" s="1465"/>
      <c r="M1" s="1465"/>
      <c r="N1" s="1465"/>
    </row>
    <row r="2" spans="1:17" ht="5.0999999999999996" customHeight="1"/>
    <row r="3" spans="1:17" ht="14.25" customHeight="1">
      <c r="A3" s="1735" t="s">
        <v>401</v>
      </c>
      <c r="B3" s="1735"/>
      <c r="C3" s="1735"/>
      <c r="D3" s="1735"/>
      <c r="E3" s="1735"/>
      <c r="F3" s="1735"/>
      <c r="G3" s="1735"/>
      <c r="H3" s="1735"/>
      <c r="I3" s="1735"/>
      <c r="J3" s="1735"/>
      <c r="K3" s="1735"/>
      <c r="L3" s="1735"/>
      <c r="M3" s="1735"/>
      <c r="N3" s="1735"/>
    </row>
    <row r="4" spans="1:17" ht="15" customHeight="1">
      <c r="A4" s="1708"/>
      <c r="B4" s="1708"/>
      <c r="C4" s="1717" t="s">
        <v>60</v>
      </c>
      <c r="D4" s="1466"/>
      <c r="E4" s="1739"/>
      <c r="F4" s="1717" t="s">
        <v>61</v>
      </c>
      <c r="G4" s="1466"/>
      <c r="H4" s="1739"/>
      <c r="I4" s="1717" t="s">
        <v>62</v>
      </c>
      <c r="J4" s="1466"/>
      <c r="K4" s="1739"/>
      <c r="L4" s="1466" t="s">
        <v>154</v>
      </c>
      <c r="M4" s="1466"/>
      <c r="N4" s="1466"/>
    </row>
    <row r="5" spans="1:17" ht="34.5" customHeight="1">
      <c r="A5" s="1740"/>
      <c r="B5" s="1740"/>
      <c r="C5" s="1051" t="s">
        <v>402</v>
      </c>
      <c r="D5" s="1406" t="s">
        <v>403</v>
      </c>
      <c r="E5" s="1055" t="s">
        <v>404</v>
      </c>
      <c r="F5" s="1051" t="s">
        <v>402</v>
      </c>
      <c r="G5" s="1406" t="s">
        <v>403</v>
      </c>
      <c r="H5" s="1055" t="s">
        <v>404</v>
      </c>
      <c r="I5" s="1051" t="s">
        <v>402</v>
      </c>
      <c r="J5" s="1406" t="s">
        <v>403</v>
      </c>
      <c r="K5" s="1055" t="s">
        <v>404</v>
      </c>
      <c r="L5" s="1406" t="s">
        <v>402</v>
      </c>
      <c r="M5" s="1406" t="s">
        <v>403</v>
      </c>
      <c r="N5" s="1406" t="s">
        <v>404</v>
      </c>
    </row>
    <row r="6" spans="1:17" ht="9.9499999999999993" customHeight="1">
      <c r="A6" s="613"/>
      <c r="B6" s="613"/>
      <c r="C6" s="604"/>
      <c r="D6" s="604"/>
      <c r="E6" s="604"/>
      <c r="F6" s="604"/>
      <c r="G6" s="604"/>
      <c r="H6" s="604"/>
      <c r="I6" s="604"/>
      <c r="J6" s="604"/>
      <c r="K6" s="604"/>
      <c r="L6" s="821"/>
      <c r="M6" s="821"/>
      <c r="N6" s="821"/>
    </row>
    <row r="7" spans="1:17" ht="12.95" customHeight="1">
      <c r="A7" s="1738" t="s">
        <v>405</v>
      </c>
      <c r="B7" s="1738"/>
      <c r="C7" s="1738"/>
      <c r="D7" s="1738"/>
      <c r="E7" s="1738"/>
      <c r="F7" s="1738"/>
      <c r="G7" s="1738"/>
      <c r="H7" s="1738"/>
      <c r="I7" s="1738"/>
      <c r="J7" s="1738"/>
      <c r="K7" s="1738"/>
      <c r="L7" s="1738"/>
      <c r="M7" s="1738"/>
      <c r="N7" s="1738"/>
    </row>
    <row r="8" spans="1:17" ht="12.95" customHeight="1">
      <c r="A8" s="1469" t="s">
        <v>55</v>
      </c>
      <c r="B8" s="1469"/>
      <c r="C8" s="1056">
        <v>371765</v>
      </c>
      <c r="D8" s="822">
        <f>E8-C8</f>
        <v>96</v>
      </c>
      <c r="E8" s="1057">
        <v>371861</v>
      </c>
      <c r="F8" s="823">
        <v>2490005</v>
      </c>
      <c r="G8" s="823">
        <f>H8-F8</f>
        <v>554875</v>
      </c>
      <c r="H8" s="823">
        <v>3044880</v>
      </c>
      <c r="I8" s="1065">
        <v>834936</v>
      </c>
      <c r="J8" s="823">
        <f>K8-I8</f>
        <v>207560</v>
      </c>
      <c r="K8" s="1066">
        <v>1042496</v>
      </c>
      <c r="L8" s="824">
        <f>C8+F8+I8</f>
        <v>3696706</v>
      </c>
      <c r="M8" s="824">
        <f>D8+G8+J8</f>
        <v>762531</v>
      </c>
      <c r="N8" s="824">
        <f>E8+H8+K8</f>
        <v>4459237</v>
      </c>
      <c r="O8" s="321"/>
      <c r="P8" s="297"/>
    </row>
    <row r="9" spans="1:17" ht="12.95" customHeight="1">
      <c r="A9" s="1470" t="s">
        <v>56</v>
      </c>
      <c r="B9" s="1470"/>
      <c r="C9" s="1058">
        <v>11115260</v>
      </c>
      <c r="D9" s="825">
        <f t="shared" ref="D9:D11" si="0">E9-C9</f>
        <v>0</v>
      </c>
      <c r="E9" s="1059">
        <v>11115260</v>
      </c>
      <c r="F9" s="825">
        <v>34254923</v>
      </c>
      <c r="G9" s="825">
        <f t="shared" ref="G9:G11" si="1">H9-F9</f>
        <v>7906206</v>
      </c>
      <c r="H9" s="825">
        <v>42161129</v>
      </c>
      <c r="I9" s="1058">
        <v>8496054</v>
      </c>
      <c r="J9" s="825">
        <f t="shared" ref="J9:J11" si="2">K9-I9</f>
        <v>3257969</v>
      </c>
      <c r="K9" s="1059">
        <v>11754023</v>
      </c>
      <c r="L9" s="826">
        <f t="shared" ref="L9:M11" si="3">C9+F9+I9</f>
        <v>53866237</v>
      </c>
      <c r="M9" s="826">
        <f t="shared" si="3"/>
        <v>11164175</v>
      </c>
      <c r="N9" s="826">
        <f t="shared" ref="N9:N11" si="4">E9+H9+K9</f>
        <v>65030412</v>
      </c>
      <c r="O9" s="321"/>
      <c r="P9" s="297"/>
      <c r="Q9" s="297"/>
    </row>
    <row r="10" spans="1:17" ht="12.95" customHeight="1">
      <c r="A10" s="1470" t="s">
        <v>57</v>
      </c>
      <c r="B10" s="1470"/>
      <c r="C10" s="1058">
        <v>1240034</v>
      </c>
      <c r="D10" s="825">
        <f t="shared" si="0"/>
        <v>0</v>
      </c>
      <c r="E10" s="1059">
        <v>1240034</v>
      </c>
      <c r="F10" s="825">
        <v>2388818</v>
      </c>
      <c r="G10" s="825">
        <f t="shared" si="1"/>
        <v>614986</v>
      </c>
      <c r="H10" s="825">
        <v>3003804</v>
      </c>
      <c r="I10" s="1058">
        <v>271443</v>
      </c>
      <c r="J10" s="825">
        <f t="shared" si="2"/>
        <v>109138</v>
      </c>
      <c r="K10" s="1059">
        <v>380581</v>
      </c>
      <c r="L10" s="826">
        <f t="shared" si="3"/>
        <v>3900295</v>
      </c>
      <c r="M10" s="826">
        <f t="shared" si="3"/>
        <v>724124</v>
      </c>
      <c r="N10" s="826">
        <f t="shared" si="4"/>
        <v>4624419</v>
      </c>
      <c r="O10" s="321"/>
      <c r="P10" s="297"/>
    </row>
    <row r="11" spans="1:17" ht="12.95" customHeight="1">
      <c r="A11" s="1737" t="s">
        <v>154</v>
      </c>
      <c r="B11" s="1737"/>
      <c r="C11" s="1060">
        <f>SUM(C8:C10)</f>
        <v>12727059</v>
      </c>
      <c r="D11" s="827">
        <f t="shared" si="0"/>
        <v>96</v>
      </c>
      <c r="E11" s="1061">
        <f t="shared" ref="E11:K11" si="5">SUM(E8:E10)</f>
        <v>12727155</v>
      </c>
      <c r="F11" s="827">
        <f t="shared" si="5"/>
        <v>39133746</v>
      </c>
      <c r="G11" s="827">
        <f t="shared" si="1"/>
        <v>9076067</v>
      </c>
      <c r="H11" s="827">
        <f t="shared" si="5"/>
        <v>48209813</v>
      </c>
      <c r="I11" s="1060">
        <f t="shared" si="5"/>
        <v>9602433</v>
      </c>
      <c r="J11" s="827">
        <f t="shared" si="2"/>
        <v>3574667</v>
      </c>
      <c r="K11" s="1061">
        <f t="shared" si="5"/>
        <v>13177100</v>
      </c>
      <c r="L11" s="827">
        <f t="shared" si="3"/>
        <v>61463238</v>
      </c>
      <c r="M11" s="827">
        <f t="shared" si="3"/>
        <v>12650830</v>
      </c>
      <c r="N11" s="827">
        <f t="shared" si="4"/>
        <v>74114068</v>
      </c>
      <c r="O11" s="321"/>
      <c r="P11" s="297"/>
    </row>
    <row r="12" spans="1:17" ht="12.95" customHeight="1">
      <c r="A12" s="828"/>
      <c r="B12" s="828"/>
      <c r="C12" s="825"/>
      <c r="D12" s="825"/>
      <c r="E12" s="825"/>
      <c r="F12" s="825"/>
      <c r="G12" s="825"/>
      <c r="H12" s="825"/>
      <c r="I12" s="825"/>
      <c r="J12" s="825"/>
      <c r="K12" s="825"/>
      <c r="L12" s="825"/>
      <c r="M12" s="825"/>
      <c r="N12" s="825"/>
      <c r="O12" s="321"/>
      <c r="P12" s="297"/>
    </row>
    <row r="13" spans="1:17" ht="12.95" customHeight="1">
      <c r="A13" s="1736" t="s">
        <v>406</v>
      </c>
      <c r="B13" s="1736"/>
      <c r="C13" s="613"/>
      <c r="D13" s="613"/>
      <c r="E13" s="613"/>
      <c r="F13" s="613"/>
      <c r="G13" s="613"/>
      <c r="H13" s="613"/>
      <c r="I13" s="613"/>
      <c r="J13" s="613"/>
      <c r="K13" s="613"/>
      <c r="L13" s="613"/>
      <c r="M13" s="613"/>
      <c r="N13" s="613"/>
      <c r="O13" s="321"/>
      <c r="P13" s="297"/>
    </row>
    <row r="14" spans="1:17" ht="12.95" customHeight="1">
      <c r="A14" s="1736"/>
      <c r="B14" s="1736"/>
      <c r="C14" s="791"/>
      <c r="D14" s="791"/>
      <c r="E14" s="791"/>
      <c r="F14" s="791"/>
      <c r="G14" s="791"/>
      <c r="H14" s="791"/>
      <c r="I14" s="791"/>
      <c r="J14" s="791"/>
      <c r="K14" s="791"/>
      <c r="L14" s="791"/>
      <c r="M14" s="791"/>
      <c r="N14" s="791"/>
      <c r="O14" s="321"/>
      <c r="P14" s="297"/>
    </row>
    <row r="15" spans="1:17" ht="12.95" customHeight="1">
      <c r="A15" s="1737" t="s">
        <v>154</v>
      </c>
      <c r="B15" s="1737"/>
      <c r="C15" s="1060">
        <v>44029</v>
      </c>
      <c r="D15" s="827">
        <f>E15-C15</f>
        <v>0</v>
      </c>
      <c r="E15" s="1061">
        <v>44029</v>
      </c>
      <c r="F15" s="827">
        <v>762749</v>
      </c>
      <c r="G15" s="827">
        <f>H15-F15</f>
        <v>80220</v>
      </c>
      <c r="H15" s="827">
        <v>842969</v>
      </c>
      <c r="I15" s="1060">
        <v>36468</v>
      </c>
      <c r="J15" s="827">
        <f>K15-I15</f>
        <v>1717</v>
      </c>
      <c r="K15" s="1061">
        <v>38185</v>
      </c>
      <c r="L15" s="827">
        <f>C15+F15+I15</f>
        <v>843246</v>
      </c>
      <c r="M15" s="827">
        <f t="shared" ref="M15" si="6">D15+G15+J15</f>
        <v>81937</v>
      </c>
      <c r="N15" s="827">
        <f t="shared" ref="N15" si="7">E15+H15+K15</f>
        <v>925183</v>
      </c>
      <c r="O15" s="321"/>
      <c r="P15" s="297"/>
    </row>
    <row r="16" spans="1:17" ht="12.95" customHeight="1">
      <c r="A16" s="1736" t="s">
        <v>407</v>
      </c>
      <c r="B16" s="1736"/>
      <c r="C16" s="829"/>
      <c r="D16" s="830"/>
      <c r="E16" s="829"/>
      <c r="F16" s="829"/>
      <c r="G16" s="830"/>
      <c r="H16" s="829"/>
      <c r="I16" s="829"/>
      <c r="J16" s="830"/>
      <c r="K16" s="829"/>
      <c r="L16" s="829"/>
      <c r="M16" s="829"/>
      <c r="N16" s="829"/>
      <c r="O16" s="321"/>
      <c r="P16" s="297"/>
    </row>
    <row r="17" spans="1:18" ht="12.95" customHeight="1">
      <c r="A17" s="1736"/>
      <c r="B17" s="1736"/>
      <c r="C17" s="613"/>
      <c r="D17" s="613"/>
      <c r="E17" s="613"/>
      <c r="F17" s="789"/>
      <c r="G17" s="613"/>
      <c r="H17" s="613"/>
      <c r="I17" s="613"/>
      <c r="J17" s="613"/>
      <c r="K17" s="613"/>
      <c r="L17" s="613"/>
      <c r="M17" s="613"/>
      <c r="N17" s="613"/>
      <c r="O17" s="321"/>
      <c r="P17" s="297"/>
    </row>
    <row r="18" spans="1:18" ht="12.95" customHeight="1">
      <c r="A18" s="1736"/>
      <c r="B18" s="1736"/>
      <c r="C18" s="791"/>
      <c r="D18" s="791"/>
      <c r="E18" s="791"/>
      <c r="F18" s="791"/>
      <c r="G18" s="791"/>
      <c r="H18" s="791"/>
      <c r="I18" s="791"/>
      <c r="J18" s="791"/>
      <c r="K18" s="791"/>
      <c r="L18" s="791"/>
      <c r="M18" s="791"/>
      <c r="N18" s="791"/>
      <c r="O18" s="321"/>
      <c r="P18" s="297"/>
    </row>
    <row r="19" spans="1:18" ht="12.95" customHeight="1">
      <c r="A19" s="1741" t="s">
        <v>63</v>
      </c>
      <c r="B19" s="1741"/>
      <c r="C19" s="1048">
        <v>4058560</v>
      </c>
      <c r="D19" s="779">
        <v>0</v>
      </c>
      <c r="E19" s="1062">
        <v>4058560</v>
      </c>
      <c r="F19" s="779">
        <v>0</v>
      </c>
      <c r="G19" s="779">
        <v>0</v>
      </c>
      <c r="H19" s="779">
        <v>0</v>
      </c>
      <c r="I19" s="1048">
        <v>0</v>
      </c>
      <c r="J19" s="779">
        <v>0</v>
      </c>
      <c r="K19" s="1062">
        <v>0</v>
      </c>
      <c r="L19" s="827">
        <f t="shared" ref="L19:M19" si="8">C19+F19+I19</f>
        <v>4058560</v>
      </c>
      <c r="M19" s="827">
        <f t="shared" si="8"/>
        <v>0</v>
      </c>
      <c r="N19" s="827">
        <f t="shared" ref="N19" si="9">E19+H19+K19</f>
        <v>4058560</v>
      </c>
      <c r="O19" s="321"/>
      <c r="P19" s="297"/>
      <c r="Q19" s="304"/>
    </row>
    <row r="20" spans="1:18" ht="12.95" customHeight="1">
      <c r="A20" s="604"/>
      <c r="B20" s="825"/>
      <c r="C20" s="825"/>
      <c r="D20" s="825"/>
      <c r="E20" s="825"/>
      <c r="F20" s="825"/>
      <c r="G20" s="825"/>
      <c r="H20" s="825"/>
      <c r="I20" s="825"/>
      <c r="J20" s="825"/>
      <c r="K20" s="825"/>
      <c r="L20" s="825"/>
      <c r="M20" s="825"/>
      <c r="N20" s="825"/>
      <c r="O20" s="321"/>
      <c r="P20" s="297"/>
    </row>
    <row r="21" spans="1:18" ht="12.95" customHeight="1">
      <c r="A21" s="831"/>
      <c r="B21" s="831"/>
      <c r="C21" s="613"/>
      <c r="D21" s="613"/>
      <c r="E21" s="613"/>
      <c r="F21" s="613"/>
      <c r="G21" s="613"/>
      <c r="H21" s="613"/>
      <c r="I21" s="613"/>
      <c r="J21" s="613"/>
      <c r="K21" s="613"/>
      <c r="L21" s="613"/>
      <c r="M21" s="613"/>
      <c r="N21" s="613"/>
      <c r="O21" s="321"/>
      <c r="P21" s="297"/>
    </row>
    <row r="22" spans="1:18" ht="12.95" customHeight="1">
      <c r="A22" s="1410" t="s">
        <v>382</v>
      </c>
      <c r="B22" s="831"/>
      <c r="C22" s="791"/>
      <c r="D22" s="791"/>
      <c r="E22" s="791"/>
      <c r="F22" s="791"/>
      <c r="G22" s="791"/>
      <c r="H22" s="791"/>
      <c r="I22" s="791"/>
      <c r="J22" s="791"/>
      <c r="K22" s="791"/>
      <c r="L22" s="791"/>
      <c r="M22" s="791"/>
      <c r="N22" s="791"/>
      <c r="O22" s="321"/>
      <c r="P22" s="297"/>
    </row>
    <row r="23" spans="1:18" ht="12.95" customHeight="1">
      <c r="A23" s="1743" t="s">
        <v>64</v>
      </c>
      <c r="B23" s="1743"/>
      <c r="C23" s="1056">
        <f>C11+C15</f>
        <v>12771088</v>
      </c>
      <c r="D23" s="822">
        <f t="shared" ref="D23:N23" si="10">D11+D15</f>
        <v>96</v>
      </c>
      <c r="E23" s="1057">
        <f t="shared" si="10"/>
        <v>12771184</v>
      </c>
      <c r="F23" s="822">
        <f t="shared" si="10"/>
        <v>39896495</v>
      </c>
      <c r="G23" s="822">
        <f t="shared" si="10"/>
        <v>9156287</v>
      </c>
      <c r="H23" s="822">
        <f t="shared" si="10"/>
        <v>49052782</v>
      </c>
      <c r="I23" s="1056">
        <f t="shared" si="10"/>
        <v>9638901</v>
      </c>
      <c r="J23" s="822">
        <f t="shared" si="10"/>
        <v>3576384</v>
      </c>
      <c r="K23" s="1057">
        <f t="shared" si="10"/>
        <v>13215285</v>
      </c>
      <c r="L23" s="832">
        <f t="shared" si="10"/>
        <v>62306484</v>
      </c>
      <c r="M23" s="832">
        <f t="shared" si="10"/>
        <v>12732767</v>
      </c>
      <c r="N23" s="832">
        <f t="shared" si="10"/>
        <v>75039251</v>
      </c>
      <c r="O23" s="321"/>
      <c r="P23" s="297"/>
      <c r="Q23" s="297"/>
      <c r="R23" s="297"/>
    </row>
    <row r="24" spans="1:18" ht="12.95" customHeight="1">
      <c r="A24" s="1742" t="s">
        <v>65</v>
      </c>
      <c r="B24" s="1742"/>
      <c r="C24" s="1063">
        <f>C11+C19</f>
        <v>16785619</v>
      </c>
      <c r="D24" s="786">
        <f t="shared" ref="D24:N24" si="11">D11+D19</f>
        <v>96</v>
      </c>
      <c r="E24" s="1064">
        <f t="shared" si="11"/>
        <v>16785715</v>
      </c>
      <c r="F24" s="786">
        <f t="shared" si="11"/>
        <v>39133746</v>
      </c>
      <c r="G24" s="786">
        <f t="shared" si="11"/>
        <v>9076067</v>
      </c>
      <c r="H24" s="786">
        <f t="shared" si="11"/>
        <v>48209813</v>
      </c>
      <c r="I24" s="1063">
        <f t="shared" si="11"/>
        <v>9602433</v>
      </c>
      <c r="J24" s="786">
        <f t="shared" si="11"/>
        <v>3574667</v>
      </c>
      <c r="K24" s="1064">
        <f t="shared" si="11"/>
        <v>13177100</v>
      </c>
      <c r="L24" s="833">
        <f t="shared" si="11"/>
        <v>65521798</v>
      </c>
      <c r="M24" s="833">
        <f t="shared" si="11"/>
        <v>12650830</v>
      </c>
      <c r="N24" s="833">
        <f t="shared" si="11"/>
        <v>78172628</v>
      </c>
      <c r="O24" s="321"/>
      <c r="P24" s="297"/>
      <c r="Q24" s="297"/>
      <c r="R24" s="297"/>
    </row>
    <row r="25" spans="1:18" ht="12.95" customHeight="1">
      <c r="A25" s="1741" t="s">
        <v>66</v>
      </c>
      <c r="B25" s="1741"/>
      <c r="C25" s="1048">
        <f>C11+C15+C19</f>
        <v>16829648</v>
      </c>
      <c r="D25" s="779">
        <f t="shared" ref="D25:N25" si="12">D11+D15+D19</f>
        <v>96</v>
      </c>
      <c r="E25" s="1062">
        <f t="shared" si="12"/>
        <v>16829744</v>
      </c>
      <c r="F25" s="779">
        <f t="shared" si="12"/>
        <v>39896495</v>
      </c>
      <c r="G25" s="779">
        <f t="shared" si="12"/>
        <v>9156287</v>
      </c>
      <c r="H25" s="779">
        <f t="shared" si="12"/>
        <v>49052782</v>
      </c>
      <c r="I25" s="1048">
        <f t="shared" si="12"/>
        <v>9638901</v>
      </c>
      <c r="J25" s="779">
        <f t="shared" si="12"/>
        <v>3576384</v>
      </c>
      <c r="K25" s="1062">
        <f t="shared" si="12"/>
        <v>13215285</v>
      </c>
      <c r="L25" s="827">
        <f t="shared" si="12"/>
        <v>66365044</v>
      </c>
      <c r="M25" s="827">
        <f t="shared" si="12"/>
        <v>12732767</v>
      </c>
      <c r="N25" s="827">
        <f t="shared" si="12"/>
        <v>79097811</v>
      </c>
      <c r="O25" s="893"/>
      <c r="P25" s="894"/>
      <c r="Q25" s="297"/>
      <c r="R25" s="297"/>
    </row>
    <row r="26" spans="1:18">
      <c r="O26" s="895"/>
      <c r="P26" s="894"/>
      <c r="Q26" s="297"/>
      <c r="R26" s="297"/>
    </row>
    <row r="27" spans="1:18">
      <c r="O27" s="895"/>
      <c r="P27" s="895"/>
    </row>
    <row r="28" spans="1:18">
      <c r="O28" s="895"/>
      <c r="P28" s="895"/>
    </row>
    <row r="29" spans="1:18">
      <c r="O29" s="895"/>
      <c r="P29" s="895"/>
    </row>
    <row r="30" spans="1:18">
      <c r="O30" s="895"/>
      <c r="P30" s="895"/>
    </row>
    <row r="31" spans="1:18">
      <c r="B31" s="313"/>
      <c r="C31" s="313" t="str">
        <f>C4</f>
        <v xml:space="preserve">VTL </v>
      </c>
      <c r="D31" s="313" t="str">
        <f>F4</f>
        <v xml:space="preserve">STL </v>
      </c>
      <c r="E31" s="313" t="str">
        <f>I4</f>
        <v xml:space="preserve">NTL </v>
      </c>
      <c r="G31" s="313"/>
      <c r="H31" s="313"/>
      <c r="J31" s="313"/>
      <c r="K31" s="313"/>
      <c r="L31" s="313"/>
      <c r="M31" s="313"/>
      <c r="O31" s="895"/>
      <c r="P31" s="895"/>
    </row>
    <row r="32" spans="1:18">
      <c r="A32" s="314"/>
      <c r="B32" s="315" t="str">
        <f>A8</f>
        <v>Pražská plynárenská Distribuce, a.s.</v>
      </c>
      <c r="C32" s="315">
        <f>E8/1000</f>
        <v>371.86099999999999</v>
      </c>
      <c r="D32" s="315">
        <f>H8/1000</f>
        <v>3044.88</v>
      </c>
      <c r="E32" s="315">
        <f>K8/1000</f>
        <v>1042.4960000000001</v>
      </c>
      <c r="F32" s="316"/>
      <c r="G32" s="315"/>
      <c r="H32" s="314" t="str">
        <f>C31</f>
        <v xml:space="preserve">VTL </v>
      </c>
      <c r="I32" s="314" t="str">
        <f>D31</f>
        <v xml:space="preserve">STL </v>
      </c>
      <c r="J32" s="314" t="str">
        <f>E31</f>
        <v xml:space="preserve">NTL </v>
      </c>
      <c r="K32" s="315" t="s">
        <v>30</v>
      </c>
      <c r="L32" s="315"/>
      <c r="M32" s="315"/>
      <c r="N32" s="304"/>
      <c r="O32" s="895"/>
      <c r="P32" s="895"/>
    </row>
    <row r="33" spans="1:16">
      <c r="A33" s="314"/>
      <c r="B33" s="315" t="str">
        <f>A9</f>
        <v>GasNet, s.r.o.</v>
      </c>
      <c r="C33" s="315">
        <f>E9/1000</f>
        <v>11115.26</v>
      </c>
      <c r="D33" s="315">
        <f>H9/1000</f>
        <v>42161.129000000001</v>
      </c>
      <c r="E33" s="315">
        <f>K9/1000</f>
        <v>11754.022999999999</v>
      </c>
      <c r="F33" s="316"/>
      <c r="G33" s="315"/>
      <c r="H33" s="317">
        <f>C37</f>
        <v>16829.744000000002</v>
      </c>
      <c r="I33" s="317">
        <f>D37</f>
        <v>49052.781999999992</v>
      </c>
      <c r="J33" s="317">
        <f>E37</f>
        <v>13215.285</v>
      </c>
      <c r="K33" s="315">
        <f>SUM(H33:J33)</f>
        <v>79097.811000000002</v>
      </c>
      <c r="L33" s="315"/>
      <c r="M33" s="315"/>
      <c r="N33" s="304"/>
      <c r="O33" s="895"/>
      <c r="P33" s="895"/>
    </row>
    <row r="34" spans="1:16">
      <c r="A34" s="314"/>
      <c r="B34" s="315" t="str">
        <f>A10</f>
        <v>EG.D, a.s.</v>
      </c>
      <c r="C34" s="315">
        <f>E10/1000</f>
        <v>1240.0340000000001</v>
      </c>
      <c r="D34" s="315">
        <f>H10/1000</f>
        <v>3003.8040000000001</v>
      </c>
      <c r="E34" s="315">
        <f>K10/1000</f>
        <v>380.58100000000002</v>
      </c>
      <c r="F34" s="316"/>
      <c r="G34" s="315"/>
      <c r="H34" s="315"/>
      <c r="J34" s="315"/>
      <c r="K34" s="315"/>
      <c r="L34" s="315"/>
      <c r="M34" s="315"/>
      <c r="N34" s="304"/>
      <c r="O34" s="895"/>
      <c r="P34" s="895"/>
    </row>
    <row r="35" spans="1:16">
      <c r="A35" s="314"/>
      <c r="B35" s="315" t="s">
        <v>11</v>
      </c>
      <c r="C35" s="315">
        <f>E15/1000</f>
        <v>44.029000000000003</v>
      </c>
      <c r="D35" s="315">
        <f>H15/1000</f>
        <v>842.96900000000005</v>
      </c>
      <c r="E35" s="315">
        <f>K15/1000</f>
        <v>38.185000000000002</v>
      </c>
      <c r="F35" s="316"/>
      <c r="G35" s="315"/>
      <c r="H35" s="315"/>
      <c r="J35" s="315"/>
      <c r="K35" s="315"/>
      <c r="L35" s="315"/>
      <c r="M35" s="315"/>
      <c r="N35" s="304"/>
      <c r="O35" s="895"/>
      <c r="P35" s="895"/>
    </row>
    <row r="36" spans="1:16">
      <c r="A36" s="314"/>
      <c r="B36" s="315" t="str">
        <f>A19</f>
        <v>NET4GAS, s.r.o.</v>
      </c>
      <c r="C36" s="315">
        <f>E19/1000</f>
        <v>4058.56</v>
      </c>
      <c r="D36" s="315">
        <f>H19/1000</f>
        <v>0</v>
      </c>
      <c r="E36" s="315">
        <f>I19/1000</f>
        <v>0</v>
      </c>
      <c r="F36" s="316"/>
      <c r="G36" s="315"/>
      <c r="H36" s="315"/>
      <c r="J36" s="315"/>
      <c r="K36" s="315"/>
      <c r="L36" s="315"/>
      <c r="M36" s="315"/>
      <c r="N36" s="304"/>
      <c r="O36" s="895"/>
      <c r="P36" s="895"/>
    </row>
    <row r="37" spans="1:16">
      <c r="A37" s="314"/>
      <c r="B37" s="318"/>
      <c r="C37" s="318">
        <f>SUM(C32:C36)</f>
        <v>16829.744000000002</v>
      </c>
      <c r="D37" s="318">
        <f t="shared" ref="D37:E37" si="13">SUM(D32:D36)</f>
        <v>49052.781999999992</v>
      </c>
      <c r="E37" s="318">
        <f t="shared" si="13"/>
        <v>13215.285</v>
      </c>
      <c r="G37" s="318"/>
      <c r="H37" s="318"/>
      <c r="J37" s="318"/>
      <c r="K37" s="318"/>
      <c r="L37" s="318"/>
      <c r="M37" s="318"/>
      <c r="N37" s="304"/>
      <c r="O37" s="895"/>
      <c r="P37" s="895"/>
    </row>
    <row r="38" spans="1:16">
      <c r="A38" s="314"/>
      <c r="O38" s="895"/>
      <c r="P38" s="895"/>
    </row>
    <row r="39" spans="1:16">
      <c r="A39" s="314"/>
      <c r="O39" s="895"/>
      <c r="P39" s="895"/>
    </row>
    <row r="40" spans="1:16">
      <c r="O40" s="895"/>
      <c r="P40" s="895"/>
    </row>
    <row r="43" spans="1:16">
      <c r="G43" s="297"/>
      <c r="H43" s="297"/>
      <c r="I43" s="297"/>
      <c r="J43" s="297"/>
    </row>
    <row r="52" spans="1:14">
      <c r="A52" s="314"/>
      <c r="B52" s="314"/>
      <c r="D52" s="314"/>
      <c r="E52" s="314"/>
      <c r="G52" s="314"/>
      <c r="H52" s="314"/>
      <c r="J52" s="314"/>
      <c r="K52" s="314"/>
      <c r="L52" s="314"/>
      <c r="M52" s="314"/>
    </row>
    <row r="53" spans="1:14">
      <c r="A53" s="314"/>
      <c r="B53" s="317"/>
      <c r="D53" s="317"/>
      <c r="E53" s="317"/>
      <c r="G53" s="317"/>
      <c r="H53" s="317"/>
      <c r="J53" s="317"/>
      <c r="K53" s="317"/>
      <c r="L53" s="317"/>
      <c r="M53" s="317"/>
    </row>
    <row r="54" spans="1:14">
      <c r="N54" s="319"/>
    </row>
    <row r="67" spans="1:1">
      <c r="A67" s="320"/>
    </row>
  </sheetData>
  <mergeCells count="19">
    <mergeCell ref="A16:B18"/>
    <mergeCell ref="A4:B5"/>
    <mergeCell ref="A15:B15"/>
    <mergeCell ref="A19:B19"/>
    <mergeCell ref="A25:B25"/>
    <mergeCell ref="A24:B24"/>
    <mergeCell ref="A23:B23"/>
    <mergeCell ref="A1:N1"/>
    <mergeCell ref="A3:N3"/>
    <mergeCell ref="L4:N4"/>
    <mergeCell ref="A13:B14"/>
    <mergeCell ref="A10:B10"/>
    <mergeCell ref="A8:B8"/>
    <mergeCell ref="A9:B9"/>
    <mergeCell ref="A11:B11"/>
    <mergeCell ref="A7:N7"/>
    <mergeCell ref="C4:E4"/>
    <mergeCell ref="F4:H4"/>
    <mergeCell ref="I4:K4"/>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pageSetUpPr fitToPage="1"/>
  </sheetPr>
  <dimension ref="A1:B48"/>
  <sheetViews>
    <sheetView showGridLines="0" view="pageBreakPreview" topLeftCell="A16" zoomScaleNormal="100" zoomScaleSheetLayoutView="100" workbookViewId="0">
      <selection activeCell="H1" sqref="H1"/>
    </sheetView>
  </sheetViews>
  <sheetFormatPr defaultColWidth="9.140625" defaultRowHeight="15.75"/>
  <cols>
    <col min="1" max="1" width="18.42578125" style="11" customWidth="1"/>
    <col min="2" max="2" width="85.42578125" style="12" customWidth="1"/>
    <col min="3" max="3" width="9.140625" style="9"/>
    <col min="4" max="4" width="11.7109375" style="9" customWidth="1"/>
    <col min="5" max="6" width="9.140625" style="9"/>
    <col min="7" max="7" width="11.7109375" style="9" customWidth="1"/>
    <col min="8" max="16384" width="9.140625" style="9"/>
  </cols>
  <sheetData>
    <row r="1" spans="1:2" ht="20.25">
      <c r="A1" s="561" t="s">
        <v>86</v>
      </c>
      <c r="B1" s="447"/>
    </row>
    <row r="2" spans="1:2" ht="4.5" customHeight="1">
      <c r="A2" s="557"/>
      <c r="B2" s="447"/>
    </row>
    <row r="3" spans="1:2" ht="60" customHeight="1">
      <c r="A3" s="1382" t="s">
        <v>514</v>
      </c>
      <c r="B3" s="1384" t="s">
        <v>516</v>
      </c>
    </row>
    <row r="4" spans="1:2" ht="24.95" customHeight="1">
      <c r="A4" s="558" t="s">
        <v>88</v>
      </c>
      <c r="B4" s="1385" t="s">
        <v>103</v>
      </c>
    </row>
    <row r="5" spans="1:2" ht="39.950000000000003" customHeight="1">
      <c r="A5" s="558" t="s">
        <v>89</v>
      </c>
      <c r="B5" s="1385" t="s">
        <v>515</v>
      </c>
    </row>
    <row r="6" spans="1:2" ht="24.95" customHeight="1">
      <c r="A6" s="1383" t="s">
        <v>90</v>
      </c>
      <c r="B6" s="1386" t="s">
        <v>104</v>
      </c>
    </row>
    <row r="7" spans="1:2" ht="24.95" customHeight="1">
      <c r="A7" s="1383" t="s">
        <v>1</v>
      </c>
      <c r="B7" s="1386" t="s">
        <v>105</v>
      </c>
    </row>
    <row r="8" spans="1:2" ht="24.95" customHeight="1">
      <c r="A8" s="558" t="s">
        <v>91</v>
      </c>
      <c r="B8" s="1385" t="s">
        <v>106</v>
      </c>
    </row>
    <row r="9" spans="1:2" ht="24.95" customHeight="1">
      <c r="A9" s="1382" t="s">
        <v>92</v>
      </c>
      <c r="B9" s="1385" t="s">
        <v>107</v>
      </c>
    </row>
    <row r="10" spans="1:2" ht="24.95" customHeight="1">
      <c r="A10" s="1383" t="s">
        <v>2</v>
      </c>
      <c r="B10" s="1386" t="s">
        <v>108</v>
      </c>
    </row>
    <row r="11" spans="1:2" ht="24.95" customHeight="1">
      <c r="A11" s="1383" t="s">
        <v>3</v>
      </c>
      <c r="B11" s="1386" t="s">
        <v>109</v>
      </c>
    </row>
    <row r="12" spans="1:2" ht="24.95" customHeight="1">
      <c r="A12" s="1383" t="s">
        <v>93</v>
      </c>
      <c r="B12" s="1385" t="s">
        <v>110</v>
      </c>
    </row>
    <row r="13" spans="1:2" ht="39.950000000000003" customHeight="1">
      <c r="A13" s="1383" t="s">
        <v>4</v>
      </c>
      <c r="B13" s="1386" t="s">
        <v>111</v>
      </c>
    </row>
    <row r="14" spans="1:2" ht="24.95" customHeight="1">
      <c r="A14" s="558" t="s">
        <v>94</v>
      </c>
      <c r="B14" s="1385" t="s">
        <v>112</v>
      </c>
    </row>
    <row r="15" spans="1:2" ht="24.95" customHeight="1">
      <c r="A15" s="1383" t="s">
        <v>5</v>
      </c>
      <c r="B15" s="1386" t="s">
        <v>113</v>
      </c>
    </row>
    <row r="16" spans="1:2" ht="24.95" customHeight="1">
      <c r="A16" s="1383" t="s">
        <v>6</v>
      </c>
      <c r="B16" s="1388" t="s">
        <v>114</v>
      </c>
    </row>
    <row r="17" spans="1:2" ht="24.95" customHeight="1">
      <c r="A17" s="1383" t="s">
        <v>7</v>
      </c>
      <c r="B17" s="1389" t="s">
        <v>115</v>
      </c>
    </row>
    <row r="18" spans="1:2" ht="24.95" customHeight="1">
      <c r="A18" s="558" t="s">
        <v>95</v>
      </c>
      <c r="B18" s="1385" t="s">
        <v>116</v>
      </c>
    </row>
    <row r="19" spans="1:2" ht="24.95" customHeight="1">
      <c r="A19" s="558" t="s">
        <v>96</v>
      </c>
      <c r="B19" s="1385" t="s">
        <v>117</v>
      </c>
    </row>
    <row r="20" spans="1:2" ht="24.95" customHeight="1">
      <c r="A20" s="558" t="s">
        <v>145</v>
      </c>
      <c r="B20" s="559" t="s">
        <v>144</v>
      </c>
    </row>
    <row r="21" spans="1:2" ht="24.95" customHeight="1">
      <c r="A21" s="1383" t="s">
        <v>9</v>
      </c>
      <c r="B21" s="1385" t="s">
        <v>118</v>
      </c>
    </row>
    <row r="22" spans="1:2" ht="24.95" customHeight="1">
      <c r="A22" s="1383" t="s">
        <v>10</v>
      </c>
      <c r="B22" s="1386" t="s">
        <v>119</v>
      </c>
    </row>
    <row r="23" spans="1:2" ht="24.95" customHeight="1">
      <c r="A23" s="1383" t="s">
        <v>97</v>
      </c>
      <c r="B23" s="1386" t="s">
        <v>120</v>
      </c>
    </row>
    <row r="24" spans="1:2" ht="24.95" customHeight="1">
      <c r="A24" s="1383" t="s">
        <v>11</v>
      </c>
      <c r="B24" s="1386" t="s">
        <v>121</v>
      </c>
    </row>
    <row r="25" spans="1:2" ht="24.95" customHeight="1">
      <c r="A25" s="1383" t="s">
        <v>12</v>
      </c>
      <c r="B25" s="1386" t="s">
        <v>122</v>
      </c>
    </row>
    <row r="26" spans="1:2" ht="31.9" customHeight="1">
      <c r="A26" s="558" t="s">
        <v>98</v>
      </c>
      <c r="B26" s="1385" t="s">
        <v>123</v>
      </c>
    </row>
    <row r="27" spans="1:2" ht="31.15" customHeight="1">
      <c r="A27" s="1383" t="s">
        <v>13</v>
      </c>
      <c r="B27" s="1386" t="s">
        <v>124</v>
      </c>
    </row>
    <row r="28" spans="1:2" ht="24.95" customHeight="1">
      <c r="A28" s="1383" t="s">
        <v>14</v>
      </c>
      <c r="B28" s="1386" t="s">
        <v>125</v>
      </c>
    </row>
    <row r="29" spans="1:2" ht="24.95" customHeight="1">
      <c r="A29" s="1383" t="s">
        <v>15</v>
      </c>
      <c r="B29" s="1386" t="s">
        <v>126</v>
      </c>
    </row>
    <row r="30" spans="1:2" ht="24.95" customHeight="1">
      <c r="A30" s="1383" t="s">
        <v>16</v>
      </c>
      <c r="B30" s="1385" t="s">
        <v>127</v>
      </c>
    </row>
    <row r="31" spans="1:2" ht="24.95" customHeight="1">
      <c r="A31" s="1383" t="s">
        <v>527</v>
      </c>
      <c r="B31" s="1387" t="s">
        <v>128</v>
      </c>
    </row>
    <row r="32" spans="1:2" ht="24.95" customHeight="1">
      <c r="A32" s="1383" t="s">
        <v>99</v>
      </c>
      <c r="B32" s="1390" t="s">
        <v>129</v>
      </c>
    </row>
    <row r="33" spans="1:2" ht="24.95" customHeight="1">
      <c r="A33" s="1383" t="s">
        <v>18</v>
      </c>
      <c r="B33" s="1386" t="s">
        <v>130</v>
      </c>
    </row>
    <row r="34" spans="1:2" ht="24.95" customHeight="1">
      <c r="A34" s="1383" t="s">
        <v>19</v>
      </c>
      <c r="B34" s="1386" t="s">
        <v>131</v>
      </c>
    </row>
    <row r="35" spans="1:2" ht="24.95" customHeight="1">
      <c r="A35" s="1383" t="s">
        <v>20</v>
      </c>
      <c r="B35" s="1386" t="s">
        <v>132</v>
      </c>
    </row>
    <row r="36" spans="1:2" ht="24.95" customHeight="1">
      <c r="A36" s="1383" t="s">
        <v>21</v>
      </c>
      <c r="B36" s="1386" t="s">
        <v>133</v>
      </c>
    </row>
    <row r="37" spans="1:2" ht="24.95" customHeight="1">
      <c r="A37" s="558" t="s">
        <v>511</v>
      </c>
      <c r="B37" s="1385" t="s">
        <v>512</v>
      </c>
    </row>
    <row r="38" spans="1:2" ht="24.95" customHeight="1">
      <c r="A38" s="558" t="s">
        <v>22</v>
      </c>
      <c r="B38" s="1385" t="s">
        <v>135</v>
      </c>
    </row>
    <row r="39" spans="1:2" ht="24.95" customHeight="1">
      <c r="A39" s="1383" t="s">
        <v>8</v>
      </c>
      <c r="B39" s="1386" t="s">
        <v>136</v>
      </c>
    </row>
    <row r="40" spans="1:2" ht="24.95" customHeight="1">
      <c r="A40" s="558" t="s">
        <v>23</v>
      </c>
      <c r="B40" s="1385" t="s">
        <v>137</v>
      </c>
    </row>
    <row r="41" spans="1:2" ht="39.950000000000003" customHeight="1">
      <c r="A41" s="1383" t="s">
        <v>100</v>
      </c>
      <c r="B41" s="1385" t="s">
        <v>138</v>
      </c>
    </row>
    <row r="42" spans="1:2" ht="24.95" customHeight="1">
      <c r="A42" s="558" t="s">
        <v>101</v>
      </c>
      <c r="B42" s="1385" t="s">
        <v>139</v>
      </c>
    </row>
    <row r="43" spans="1:2" ht="24.95" customHeight="1">
      <c r="A43" s="558" t="s">
        <v>520</v>
      </c>
      <c r="B43" s="1385" t="s">
        <v>134</v>
      </c>
    </row>
    <row r="44" spans="1:2" ht="24.95" customHeight="1">
      <c r="A44" s="558" t="s">
        <v>102</v>
      </c>
      <c r="B44" s="1385" t="s">
        <v>140</v>
      </c>
    </row>
    <row r="45" spans="1:2" ht="24.95" customHeight="1">
      <c r="A45" s="558" t="s">
        <v>24</v>
      </c>
      <c r="B45" s="1385" t="s">
        <v>141</v>
      </c>
    </row>
    <row r="46" spans="1:2" ht="24.95" customHeight="1">
      <c r="A46" s="558" t="s">
        <v>25</v>
      </c>
      <c r="B46" s="1385" t="s">
        <v>142</v>
      </c>
    </row>
    <row r="47" spans="1:2" ht="24.95" customHeight="1">
      <c r="A47" s="558" t="s">
        <v>26</v>
      </c>
      <c r="B47" s="1385" t="s">
        <v>143</v>
      </c>
    </row>
    <row r="48" spans="1:2" ht="24.95" customHeight="1"/>
  </sheetData>
  <sortState ref="A35:B47">
    <sortCondition ref="A35"/>
  </sortState>
  <pageMargins left="0.59055118110236227" right="0.59055118110236227" top="0.39370078740157483" bottom="0.59055118110236227" header="0" footer="0"/>
  <pageSetup paperSize="9" scale="88" fitToHeight="0" orientation="portrait" r:id="rId1"/>
  <headerFooter differentFirst="1">
    <oddFooter>&amp;C&amp;9&amp;P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2"/>
  <dimension ref="A1:Q66"/>
  <sheetViews>
    <sheetView showGridLines="0" zoomScaleNormal="100" zoomScaleSheetLayoutView="100" workbookViewId="0">
      <selection activeCell="H1" sqref="H1"/>
    </sheetView>
  </sheetViews>
  <sheetFormatPr defaultColWidth="9.140625" defaultRowHeight="12.75"/>
  <cols>
    <col min="1" max="1" width="21.7109375" style="6" customWidth="1"/>
    <col min="2" max="13" width="9.7109375" style="6" customWidth="1"/>
    <col min="14" max="14" width="10.140625" style="6" bestFit="1" customWidth="1"/>
    <col min="15" max="16384" width="9.140625" style="6"/>
  </cols>
  <sheetData>
    <row r="1" spans="1:17" ht="18" customHeight="1">
      <c r="A1" s="1465" t="s">
        <v>408</v>
      </c>
      <c r="B1" s="1465"/>
      <c r="C1" s="1465"/>
      <c r="D1" s="1465"/>
      <c r="E1" s="1465"/>
      <c r="F1" s="1465"/>
      <c r="G1" s="1465"/>
      <c r="H1" s="1465"/>
      <c r="I1" s="1465"/>
      <c r="J1" s="1465"/>
      <c r="K1" s="1465"/>
      <c r="L1" s="1465"/>
      <c r="M1" s="1465"/>
    </row>
    <row r="2" spans="1:17" ht="5.0999999999999996" customHeight="1"/>
    <row r="3" spans="1:17" ht="14.25" customHeight="1">
      <c r="A3" s="1735" t="s">
        <v>409</v>
      </c>
      <c r="B3" s="1735"/>
      <c r="C3" s="1735"/>
      <c r="D3" s="1735"/>
      <c r="E3" s="1735"/>
      <c r="F3" s="1735"/>
      <c r="G3" s="1735"/>
      <c r="H3" s="1735"/>
      <c r="I3" s="1735"/>
      <c r="J3" s="1735"/>
      <c r="K3" s="1735"/>
      <c r="L3" s="1735"/>
      <c r="M3" s="1735"/>
    </row>
    <row r="4" spans="1:17" ht="15" customHeight="1">
      <c r="A4" s="1739" t="s">
        <v>176</v>
      </c>
      <c r="B4" s="1717" t="s">
        <v>60</v>
      </c>
      <c r="C4" s="1466"/>
      <c r="D4" s="1739"/>
      <c r="E4" s="1717" t="s">
        <v>61</v>
      </c>
      <c r="F4" s="1466"/>
      <c r="G4" s="1739"/>
      <c r="H4" s="1717" t="s">
        <v>62</v>
      </c>
      <c r="I4" s="1466"/>
      <c r="J4" s="1739"/>
      <c r="K4" s="1466" t="s">
        <v>154</v>
      </c>
      <c r="L4" s="1466"/>
      <c r="M4" s="1466"/>
    </row>
    <row r="5" spans="1:17" ht="36.75" customHeight="1">
      <c r="A5" s="1745"/>
      <c r="B5" s="1051" t="s">
        <v>402</v>
      </c>
      <c r="C5" s="1406" t="s">
        <v>403</v>
      </c>
      <c r="D5" s="1055" t="s">
        <v>404</v>
      </c>
      <c r="E5" s="1051" t="s">
        <v>402</v>
      </c>
      <c r="F5" s="1406" t="s">
        <v>403</v>
      </c>
      <c r="G5" s="1055" t="s">
        <v>404</v>
      </c>
      <c r="H5" s="1051" t="s">
        <v>402</v>
      </c>
      <c r="I5" s="1406" t="s">
        <v>403</v>
      </c>
      <c r="J5" s="1055" t="s">
        <v>404</v>
      </c>
      <c r="K5" s="1406" t="s">
        <v>402</v>
      </c>
      <c r="L5" s="1406" t="s">
        <v>403</v>
      </c>
      <c r="M5" s="1406" t="s">
        <v>404</v>
      </c>
    </row>
    <row r="6" spans="1:17" ht="12.95" customHeight="1">
      <c r="A6" s="520">
        <v>2013</v>
      </c>
      <c r="B6" s="1067">
        <v>16831714.462801352</v>
      </c>
      <c r="C6" s="494"/>
      <c r="D6" s="1068"/>
      <c r="E6" s="494">
        <v>37543410.810900904</v>
      </c>
      <c r="F6" s="494"/>
      <c r="G6" s="494"/>
      <c r="H6" s="1067">
        <v>10790539.684099348</v>
      </c>
      <c r="I6" s="494"/>
      <c r="J6" s="1068"/>
      <c r="K6" s="527">
        <v>65165664.957801603</v>
      </c>
      <c r="L6" s="527"/>
      <c r="M6" s="527"/>
      <c r="N6" s="321"/>
      <c r="O6" s="297"/>
    </row>
    <row r="7" spans="1:17" ht="12.95" customHeight="1">
      <c r="A7" s="521">
        <v>2014</v>
      </c>
      <c r="B7" s="1069">
        <v>16807523.505418755</v>
      </c>
      <c r="C7" s="536"/>
      <c r="D7" s="1070"/>
      <c r="E7" s="536">
        <v>37728764.811451212</v>
      </c>
      <c r="F7" s="536"/>
      <c r="G7" s="536"/>
      <c r="H7" s="1069">
        <v>10698842.068891717</v>
      </c>
      <c r="I7" s="536"/>
      <c r="J7" s="1070"/>
      <c r="K7" s="537">
        <v>65235130.385761686</v>
      </c>
      <c r="L7" s="537"/>
      <c r="M7" s="537"/>
      <c r="N7" s="321"/>
      <c r="O7" s="297"/>
      <c r="P7" s="297"/>
    </row>
    <row r="8" spans="1:17" ht="12.95" customHeight="1">
      <c r="A8" s="495">
        <v>2015</v>
      </c>
      <c r="B8" s="1071">
        <v>16720049.993142527</v>
      </c>
      <c r="C8" s="301"/>
      <c r="D8" s="1072"/>
      <c r="E8" s="301">
        <v>37898355.593209505</v>
      </c>
      <c r="F8" s="301"/>
      <c r="G8" s="301"/>
      <c r="H8" s="1071">
        <v>10576570.557888553</v>
      </c>
      <c r="I8" s="301"/>
      <c r="J8" s="1072"/>
      <c r="K8" s="528">
        <v>65194976.144240588</v>
      </c>
      <c r="L8" s="528"/>
      <c r="M8" s="528"/>
      <c r="N8" s="321"/>
      <c r="O8" s="297"/>
    </row>
    <row r="9" spans="1:17" ht="12.95" customHeight="1">
      <c r="A9" s="495">
        <v>2016</v>
      </c>
      <c r="B9" s="1071">
        <v>16699993.536903655</v>
      </c>
      <c r="C9" s="301"/>
      <c r="D9" s="1072"/>
      <c r="E9" s="301">
        <v>38011667.967227913</v>
      </c>
      <c r="F9" s="301"/>
      <c r="G9" s="301"/>
      <c r="H9" s="1071">
        <v>10453714.422499027</v>
      </c>
      <c r="I9" s="301"/>
      <c r="J9" s="1072"/>
      <c r="K9" s="528">
        <v>65165375.926630601</v>
      </c>
      <c r="L9" s="528"/>
      <c r="M9" s="528"/>
      <c r="N9" s="321"/>
      <c r="O9" s="297"/>
    </row>
    <row r="10" spans="1:17" ht="12.95" customHeight="1">
      <c r="A10" s="520">
        <v>2017</v>
      </c>
      <c r="B10" s="1067">
        <v>16722405.392079284</v>
      </c>
      <c r="C10" s="494">
        <v>79</v>
      </c>
      <c r="D10" s="1068">
        <v>16722484.392079284</v>
      </c>
      <c r="E10" s="494">
        <v>38851135.656960443</v>
      </c>
      <c r="F10" s="494">
        <v>8726837.994960757</v>
      </c>
      <c r="G10" s="494">
        <v>47577973.651921198</v>
      </c>
      <c r="H10" s="1067">
        <v>10364267.257608434</v>
      </c>
      <c r="I10" s="494">
        <v>3880583.5284617334</v>
      </c>
      <c r="J10" s="1068">
        <v>14244850.786070168</v>
      </c>
      <c r="K10" s="527">
        <v>65937808.306648165</v>
      </c>
      <c r="L10" s="527">
        <v>12607500.523422491</v>
      </c>
      <c r="M10" s="527">
        <v>78545308.830070645</v>
      </c>
      <c r="N10" s="321"/>
      <c r="O10" s="297"/>
    </row>
    <row r="11" spans="1:17" ht="12.95" customHeight="1">
      <c r="A11" s="521">
        <v>2018</v>
      </c>
      <c r="B11" s="1073">
        <v>16681332.086799998</v>
      </c>
      <c r="C11" s="522">
        <v>96.300000000745058</v>
      </c>
      <c r="D11" s="1074">
        <v>16681428.386799999</v>
      </c>
      <c r="E11" s="522">
        <v>39074207.551400006</v>
      </c>
      <c r="F11" s="522">
        <v>8811660.4544000067</v>
      </c>
      <c r="G11" s="522">
        <v>47885868.005800009</v>
      </c>
      <c r="H11" s="1073">
        <v>10221258.061199998</v>
      </c>
      <c r="I11" s="522">
        <v>3816695.1144999987</v>
      </c>
      <c r="J11" s="1074">
        <v>14037953.175699998</v>
      </c>
      <c r="K11" s="537">
        <v>65976797.699399993</v>
      </c>
      <c r="L11" s="530">
        <v>12628451.868900005</v>
      </c>
      <c r="M11" s="530">
        <v>78605249.568299994</v>
      </c>
      <c r="N11" s="321"/>
      <c r="O11" s="297"/>
    </row>
    <row r="12" spans="1:17" ht="12.95" customHeight="1">
      <c r="A12" s="495">
        <v>2019</v>
      </c>
      <c r="B12" s="1075">
        <v>16658361.65712033</v>
      </c>
      <c r="C12" s="321">
        <v>77.081779671832919</v>
      </c>
      <c r="D12" s="1076">
        <v>16658438.738900002</v>
      </c>
      <c r="E12" s="321">
        <v>39278310.544300012</v>
      </c>
      <c r="F12" s="321">
        <v>8904050.1808999926</v>
      </c>
      <c r="G12" s="321">
        <v>48182360.725200005</v>
      </c>
      <c r="H12" s="1075">
        <v>10056071.100411482</v>
      </c>
      <c r="I12" s="321">
        <v>3746130.7108239792</v>
      </c>
      <c r="J12" s="1076">
        <v>13802201.811235461</v>
      </c>
      <c r="K12" s="528">
        <v>65992743.301831827</v>
      </c>
      <c r="L12" s="529">
        <v>12650257.973503644</v>
      </c>
      <c r="M12" s="529">
        <v>78643001.275335461</v>
      </c>
      <c r="N12" s="321"/>
      <c r="O12" s="297"/>
    </row>
    <row r="13" spans="1:17" ht="12.95" customHeight="1">
      <c r="A13" s="495">
        <v>2020</v>
      </c>
      <c r="B13" s="1071">
        <v>16784981.769548327</v>
      </c>
      <c r="C13" s="301">
        <v>83.619856165722013</v>
      </c>
      <c r="D13" s="1072">
        <v>16785065.389404491</v>
      </c>
      <c r="E13" s="301">
        <v>39445588.62154641</v>
      </c>
      <c r="F13" s="301">
        <v>9004407.8408535682</v>
      </c>
      <c r="G13" s="301">
        <v>48449996.462399982</v>
      </c>
      <c r="H13" s="1071">
        <v>9900703.1254069638</v>
      </c>
      <c r="I13" s="301">
        <v>3683871.8141930327</v>
      </c>
      <c r="J13" s="1072">
        <v>13584574.939599996</v>
      </c>
      <c r="K13" s="528">
        <v>66131273.51650171</v>
      </c>
      <c r="L13" s="528">
        <v>12688363.274902767</v>
      </c>
      <c r="M13" s="528">
        <v>78819636.791404471</v>
      </c>
      <c r="N13" s="321"/>
      <c r="O13" s="297"/>
    </row>
    <row r="14" spans="1:17" ht="12.95" customHeight="1">
      <c r="A14" s="520">
        <v>2021</v>
      </c>
      <c r="B14" s="1077">
        <v>16751217.422650522</v>
      </c>
      <c r="C14" s="538">
        <v>96.693245457485318</v>
      </c>
      <c r="D14" s="1078">
        <v>16751314.115895979</v>
      </c>
      <c r="E14" s="538">
        <v>39714881.446421385</v>
      </c>
      <c r="F14" s="538">
        <v>9088431.4921155013</v>
      </c>
      <c r="G14" s="538">
        <v>48803312.938536882</v>
      </c>
      <c r="H14" s="1077">
        <v>9765740.6929589808</v>
      </c>
      <c r="I14" s="538">
        <v>3626653.263763655</v>
      </c>
      <c r="J14" s="1078">
        <v>13392393.956722636</v>
      </c>
      <c r="K14" s="539">
        <v>66231839.562030882</v>
      </c>
      <c r="L14" s="539">
        <v>12715181.449124614</v>
      </c>
      <c r="M14" s="539">
        <v>78947021.011155501</v>
      </c>
      <c r="N14" s="321"/>
      <c r="O14" s="297"/>
      <c r="P14" s="297"/>
      <c r="Q14" s="297"/>
    </row>
    <row r="15" spans="1:17" ht="12.95" customHeight="1">
      <c r="A15" s="521">
        <v>2022</v>
      </c>
      <c r="B15" s="1073">
        <f>'9.4'!C25</f>
        <v>16829648</v>
      </c>
      <c r="C15" s="522">
        <f>'9.4'!D25</f>
        <v>96</v>
      </c>
      <c r="D15" s="1074">
        <f>'9.4'!E25</f>
        <v>16829744</v>
      </c>
      <c r="E15" s="522">
        <f>'9.4'!F25</f>
        <v>39896495</v>
      </c>
      <c r="F15" s="522">
        <f>'9.4'!G25</f>
        <v>9156287</v>
      </c>
      <c r="G15" s="522">
        <f>'9.4'!H25</f>
        <v>49052782</v>
      </c>
      <c r="H15" s="1073">
        <f>'9.4'!I25</f>
        <v>9638901</v>
      </c>
      <c r="I15" s="522">
        <f>'9.4'!J25</f>
        <v>3576384</v>
      </c>
      <c r="J15" s="1074">
        <f>'9.4'!K25</f>
        <v>13215285</v>
      </c>
      <c r="K15" s="530">
        <f>'9.4'!L25</f>
        <v>66365044</v>
      </c>
      <c r="L15" s="530">
        <f>'9.4'!M25</f>
        <v>12732767</v>
      </c>
      <c r="M15" s="530">
        <f>'9.4'!N25</f>
        <v>79097811</v>
      </c>
      <c r="N15" s="321"/>
      <c r="O15" s="297"/>
      <c r="P15" s="297"/>
      <c r="Q15" s="297"/>
    </row>
    <row r="16" spans="1:17" ht="12.95" customHeight="1">
      <c r="A16" s="322"/>
      <c r="B16" s="305"/>
      <c r="C16" s="305"/>
      <c r="D16" s="305"/>
      <c r="E16" s="305"/>
      <c r="F16" s="305"/>
      <c r="G16" s="305"/>
      <c r="H16" s="305"/>
      <c r="I16" s="305"/>
      <c r="J16" s="305"/>
      <c r="K16" s="305"/>
      <c r="L16" s="305"/>
      <c r="M16" s="305"/>
      <c r="N16" s="321"/>
      <c r="O16" s="297"/>
    </row>
    <row r="17" spans="1:17" ht="12.95" customHeight="1">
      <c r="B17" s="301"/>
      <c r="C17" s="301"/>
      <c r="D17" s="301"/>
      <c r="E17" s="301"/>
      <c r="F17" s="301"/>
      <c r="G17" s="301"/>
      <c r="H17" s="301"/>
      <c r="I17" s="301"/>
      <c r="J17" s="301"/>
      <c r="K17" s="301"/>
      <c r="L17" s="301"/>
      <c r="M17" s="301"/>
      <c r="N17" s="321"/>
      <c r="O17" s="297"/>
    </row>
    <row r="18" spans="1:17" ht="12.95" customHeight="1">
      <c r="A18" s="1744" t="s">
        <v>410</v>
      </c>
      <c r="B18" s="1744"/>
      <c r="C18" s="1744"/>
      <c r="D18" s="1744"/>
      <c r="E18" s="1744"/>
      <c r="F18" s="1744"/>
      <c r="G18" s="1744"/>
      <c r="H18" s="1744"/>
      <c r="I18" s="1744"/>
      <c r="J18" s="1744"/>
      <c r="K18" s="1744"/>
      <c r="L18" s="1744"/>
      <c r="M18" s="1744"/>
      <c r="N18" s="321"/>
      <c r="O18" s="297"/>
    </row>
    <row r="19" spans="1:17" ht="12.95" customHeight="1">
      <c r="A19" s="322"/>
      <c r="B19" s="300"/>
      <c r="C19" s="300"/>
      <c r="D19" s="300"/>
      <c r="E19" s="300"/>
      <c r="F19" s="300"/>
      <c r="G19" s="300"/>
      <c r="H19" s="300"/>
      <c r="I19" s="300"/>
      <c r="J19" s="300"/>
      <c r="K19" s="300"/>
      <c r="L19" s="300"/>
      <c r="M19" s="300"/>
      <c r="N19" s="321"/>
      <c r="O19" s="297"/>
    </row>
    <row r="20" spans="1:17" ht="12.95" customHeight="1">
      <c r="A20" s="322"/>
      <c r="B20" s="305"/>
      <c r="C20" s="305"/>
      <c r="D20" s="305"/>
      <c r="E20" s="305"/>
      <c r="F20" s="305"/>
      <c r="G20" s="305"/>
      <c r="H20" s="305"/>
      <c r="I20" s="305"/>
      <c r="J20" s="305"/>
      <c r="K20" s="305"/>
      <c r="L20" s="305"/>
      <c r="M20" s="305"/>
      <c r="N20" s="321"/>
      <c r="O20" s="297"/>
    </row>
    <row r="21" spans="1:17" ht="12.95" customHeight="1">
      <c r="A21" s="300"/>
      <c r="B21" s="301"/>
      <c r="C21" s="301"/>
      <c r="D21" s="301"/>
      <c r="E21" s="301"/>
      <c r="F21" s="301"/>
      <c r="G21" s="301"/>
      <c r="H21" s="301"/>
      <c r="I21" s="301"/>
      <c r="J21" s="301"/>
      <c r="K21" s="301"/>
      <c r="L21" s="301"/>
      <c r="M21" s="301"/>
      <c r="N21" s="321"/>
      <c r="O21" s="297"/>
      <c r="P21" s="297"/>
      <c r="Q21" s="297"/>
    </row>
    <row r="22" spans="1:17" ht="12.95" customHeight="1">
      <c r="A22" s="300"/>
      <c r="B22" s="301"/>
      <c r="C22" s="301"/>
      <c r="D22" s="301"/>
      <c r="E22" s="301"/>
      <c r="F22" s="301"/>
      <c r="G22" s="301"/>
      <c r="H22" s="301"/>
      <c r="I22" s="301"/>
      <c r="J22" s="301"/>
      <c r="K22" s="301"/>
      <c r="L22" s="301"/>
      <c r="M22" s="301"/>
      <c r="N22" s="321"/>
      <c r="O22" s="297"/>
      <c r="P22" s="297"/>
      <c r="Q22" s="297"/>
    </row>
    <row r="23" spans="1:17" ht="12.95" customHeight="1">
      <c r="B23" s="323"/>
      <c r="C23" s="323"/>
      <c r="D23" s="323"/>
      <c r="E23" s="301"/>
      <c r="F23" s="301"/>
      <c r="G23" s="301"/>
      <c r="H23" s="301"/>
      <c r="I23" s="301"/>
      <c r="J23" s="301"/>
      <c r="K23" s="301"/>
      <c r="L23" s="301"/>
      <c r="M23" s="301"/>
      <c r="N23" s="321"/>
      <c r="O23" s="297"/>
      <c r="P23" s="297"/>
      <c r="Q23" s="297"/>
    </row>
    <row r="24" spans="1:17" ht="10.5" customHeight="1">
      <c r="D24" s="6" t="str">
        <f>B4</f>
        <v xml:space="preserve">VTL </v>
      </c>
      <c r="E24" s="6" t="str">
        <f>E4</f>
        <v xml:space="preserve">STL </v>
      </c>
      <c r="F24" s="6" t="str">
        <f>H4</f>
        <v xml:space="preserve">NTL </v>
      </c>
      <c r="N24" s="321"/>
      <c r="O24" s="297"/>
      <c r="P24" s="297"/>
      <c r="Q24" s="297"/>
    </row>
    <row r="25" spans="1:17">
      <c r="C25" s="6">
        <f>A6</f>
        <v>2013</v>
      </c>
      <c r="D25" s="297">
        <f>B6</f>
        <v>16831714.462801352</v>
      </c>
      <c r="E25" s="297">
        <f>E6</f>
        <v>37543410.810900904</v>
      </c>
      <c r="F25" s="297">
        <f>H6</f>
        <v>10790539.684099348</v>
      </c>
      <c r="O25" s="297"/>
      <c r="P25" s="297"/>
      <c r="Q25" s="297"/>
    </row>
    <row r="26" spans="1:17">
      <c r="C26" s="6">
        <f t="shared" ref="C26:C34" si="0">A7</f>
        <v>2014</v>
      </c>
      <c r="D26" s="297">
        <f t="shared" ref="D26:D34" si="1">B7</f>
        <v>16807523.505418755</v>
      </c>
      <c r="E26" s="297">
        <f t="shared" ref="E26:E34" si="2">E7</f>
        <v>37728764.811451212</v>
      </c>
      <c r="F26" s="297">
        <f t="shared" ref="F26:F34" si="3">H7</f>
        <v>10698842.068891717</v>
      </c>
    </row>
    <row r="27" spans="1:17">
      <c r="C27" s="6">
        <f t="shared" si="0"/>
        <v>2015</v>
      </c>
      <c r="D27" s="297">
        <f t="shared" si="1"/>
        <v>16720049.993142527</v>
      </c>
      <c r="E27" s="297">
        <f t="shared" si="2"/>
        <v>37898355.593209505</v>
      </c>
      <c r="F27" s="297">
        <f t="shared" si="3"/>
        <v>10576570.557888553</v>
      </c>
    </row>
    <row r="28" spans="1:17">
      <c r="C28" s="6">
        <f t="shared" si="0"/>
        <v>2016</v>
      </c>
      <c r="D28" s="297">
        <f t="shared" si="1"/>
        <v>16699993.536903655</v>
      </c>
      <c r="E28" s="297">
        <f t="shared" si="2"/>
        <v>38011667.967227913</v>
      </c>
      <c r="F28" s="297">
        <f t="shared" si="3"/>
        <v>10453714.422499027</v>
      </c>
    </row>
    <row r="29" spans="1:17">
      <c r="C29" s="6">
        <f t="shared" si="0"/>
        <v>2017</v>
      </c>
      <c r="D29" s="297">
        <f t="shared" si="1"/>
        <v>16722405.392079284</v>
      </c>
      <c r="E29" s="297">
        <f t="shared" si="2"/>
        <v>38851135.656960443</v>
      </c>
      <c r="F29" s="297">
        <f t="shared" si="3"/>
        <v>10364267.257608434</v>
      </c>
    </row>
    <row r="30" spans="1:17">
      <c r="B30" s="313"/>
      <c r="C30" s="6">
        <f t="shared" si="0"/>
        <v>2018</v>
      </c>
      <c r="D30" s="297">
        <f t="shared" si="1"/>
        <v>16681332.086799998</v>
      </c>
      <c r="E30" s="297">
        <f t="shared" si="2"/>
        <v>39074207.551400006</v>
      </c>
      <c r="F30" s="297">
        <f t="shared" si="3"/>
        <v>10221258.061199998</v>
      </c>
      <c r="G30" s="313"/>
      <c r="I30" s="313"/>
      <c r="J30" s="313"/>
      <c r="K30" s="313"/>
      <c r="L30" s="313"/>
    </row>
    <row r="31" spans="1:17">
      <c r="A31" s="314"/>
      <c r="B31" s="315"/>
      <c r="C31" s="6">
        <f t="shared" si="0"/>
        <v>2019</v>
      </c>
      <c r="D31" s="297">
        <f t="shared" si="1"/>
        <v>16658361.65712033</v>
      </c>
      <c r="E31" s="297">
        <f t="shared" si="2"/>
        <v>39278310.544300012</v>
      </c>
      <c r="F31" s="297">
        <f t="shared" si="3"/>
        <v>10056071.100411482</v>
      </c>
      <c r="G31" s="314"/>
      <c r="H31" s="314"/>
      <c r="I31" s="314"/>
      <c r="J31" s="315"/>
      <c r="K31" s="315"/>
      <c r="L31" s="315"/>
      <c r="M31" s="304"/>
    </row>
    <row r="32" spans="1:17">
      <c r="A32" s="314"/>
      <c r="B32" s="315"/>
      <c r="C32" s="6">
        <f t="shared" si="0"/>
        <v>2020</v>
      </c>
      <c r="D32" s="297">
        <f t="shared" si="1"/>
        <v>16784981.769548327</v>
      </c>
      <c r="E32" s="297">
        <f t="shared" si="2"/>
        <v>39445588.62154641</v>
      </c>
      <c r="F32" s="297">
        <f t="shared" si="3"/>
        <v>9900703.1254069638</v>
      </c>
      <c r="G32" s="317"/>
      <c r="H32" s="317"/>
      <c r="I32" s="317"/>
      <c r="J32" s="315"/>
      <c r="K32" s="315"/>
      <c r="L32" s="315"/>
      <c r="M32" s="304"/>
    </row>
    <row r="33" spans="1:13">
      <c r="A33" s="314"/>
      <c r="B33" s="315"/>
      <c r="C33" s="6">
        <f t="shared" si="0"/>
        <v>2021</v>
      </c>
      <c r="D33" s="297">
        <f t="shared" si="1"/>
        <v>16751217.422650522</v>
      </c>
      <c r="E33" s="297">
        <f t="shared" si="2"/>
        <v>39714881.446421385</v>
      </c>
      <c r="F33" s="297">
        <f t="shared" si="3"/>
        <v>9765740.6929589808</v>
      </c>
      <c r="G33" s="315"/>
      <c r="I33" s="315"/>
      <c r="J33" s="315"/>
      <c r="K33" s="315"/>
      <c r="L33" s="315"/>
      <c r="M33" s="304"/>
    </row>
    <row r="34" spans="1:13">
      <c r="A34" s="314"/>
      <c r="B34" s="315"/>
      <c r="C34" s="6">
        <f t="shared" si="0"/>
        <v>2022</v>
      </c>
      <c r="D34" s="297">
        <f t="shared" si="1"/>
        <v>16829648</v>
      </c>
      <c r="E34" s="297">
        <f t="shared" si="2"/>
        <v>39896495</v>
      </c>
      <c r="F34" s="297">
        <f t="shared" si="3"/>
        <v>9638901</v>
      </c>
      <c r="G34" s="315"/>
      <c r="I34" s="315"/>
      <c r="J34" s="315"/>
      <c r="K34" s="315"/>
      <c r="L34" s="315"/>
      <c r="M34" s="304"/>
    </row>
    <row r="35" spans="1:13">
      <c r="A35" s="314"/>
      <c r="B35" s="315"/>
      <c r="C35" s="315"/>
      <c r="D35" s="315"/>
      <c r="E35" s="316"/>
      <c r="F35" s="315"/>
      <c r="G35" s="315"/>
      <c r="I35" s="315"/>
      <c r="J35" s="315"/>
      <c r="K35" s="315"/>
      <c r="L35" s="315"/>
      <c r="M35" s="304"/>
    </row>
    <row r="36" spans="1:13">
      <c r="A36" s="314"/>
      <c r="B36" s="318"/>
      <c r="C36" s="318"/>
      <c r="D36" s="318"/>
      <c r="F36" s="318"/>
      <c r="G36" s="318"/>
      <c r="I36" s="318"/>
      <c r="J36" s="318"/>
      <c r="K36" s="318"/>
      <c r="L36" s="318"/>
      <c r="M36" s="304"/>
    </row>
    <row r="37" spans="1:13">
      <c r="A37" s="314"/>
    </row>
    <row r="38" spans="1:13">
      <c r="A38" s="314"/>
    </row>
    <row r="42" spans="1:13">
      <c r="F42" s="297"/>
      <c r="G42" s="297"/>
      <c r="H42" s="297"/>
      <c r="I42" s="297"/>
    </row>
    <row r="51" spans="1:13">
      <c r="A51" s="314"/>
      <c r="C51" s="314"/>
      <c r="D51" s="314"/>
      <c r="F51" s="314"/>
      <c r="G51" s="314"/>
      <c r="I51" s="314"/>
      <c r="J51" s="314"/>
      <c r="K51" s="314"/>
      <c r="L51" s="314"/>
    </row>
    <row r="52" spans="1:13">
      <c r="A52" s="314"/>
      <c r="C52" s="317"/>
      <c r="D52" s="317"/>
      <c r="F52" s="317"/>
      <c r="G52" s="317"/>
      <c r="I52" s="317"/>
      <c r="J52" s="317"/>
      <c r="K52" s="317"/>
      <c r="L52" s="317"/>
    </row>
    <row r="53" spans="1:13">
      <c r="M53" s="319"/>
    </row>
    <row r="66" spans="1:1">
      <c r="A66" s="320"/>
    </row>
  </sheetData>
  <mergeCells count="8">
    <mergeCell ref="A1:M1"/>
    <mergeCell ref="A3:M3"/>
    <mergeCell ref="A18:M18"/>
    <mergeCell ref="B4:D4"/>
    <mergeCell ref="E4:G4"/>
    <mergeCell ref="H4:J4"/>
    <mergeCell ref="K4:M4"/>
    <mergeCell ref="A4:A5"/>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3"/>
  <dimension ref="A1:AH69"/>
  <sheetViews>
    <sheetView showGridLines="0" zoomScaleNormal="100" zoomScaleSheetLayoutView="100" workbookViewId="0">
      <selection activeCell="H1" sqref="H1"/>
    </sheetView>
  </sheetViews>
  <sheetFormatPr defaultColWidth="9.140625" defaultRowHeight="14.25"/>
  <cols>
    <col min="1" max="1" width="9" style="350" customWidth="1"/>
    <col min="2" max="21" width="6.7109375" style="324" customWidth="1"/>
    <col min="22" max="22" width="9.140625" style="438"/>
    <col min="23" max="23" width="9.85546875" style="438" bestFit="1" customWidth="1"/>
    <col min="24" max="32" width="9.140625" style="438"/>
    <col min="33" max="33" width="9.85546875" style="438" bestFit="1" customWidth="1"/>
    <col min="34" max="16384" width="9.140625" style="324"/>
  </cols>
  <sheetData>
    <row r="1" spans="1:24" ht="42" customHeight="1">
      <c r="A1" s="1750" t="s">
        <v>411</v>
      </c>
      <c r="B1" s="1750"/>
      <c r="C1" s="1750"/>
      <c r="D1" s="1750"/>
      <c r="E1" s="1750"/>
      <c r="F1" s="1750"/>
      <c r="G1" s="1750"/>
      <c r="H1" s="1750"/>
      <c r="I1" s="1750"/>
      <c r="J1" s="1750"/>
      <c r="K1" s="1750"/>
      <c r="L1" s="1750"/>
      <c r="M1" s="1750"/>
      <c r="N1" s="1750"/>
      <c r="O1" s="1750"/>
      <c r="P1" s="1750"/>
      <c r="Q1" s="1750"/>
      <c r="R1" s="1750"/>
      <c r="S1" s="1750"/>
      <c r="T1" s="1750"/>
      <c r="U1" s="1750"/>
    </row>
    <row r="2" spans="1:24" ht="5.0999999999999996" customHeight="1">
      <c r="B2" s="1759"/>
      <c r="C2" s="1759"/>
      <c r="D2" s="1759"/>
      <c r="E2" s="1759"/>
      <c r="F2" s="1759"/>
      <c r="G2" s="1759"/>
      <c r="H2" s="1759"/>
      <c r="I2" s="1759"/>
      <c r="J2" s="1759"/>
      <c r="K2" s="1759"/>
      <c r="L2" s="1759"/>
      <c r="M2" s="1759"/>
      <c r="N2" s="1759"/>
      <c r="O2" s="1759"/>
      <c r="P2" s="496"/>
      <c r="Q2" s="496"/>
      <c r="R2" s="543"/>
      <c r="S2" s="543"/>
      <c r="T2" s="543"/>
      <c r="U2" s="543"/>
    </row>
    <row r="3" spans="1:24" ht="12.95" customHeight="1">
      <c r="A3" s="1747" t="s">
        <v>412</v>
      </c>
      <c r="B3" s="1302">
        <v>2013</v>
      </c>
      <c r="C3" s="1273"/>
      <c r="D3" s="1273">
        <v>2014</v>
      </c>
      <c r="E3" s="1242"/>
      <c r="F3" s="1273">
        <v>2015</v>
      </c>
      <c r="G3" s="1273"/>
      <c r="H3" s="1273">
        <v>2016</v>
      </c>
      <c r="I3" s="1242"/>
      <c r="J3" s="1273">
        <v>2017</v>
      </c>
      <c r="K3" s="1273"/>
      <c r="L3" s="1273">
        <v>2018</v>
      </c>
      <c r="M3" s="1242"/>
      <c r="N3" s="1273">
        <v>2019</v>
      </c>
      <c r="O3" s="1273"/>
      <c r="P3" s="1273">
        <v>2020</v>
      </c>
      <c r="Q3" s="1242"/>
      <c r="R3" s="1760">
        <v>2021</v>
      </c>
      <c r="S3" s="1760"/>
      <c r="T3" s="1760">
        <v>2022</v>
      </c>
      <c r="U3" s="1760"/>
    </row>
    <row r="4" spans="1:24" ht="25.15" customHeight="1">
      <c r="A4" s="1748"/>
      <c r="B4" s="1303" t="s">
        <v>423</v>
      </c>
      <c r="C4" s="1761" t="s">
        <v>424</v>
      </c>
      <c r="D4" s="1412" t="s">
        <v>423</v>
      </c>
      <c r="E4" s="1763" t="s">
        <v>424</v>
      </c>
      <c r="F4" s="1303" t="s">
        <v>423</v>
      </c>
      <c r="G4" s="1761" t="s">
        <v>424</v>
      </c>
      <c r="H4" s="1412" t="s">
        <v>423</v>
      </c>
      <c r="I4" s="1763" t="s">
        <v>424</v>
      </c>
      <c r="J4" s="1303" t="s">
        <v>423</v>
      </c>
      <c r="K4" s="1761" t="s">
        <v>424</v>
      </c>
      <c r="L4" s="1412" t="s">
        <v>423</v>
      </c>
      <c r="M4" s="1763" t="s">
        <v>424</v>
      </c>
      <c r="N4" s="1303" t="s">
        <v>423</v>
      </c>
      <c r="O4" s="1761" t="s">
        <v>424</v>
      </c>
      <c r="P4" s="1412" t="s">
        <v>423</v>
      </c>
      <c r="Q4" s="1763" t="s">
        <v>424</v>
      </c>
      <c r="R4" s="1303" t="s">
        <v>423</v>
      </c>
      <c r="S4" s="1761" t="s">
        <v>424</v>
      </c>
      <c r="T4" s="1412" t="s">
        <v>423</v>
      </c>
      <c r="U4" s="1761" t="s">
        <v>424</v>
      </c>
    </row>
    <row r="5" spans="1:24" ht="10.15" customHeight="1">
      <c r="A5" s="1749"/>
      <c r="B5" s="1304" t="s">
        <v>31</v>
      </c>
      <c r="C5" s="1762"/>
      <c r="D5" s="834" t="s">
        <v>31</v>
      </c>
      <c r="E5" s="1764"/>
      <c r="F5" s="1304" t="s">
        <v>31</v>
      </c>
      <c r="G5" s="1762"/>
      <c r="H5" s="834" t="s">
        <v>31</v>
      </c>
      <c r="I5" s="1764"/>
      <c r="J5" s="1304" t="s">
        <v>31</v>
      </c>
      <c r="K5" s="1762"/>
      <c r="L5" s="834" t="s">
        <v>31</v>
      </c>
      <c r="M5" s="1764"/>
      <c r="N5" s="1304" t="s">
        <v>31</v>
      </c>
      <c r="O5" s="1762"/>
      <c r="P5" s="834" t="s">
        <v>31</v>
      </c>
      <c r="Q5" s="1764"/>
      <c r="R5" s="1304" t="s">
        <v>31</v>
      </c>
      <c r="S5" s="1762"/>
      <c r="T5" s="834" t="s">
        <v>31</v>
      </c>
      <c r="U5" s="1762"/>
    </row>
    <row r="6" spans="1:24" ht="18" customHeight="1">
      <c r="A6" s="835" t="s">
        <v>413</v>
      </c>
      <c r="B6" s="1305"/>
      <c r="C6" s="837"/>
      <c r="D6" s="836"/>
      <c r="E6" s="1079"/>
      <c r="F6" s="836"/>
      <c r="G6" s="837"/>
      <c r="H6" s="836"/>
      <c r="I6" s="1079"/>
      <c r="J6" s="836"/>
      <c r="K6" s="837"/>
      <c r="L6" s="836"/>
      <c r="M6" s="1079"/>
      <c r="N6" s="836"/>
      <c r="O6" s="837"/>
      <c r="P6" s="836"/>
      <c r="Q6" s="1079"/>
      <c r="R6" s="836"/>
      <c r="S6" s="837"/>
      <c r="T6" s="836"/>
      <c r="U6" s="837"/>
    </row>
    <row r="7" spans="1:24" ht="18" customHeight="1">
      <c r="A7" s="1415" t="s">
        <v>414</v>
      </c>
      <c r="B7" s="1306">
        <v>1235892.3050000002</v>
      </c>
      <c r="C7" s="1080">
        <v>11</v>
      </c>
      <c r="D7" s="1081">
        <v>614378.23499999999</v>
      </c>
      <c r="E7" s="1082">
        <v>11</v>
      </c>
      <c r="F7" s="1081">
        <v>1412171.2330000002</v>
      </c>
      <c r="G7" s="1080">
        <v>11</v>
      </c>
      <c r="H7" s="1081">
        <v>3829947.8149450007</v>
      </c>
      <c r="I7" s="1082">
        <v>11</v>
      </c>
      <c r="J7" s="1081">
        <v>3649007.6605450003</v>
      </c>
      <c r="K7" s="1080">
        <v>11</v>
      </c>
      <c r="L7" s="1081">
        <v>3710170.4104180005</v>
      </c>
      <c r="M7" s="1082">
        <v>11</v>
      </c>
      <c r="N7" s="1081">
        <v>7367738.2851669993</v>
      </c>
      <c r="O7" s="1080">
        <v>11</v>
      </c>
      <c r="P7" s="1081">
        <v>7260378.3049999969</v>
      </c>
      <c r="Q7" s="1082">
        <v>11</v>
      </c>
      <c r="R7" s="1081">
        <v>5577049.3539999947</v>
      </c>
      <c r="S7" s="1080">
        <v>11</v>
      </c>
      <c r="T7" s="1081">
        <v>4269053.641396001</v>
      </c>
      <c r="U7" s="1080">
        <v>11</v>
      </c>
    </row>
    <row r="8" spans="1:24" ht="18" customHeight="1">
      <c r="A8" s="838" t="s">
        <v>523</v>
      </c>
      <c r="B8" s="1306">
        <v>23981279.542849999</v>
      </c>
      <c r="C8" s="1081">
        <v>921</v>
      </c>
      <c r="D8" s="1081">
        <v>23351837.419780001</v>
      </c>
      <c r="E8" s="1083">
        <v>910</v>
      </c>
      <c r="F8" s="1081">
        <v>23514168.522999998</v>
      </c>
      <c r="G8" s="1081">
        <v>923</v>
      </c>
      <c r="H8" s="1081">
        <v>24135731.601999998</v>
      </c>
      <c r="I8" s="1083">
        <v>939</v>
      </c>
      <c r="J8" s="1081">
        <v>24867154.788480002</v>
      </c>
      <c r="K8" s="1081">
        <v>930</v>
      </c>
      <c r="L8" s="1081">
        <v>24322451.99884</v>
      </c>
      <c r="M8" s="1083">
        <v>895</v>
      </c>
      <c r="N8" s="1081">
        <v>24313819.895509999</v>
      </c>
      <c r="O8" s="1081">
        <v>895</v>
      </c>
      <c r="P8" s="1081">
        <v>27042808.068560001</v>
      </c>
      <c r="Q8" s="1083">
        <v>913</v>
      </c>
      <c r="R8" s="1081">
        <v>30939068.92382</v>
      </c>
      <c r="S8" s="1081">
        <v>902</v>
      </c>
      <c r="T8" s="1081">
        <v>22945796.208549999</v>
      </c>
      <c r="U8" s="1081">
        <v>899</v>
      </c>
      <c r="W8" s="439"/>
      <c r="X8" s="439"/>
    </row>
    <row r="9" spans="1:24" ht="18" customHeight="1">
      <c r="A9" s="839" t="s">
        <v>524</v>
      </c>
      <c r="B9" s="1307">
        <v>22116954.04852299</v>
      </c>
      <c r="C9" s="885">
        <v>7679</v>
      </c>
      <c r="D9" s="885">
        <v>20001095.84657</v>
      </c>
      <c r="E9" s="1084">
        <v>7509</v>
      </c>
      <c r="F9" s="885">
        <v>20545342.838999998</v>
      </c>
      <c r="G9" s="885">
        <v>7478</v>
      </c>
      <c r="H9" s="885">
        <v>21717847.68</v>
      </c>
      <c r="I9" s="1084">
        <v>7470</v>
      </c>
      <c r="J9" s="885">
        <v>22319576.266190004</v>
      </c>
      <c r="K9" s="885">
        <v>7351</v>
      </c>
      <c r="L9" s="885">
        <v>21797112.833300002</v>
      </c>
      <c r="M9" s="1084">
        <v>7402</v>
      </c>
      <c r="N9" s="885">
        <v>21697908.925349999</v>
      </c>
      <c r="O9" s="885">
        <v>7329</v>
      </c>
      <c r="P9" s="885">
        <v>20836310.185280003</v>
      </c>
      <c r="Q9" s="1084">
        <v>7286</v>
      </c>
      <c r="R9" s="885">
        <v>22679424.412060004</v>
      </c>
      <c r="S9" s="885">
        <v>7156</v>
      </c>
      <c r="T9" s="885">
        <v>19968513.25922</v>
      </c>
      <c r="U9" s="885">
        <v>7033</v>
      </c>
      <c r="W9" s="439"/>
      <c r="X9" s="439"/>
    </row>
    <row r="10" spans="1:24" ht="18" customHeight="1">
      <c r="A10" s="840" t="s">
        <v>97</v>
      </c>
      <c r="B10" s="1308"/>
      <c r="C10" s="1085"/>
      <c r="D10" s="1085"/>
      <c r="E10" s="1086"/>
      <c r="F10" s="1085"/>
      <c r="G10" s="1085"/>
      <c r="H10" s="1085"/>
      <c r="I10" s="1086"/>
      <c r="J10" s="1085"/>
      <c r="K10" s="1085"/>
      <c r="L10" s="1085"/>
      <c r="M10" s="1086"/>
      <c r="N10" s="1085"/>
      <c r="O10" s="1085"/>
      <c r="P10" s="1085"/>
      <c r="Q10" s="1086"/>
      <c r="R10" s="1085"/>
      <c r="S10" s="1085"/>
      <c r="T10" s="1085"/>
      <c r="U10" s="1085"/>
      <c r="W10" s="439"/>
      <c r="X10" s="439"/>
    </row>
    <row r="11" spans="1:24" ht="18" customHeight="1">
      <c r="A11" s="841" t="s">
        <v>417</v>
      </c>
      <c r="B11" s="1306">
        <v>11946.625000999997</v>
      </c>
      <c r="C11" s="1081">
        <v>19235</v>
      </c>
      <c r="D11" s="1081">
        <v>13103.893608337919</v>
      </c>
      <c r="E11" s="1083">
        <v>20683</v>
      </c>
      <c r="F11" s="1081">
        <v>14143.072</v>
      </c>
      <c r="G11" s="1081">
        <v>19468</v>
      </c>
      <c r="H11" s="1081">
        <v>12865.852051484051</v>
      </c>
      <c r="I11" s="1083">
        <v>18174</v>
      </c>
      <c r="J11" s="1081">
        <v>14207.550281356083</v>
      </c>
      <c r="K11" s="1081">
        <v>16847</v>
      </c>
      <c r="L11" s="1081">
        <v>12933.527387701784</v>
      </c>
      <c r="M11" s="1083">
        <v>17783</v>
      </c>
      <c r="N11" s="1081">
        <v>13118.363922292201</v>
      </c>
      <c r="O11" s="1081">
        <v>17838</v>
      </c>
      <c r="P11" s="1081">
        <v>11915.895196925239</v>
      </c>
      <c r="Q11" s="1083">
        <v>18642</v>
      </c>
      <c r="R11" s="1081">
        <v>12970.487262819293</v>
      </c>
      <c r="S11" s="1081">
        <v>19098</v>
      </c>
      <c r="T11" s="1081">
        <v>12410.908534470511</v>
      </c>
      <c r="U11" s="1081">
        <v>19063</v>
      </c>
      <c r="W11" s="439"/>
      <c r="X11" s="439"/>
    </row>
    <row r="12" spans="1:24" ht="18" customHeight="1">
      <c r="A12" s="841" t="s">
        <v>418</v>
      </c>
      <c r="B12" s="1306">
        <v>95165.014875999856</v>
      </c>
      <c r="C12" s="1081">
        <v>19086</v>
      </c>
      <c r="D12" s="1081">
        <v>123816.61024736104</v>
      </c>
      <c r="E12" s="1083">
        <v>24245</v>
      </c>
      <c r="F12" s="1081">
        <v>80477.180000000008</v>
      </c>
      <c r="G12" s="1081">
        <v>22521</v>
      </c>
      <c r="H12" s="1081">
        <v>111562.05009446271</v>
      </c>
      <c r="I12" s="1083">
        <v>21439</v>
      </c>
      <c r="J12" s="1081">
        <v>99316.179315678324</v>
      </c>
      <c r="K12" s="1081">
        <v>19577</v>
      </c>
      <c r="L12" s="1081">
        <v>104049.96081803164</v>
      </c>
      <c r="M12" s="1083">
        <v>21959</v>
      </c>
      <c r="N12" s="1081">
        <v>107342.35739674408</v>
      </c>
      <c r="O12" s="1081">
        <v>22228</v>
      </c>
      <c r="P12" s="1081">
        <v>113681.61655927241</v>
      </c>
      <c r="Q12" s="1083">
        <v>22094</v>
      </c>
      <c r="R12" s="1081">
        <v>104014.32979030014</v>
      </c>
      <c r="S12" s="1081">
        <v>20609</v>
      </c>
      <c r="T12" s="1081">
        <v>104899.25954728655</v>
      </c>
      <c r="U12" s="1081">
        <v>22488</v>
      </c>
      <c r="W12" s="439"/>
      <c r="X12" s="439"/>
    </row>
    <row r="13" spans="1:24" ht="18" customHeight="1">
      <c r="A13" s="841" t="s">
        <v>419</v>
      </c>
      <c r="B13" s="1306">
        <v>308503.41960399982</v>
      </c>
      <c r="C13" s="1081">
        <v>27970</v>
      </c>
      <c r="D13" s="1081">
        <v>335358.7588270597</v>
      </c>
      <c r="E13" s="1083">
        <v>31427</v>
      </c>
      <c r="F13" s="1081">
        <v>341587.24400000001</v>
      </c>
      <c r="G13" s="1081">
        <v>30561</v>
      </c>
      <c r="H13" s="1081">
        <v>336798.8942571283</v>
      </c>
      <c r="I13" s="1083">
        <v>29486</v>
      </c>
      <c r="J13" s="1081">
        <v>318403.09956751292</v>
      </c>
      <c r="K13" s="1081">
        <v>28815</v>
      </c>
      <c r="L13" s="1081">
        <v>326499.53289691149</v>
      </c>
      <c r="M13" s="1083">
        <v>31720</v>
      </c>
      <c r="N13" s="1081">
        <v>337167.66508658585</v>
      </c>
      <c r="O13" s="1081">
        <v>31893</v>
      </c>
      <c r="P13" s="1081">
        <v>344923.38185464387</v>
      </c>
      <c r="Q13" s="1083">
        <v>30801</v>
      </c>
      <c r="R13" s="1081">
        <v>316010.27673046879</v>
      </c>
      <c r="S13" s="1081">
        <v>28191</v>
      </c>
      <c r="T13" s="1081">
        <v>325053.59884525306</v>
      </c>
      <c r="U13" s="1081">
        <v>30712</v>
      </c>
      <c r="W13" s="439"/>
      <c r="X13" s="439"/>
    </row>
    <row r="14" spans="1:24" ht="18" customHeight="1">
      <c r="A14" s="841" t="s">
        <v>67</v>
      </c>
      <c r="B14" s="1306">
        <v>524626.72059599974</v>
      </c>
      <c r="C14" s="1081">
        <v>27469</v>
      </c>
      <c r="D14" s="1081">
        <v>523919.65455827466</v>
      </c>
      <c r="E14" s="1083">
        <v>27883</v>
      </c>
      <c r="F14" s="1081">
        <v>516141.196</v>
      </c>
      <c r="G14" s="1081">
        <v>27988</v>
      </c>
      <c r="H14" s="1081">
        <v>560344.60785299737</v>
      </c>
      <c r="I14" s="1083">
        <v>27669</v>
      </c>
      <c r="J14" s="1081">
        <v>548723.0592909971</v>
      </c>
      <c r="K14" s="1081">
        <v>28706</v>
      </c>
      <c r="L14" s="1081">
        <v>538426.08162467263</v>
      </c>
      <c r="M14" s="1083">
        <v>29715</v>
      </c>
      <c r="N14" s="1081">
        <v>547682.7336694987</v>
      </c>
      <c r="O14" s="1081">
        <v>29467</v>
      </c>
      <c r="P14" s="1081">
        <v>561289.47771576617</v>
      </c>
      <c r="Q14" s="1083">
        <v>28596</v>
      </c>
      <c r="R14" s="1081">
        <v>537758.21501878509</v>
      </c>
      <c r="S14" s="1081">
        <v>28063</v>
      </c>
      <c r="T14" s="1081">
        <v>535080.31749458774</v>
      </c>
      <c r="U14" s="1081">
        <v>28134</v>
      </c>
      <c r="W14" s="439"/>
      <c r="X14" s="439"/>
    </row>
    <row r="15" spans="1:24" ht="18" customHeight="1">
      <c r="A15" s="841" t="s">
        <v>68</v>
      </c>
      <c r="B15" s="1306">
        <v>1116784.3136299993</v>
      </c>
      <c r="C15" s="1081">
        <v>33438</v>
      </c>
      <c r="D15" s="1081">
        <v>1016327.2036509507</v>
      </c>
      <c r="E15" s="1083">
        <v>32012</v>
      </c>
      <c r="F15" s="1081">
        <v>1040029.306</v>
      </c>
      <c r="G15" s="1081">
        <v>32517</v>
      </c>
      <c r="H15" s="1081">
        <v>1155922.1782843508</v>
      </c>
      <c r="I15" s="1083">
        <v>33266</v>
      </c>
      <c r="J15" s="1081">
        <v>1159741.5075158244</v>
      </c>
      <c r="K15" s="1081">
        <v>34469</v>
      </c>
      <c r="L15" s="1081">
        <v>1091351.1593129947</v>
      </c>
      <c r="M15" s="1083">
        <v>34256</v>
      </c>
      <c r="N15" s="1081">
        <v>1105620.8291812406</v>
      </c>
      <c r="O15" s="1081">
        <v>34051</v>
      </c>
      <c r="P15" s="1081">
        <v>1128113.5650262986</v>
      </c>
      <c r="Q15" s="1083">
        <v>33910</v>
      </c>
      <c r="R15" s="1081">
        <v>1150615.1271129046</v>
      </c>
      <c r="S15" s="1081">
        <v>34240</v>
      </c>
      <c r="T15" s="1081">
        <v>1071364.6540767909</v>
      </c>
      <c r="U15" s="1081">
        <v>32865</v>
      </c>
      <c r="W15" s="439"/>
      <c r="X15" s="439"/>
    </row>
    <row r="16" spans="1:24" ht="18" customHeight="1">
      <c r="A16" s="841" t="s">
        <v>69</v>
      </c>
      <c r="B16" s="1306">
        <v>822665.90019499953</v>
      </c>
      <c r="C16" s="1081">
        <v>15695</v>
      </c>
      <c r="D16" s="1081">
        <v>732383.47698900523</v>
      </c>
      <c r="E16" s="1083">
        <v>14304</v>
      </c>
      <c r="F16" s="1081">
        <v>783071.53300000005</v>
      </c>
      <c r="G16" s="1081">
        <v>14954</v>
      </c>
      <c r="H16" s="1081">
        <v>840517.30001507001</v>
      </c>
      <c r="I16" s="1083">
        <v>15482</v>
      </c>
      <c r="J16" s="1081">
        <v>856812.73201745551</v>
      </c>
      <c r="K16" s="1081">
        <v>16010</v>
      </c>
      <c r="L16" s="1081">
        <v>798087.22221885959</v>
      </c>
      <c r="M16" s="1083">
        <v>15643</v>
      </c>
      <c r="N16" s="1081">
        <v>806096.90801021538</v>
      </c>
      <c r="O16" s="1081">
        <v>15550</v>
      </c>
      <c r="P16" s="1081">
        <v>854785.64938038471</v>
      </c>
      <c r="Q16" s="1083">
        <v>16068</v>
      </c>
      <c r="R16" s="1081">
        <v>869847.00594658544</v>
      </c>
      <c r="S16" s="1081">
        <v>16517</v>
      </c>
      <c r="T16" s="1081">
        <v>821732.53689723066</v>
      </c>
      <c r="U16" s="1081">
        <v>15836</v>
      </c>
      <c r="W16" s="439"/>
      <c r="X16" s="439"/>
    </row>
    <row r="17" spans="1:25" ht="18" customHeight="1">
      <c r="A17" s="841" t="s">
        <v>70</v>
      </c>
      <c r="B17" s="1306">
        <v>10020160.631873984</v>
      </c>
      <c r="C17" s="1081">
        <v>58081</v>
      </c>
      <c r="D17" s="1081">
        <v>7796080.9448002111</v>
      </c>
      <c r="E17" s="1083">
        <v>49290</v>
      </c>
      <c r="F17" s="1081">
        <v>8648160.9139999989</v>
      </c>
      <c r="G17" s="1081">
        <v>52058</v>
      </c>
      <c r="H17" s="1081">
        <v>9521332.8044445086</v>
      </c>
      <c r="I17" s="1083">
        <v>54868</v>
      </c>
      <c r="J17" s="1081">
        <v>10413834.535984188</v>
      </c>
      <c r="K17" s="1081">
        <v>57939</v>
      </c>
      <c r="L17" s="1081">
        <v>9030186.204820456</v>
      </c>
      <c r="M17" s="1083">
        <v>53861</v>
      </c>
      <c r="N17" s="1081">
        <v>9117290.600721499</v>
      </c>
      <c r="O17" s="1081">
        <v>53939</v>
      </c>
      <c r="P17" s="1081">
        <v>9250921.9277924299</v>
      </c>
      <c r="Q17" s="1083">
        <v>55509</v>
      </c>
      <c r="R17" s="1081">
        <v>10329217.644351978</v>
      </c>
      <c r="S17" s="1081">
        <v>59274</v>
      </c>
      <c r="T17" s="1081">
        <v>8761868.8691424392</v>
      </c>
      <c r="U17" s="1081">
        <v>53446</v>
      </c>
      <c r="W17" s="439"/>
      <c r="X17" s="439"/>
    </row>
    <row r="18" spans="1:25" ht="18" customHeight="1">
      <c r="A18" s="842" t="s">
        <v>2</v>
      </c>
      <c r="B18" s="1305"/>
      <c r="C18" s="836"/>
      <c r="D18" s="836"/>
      <c r="E18" s="1087"/>
      <c r="F18" s="836"/>
      <c r="G18" s="836"/>
      <c r="H18" s="836"/>
      <c r="I18" s="1087"/>
      <c r="J18" s="836"/>
      <c r="K18" s="836"/>
      <c r="L18" s="836"/>
      <c r="M18" s="1087"/>
      <c r="N18" s="836"/>
      <c r="O18" s="836"/>
      <c r="P18" s="836"/>
      <c r="Q18" s="1087"/>
      <c r="R18" s="836"/>
      <c r="S18" s="836"/>
      <c r="T18" s="836"/>
      <c r="U18" s="836"/>
      <c r="W18" s="439"/>
      <c r="X18" s="439"/>
    </row>
    <row r="19" spans="1:25" ht="18" customHeight="1">
      <c r="A19" s="841" t="s">
        <v>417</v>
      </c>
      <c r="B19" s="1306">
        <v>512721.76082900044</v>
      </c>
      <c r="C19" s="1081">
        <v>1143398</v>
      </c>
      <c r="D19" s="1081">
        <v>509723.57878980966</v>
      </c>
      <c r="E19" s="1083">
        <v>1165958</v>
      </c>
      <c r="F19" s="1081">
        <v>504998.58600000001</v>
      </c>
      <c r="G19" s="1081">
        <v>1155515.9999999998</v>
      </c>
      <c r="H19" s="1081">
        <v>520999.24463956594</v>
      </c>
      <c r="I19" s="1083">
        <v>1144692</v>
      </c>
      <c r="J19" s="1081">
        <v>487845.00729306432</v>
      </c>
      <c r="K19" s="1081">
        <v>1119223</v>
      </c>
      <c r="L19" s="1081">
        <v>496775.04107718513</v>
      </c>
      <c r="M19" s="1083">
        <v>1109486</v>
      </c>
      <c r="N19" s="1081">
        <v>491929.4812616689</v>
      </c>
      <c r="O19" s="1081">
        <v>1107525</v>
      </c>
      <c r="P19" s="1081">
        <v>459602.27150012436</v>
      </c>
      <c r="Q19" s="1083">
        <v>1101677</v>
      </c>
      <c r="R19" s="1081">
        <v>453461.18699669861</v>
      </c>
      <c r="S19" s="1081">
        <v>1073533</v>
      </c>
      <c r="T19" s="1081">
        <v>404819.45709177991</v>
      </c>
      <c r="U19" s="1081">
        <v>1071751</v>
      </c>
      <c r="W19" s="439"/>
      <c r="X19" s="439"/>
    </row>
    <row r="20" spans="1:25" ht="18" customHeight="1">
      <c r="A20" s="841" t="s">
        <v>418</v>
      </c>
      <c r="B20" s="1306">
        <v>1394545.3752979985</v>
      </c>
      <c r="C20" s="1081">
        <v>309743</v>
      </c>
      <c r="D20" s="1081">
        <v>1881753.4639028551</v>
      </c>
      <c r="E20" s="1083">
        <v>384638</v>
      </c>
      <c r="F20" s="1081">
        <v>1113617.6629999999</v>
      </c>
      <c r="G20" s="1081">
        <v>355037.00000000006</v>
      </c>
      <c r="H20" s="1081">
        <v>1670801.3867941953</v>
      </c>
      <c r="I20" s="1083">
        <v>337980</v>
      </c>
      <c r="J20" s="1081">
        <v>1513725.3582766468</v>
      </c>
      <c r="K20" s="1081">
        <v>317192</v>
      </c>
      <c r="L20" s="1081">
        <v>1693836.8791406811</v>
      </c>
      <c r="M20" s="1083">
        <v>354424</v>
      </c>
      <c r="N20" s="1081">
        <v>1702065.4789503859</v>
      </c>
      <c r="O20" s="1081">
        <v>357658</v>
      </c>
      <c r="P20" s="1081">
        <v>1675437.4461078423</v>
      </c>
      <c r="Q20" s="1083">
        <v>346490</v>
      </c>
      <c r="R20" s="1081">
        <v>1425154.3712792348</v>
      </c>
      <c r="S20" s="1081">
        <v>304600</v>
      </c>
      <c r="T20" s="1081">
        <v>1740821.815916982</v>
      </c>
      <c r="U20" s="1081">
        <v>374069</v>
      </c>
      <c r="W20" s="439"/>
      <c r="X20" s="439"/>
    </row>
    <row r="21" spans="1:25" ht="18" customHeight="1">
      <c r="A21" s="841" t="s">
        <v>419</v>
      </c>
      <c r="B21" s="1306">
        <v>4771266.973282</v>
      </c>
      <c r="C21" s="1081">
        <v>447691</v>
      </c>
      <c r="D21" s="1081">
        <v>5488567.0253040111</v>
      </c>
      <c r="E21" s="1083">
        <v>515629</v>
      </c>
      <c r="F21" s="1081">
        <v>5508407.8030000003</v>
      </c>
      <c r="G21" s="1081">
        <v>489686</v>
      </c>
      <c r="H21" s="1081">
        <v>5475166.3686730787</v>
      </c>
      <c r="I21" s="1083">
        <v>466013</v>
      </c>
      <c r="J21" s="1081">
        <v>5094859.2620210024</v>
      </c>
      <c r="K21" s="1081">
        <v>469579</v>
      </c>
      <c r="L21" s="1081">
        <v>5222076.7556636911</v>
      </c>
      <c r="M21" s="1083">
        <v>498059</v>
      </c>
      <c r="N21" s="1081">
        <v>5245992.8721880019</v>
      </c>
      <c r="O21" s="1081">
        <v>497758</v>
      </c>
      <c r="P21" s="1081">
        <v>5396278.9594914746</v>
      </c>
      <c r="Q21" s="1083">
        <v>481661</v>
      </c>
      <c r="R21" s="1081">
        <v>4878402.9461922124</v>
      </c>
      <c r="S21" s="1081">
        <v>441069</v>
      </c>
      <c r="T21" s="1081">
        <v>5516947.788385638</v>
      </c>
      <c r="U21" s="1081">
        <v>513153</v>
      </c>
      <c r="W21" s="439"/>
      <c r="X21" s="439"/>
    </row>
    <row r="22" spans="1:25" ht="18" customHeight="1">
      <c r="A22" s="841" t="s">
        <v>67</v>
      </c>
      <c r="B22" s="1306">
        <v>8001272.6840059971</v>
      </c>
      <c r="C22" s="1081">
        <v>428109</v>
      </c>
      <c r="D22" s="1081">
        <v>7473193.0862098094</v>
      </c>
      <c r="E22" s="1083">
        <v>391848</v>
      </c>
      <c r="F22" s="1081">
        <v>7768172.5099999998</v>
      </c>
      <c r="G22" s="1081">
        <v>408277</v>
      </c>
      <c r="H22" s="1081">
        <v>8352134.3274809718</v>
      </c>
      <c r="I22" s="1083">
        <v>414154</v>
      </c>
      <c r="J22" s="1081">
        <v>8265932.4977369672</v>
      </c>
      <c r="K22" s="1081">
        <v>429838</v>
      </c>
      <c r="L22" s="1081">
        <v>8018166.8469247492</v>
      </c>
      <c r="M22" s="1083">
        <v>412843</v>
      </c>
      <c r="N22" s="1081">
        <v>8009844.5211904021</v>
      </c>
      <c r="O22" s="1081">
        <v>411380</v>
      </c>
      <c r="P22" s="1081">
        <v>8331223.5744369095</v>
      </c>
      <c r="Q22" s="1083">
        <v>428438</v>
      </c>
      <c r="R22" s="1081">
        <v>8455316.9004409723</v>
      </c>
      <c r="S22" s="1081">
        <v>441022</v>
      </c>
      <c r="T22" s="1081">
        <v>7747098.4187108735</v>
      </c>
      <c r="U22" s="1081">
        <v>410283</v>
      </c>
      <c r="W22" s="439"/>
      <c r="X22" s="439"/>
    </row>
    <row r="23" spans="1:25" ht="18" customHeight="1">
      <c r="A23" s="841" t="s">
        <v>68</v>
      </c>
      <c r="B23" s="1306">
        <v>9320148.7792099956</v>
      </c>
      <c r="C23" s="1081">
        <v>288393</v>
      </c>
      <c r="D23" s="1081">
        <v>4991073.5360998977</v>
      </c>
      <c r="E23" s="1083">
        <v>166489</v>
      </c>
      <c r="F23" s="1081">
        <v>6785664.7669999991</v>
      </c>
      <c r="G23" s="1081">
        <v>206844</v>
      </c>
      <c r="H23" s="1081">
        <v>7622782.8458727272</v>
      </c>
      <c r="I23" s="1083">
        <v>244482</v>
      </c>
      <c r="J23" s="1081">
        <v>8721404.2015460376</v>
      </c>
      <c r="K23" s="1081">
        <v>262975</v>
      </c>
      <c r="L23" s="1081">
        <v>7195290.7486268394</v>
      </c>
      <c r="M23" s="1083">
        <v>219943</v>
      </c>
      <c r="N23" s="1081">
        <v>7112262.0376888318</v>
      </c>
      <c r="O23" s="1081">
        <v>218326</v>
      </c>
      <c r="P23" s="1081">
        <v>6901898.8206374375</v>
      </c>
      <c r="Q23" s="1083">
        <v>226486</v>
      </c>
      <c r="R23" s="1081">
        <v>9555218.353111878</v>
      </c>
      <c r="S23" s="1081">
        <v>300034</v>
      </c>
      <c r="T23" s="1081">
        <v>5203662.9128368162</v>
      </c>
      <c r="U23" s="1081">
        <v>175967</v>
      </c>
      <c r="W23" s="439"/>
      <c r="X23" s="439"/>
    </row>
    <row r="24" spans="1:25" ht="18" customHeight="1">
      <c r="A24" s="841" t="s">
        <v>69</v>
      </c>
      <c r="B24" s="1306">
        <v>1436421.2979679992</v>
      </c>
      <c r="C24" s="1081">
        <v>25595</v>
      </c>
      <c r="D24" s="1081">
        <v>446199.3853124305</v>
      </c>
      <c r="E24" s="1083">
        <v>12217</v>
      </c>
      <c r="F24" s="1081">
        <v>832468.37699999998</v>
      </c>
      <c r="G24" s="1081">
        <v>15540</v>
      </c>
      <c r="H24" s="1081">
        <v>916276.58158523124</v>
      </c>
      <c r="I24" s="1083">
        <v>18869</v>
      </c>
      <c r="J24" s="1081">
        <v>1175113.939606647</v>
      </c>
      <c r="K24" s="1081">
        <v>21026</v>
      </c>
      <c r="L24" s="1081">
        <v>966120.17449338897</v>
      </c>
      <c r="M24" s="1083">
        <v>19357</v>
      </c>
      <c r="N24" s="1081">
        <v>930980.12654766045</v>
      </c>
      <c r="O24" s="1081">
        <v>19032</v>
      </c>
      <c r="P24" s="1081">
        <v>830758.18090108014</v>
      </c>
      <c r="Q24" s="1083">
        <v>16953</v>
      </c>
      <c r="R24" s="1081">
        <v>1464997.7233109875</v>
      </c>
      <c r="S24" s="1081">
        <v>29178</v>
      </c>
      <c r="T24" s="1081">
        <v>530554.79052849649</v>
      </c>
      <c r="U24" s="1081">
        <v>11940</v>
      </c>
      <c r="W24" s="439"/>
      <c r="X24" s="439"/>
    </row>
    <row r="25" spans="1:25" ht="18" customHeight="1">
      <c r="A25" s="841" t="s">
        <v>70</v>
      </c>
      <c r="B25" s="1306">
        <v>566274.33273899986</v>
      </c>
      <c r="C25" s="1081">
        <v>5930</v>
      </c>
      <c r="D25" s="1081">
        <v>232016.15081998546</v>
      </c>
      <c r="E25" s="1083">
        <v>3900</v>
      </c>
      <c r="F25" s="1081">
        <v>408832.78300000005</v>
      </c>
      <c r="G25" s="1081">
        <v>4699</v>
      </c>
      <c r="H25" s="1081">
        <v>428906.15095421666</v>
      </c>
      <c r="I25" s="1083">
        <v>4920</v>
      </c>
      <c r="J25" s="1081">
        <v>539356.97684662067</v>
      </c>
      <c r="K25" s="1081">
        <v>5591</v>
      </c>
      <c r="L25" s="1081">
        <v>520412.12425384083</v>
      </c>
      <c r="M25" s="1083">
        <v>5880</v>
      </c>
      <c r="N25" s="1081">
        <v>490261.17938497674</v>
      </c>
      <c r="O25" s="1081">
        <v>5745</v>
      </c>
      <c r="P25" s="1081">
        <v>444284.52803940669</v>
      </c>
      <c r="Q25" s="1083">
        <v>5031</v>
      </c>
      <c r="R25" s="1081">
        <v>647981.82505417708</v>
      </c>
      <c r="S25" s="1081">
        <v>7680</v>
      </c>
      <c r="T25" s="1081">
        <v>357376.60470134486</v>
      </c>
      <c r="U25" s="1081">
        <v>4180</v>
      </c>
      <c r="W25" s="439"/>
      <c r="X25" s="439"/>
    </row>
    <row r="26" spans="1:25" ht="18" customHeight="1">
      <c r="A26" s="843" t="s">
        <v>71</v>
      </c>
      <c r="B26" s="1309">
        <f t="shared" ref="B26:S26" si="0">SUM(B11:B25)</f>
        <v>38902503.829107977</v>
      </c>
      <c r="C26" s="886">
        <f t="shared" si="0"/>
        <v>2849833</v>
      </c>
      <c r="D26" s="886">
        <f t="shared" si="0"/>
        <v>31563516.76912</v>
      </c>
      <c r="E26" s="1088">
        <f t="shared" si="0"/>
        <v>2840523</v>
      </c>
      <c r="F26" s="886">
        <f t="shared" si="0"/>
        <v>34345772.933999993</v>
      </c>
      <c r="G26" s="886">
        <f t="shared" si="0"/>
        <v>2835666</v>
      </c>
      <c r="H26" s="886">
        <f t="shared" si="0"/>
        <v>37526410.592999987</v>
      </c>
      <c r="I26" s="1088">
        <f t="shared" si="0"/>
        <v>2831494</v>
      </c>
      <c r="J26" s="886">
        <f t="shared" si="0"/>
        <v>39209275.907299995</v>
      </c>
      <c r="K26" s="886">
        <f t="shared" si="0"/>
        <v>2827787</v>
      </c>
      <c r="L26" s="886">
        <f t="shared" si="0"/>
        <v>36014212.259259999</v>
      </c>
      <c r="M26" s="1088">
        <f t="shared" si="0"/>
        <v>2824929</v>
      </c>
      <c r="N26" s="886">
        <f t="shared" si="0"/>
        <v>36017655.155199997</v>
      </c>
      <c r="O26" s="886">
        <f t="shared" si="0"/>
        <v>2822390</v>
      </c>
      <c r="P26" s="886">
        <f t="shared" si="0"/>
        <v>36305115.29463999</v>
      </c>
      <c r="Q26" s="1088">
        <f t="shared" si="0"/>
        <v>2812356</v>
      </c>
      <c r="R26" s="886">
        <f t="shared" si="0"/>
        <v>40200966.3926</v>
      </c>
      <c r="S26" s="886">
        <f t="shared" si="0"/>
        <v>2803108</v>
      </c>
      <c r="T26" s="886">
        <f t="shared" ref="T26:U26" si="1">SUM(T11:T25)</f>
        <v>33133691.932709988</v>
      </c>
      <c r="U26" s="886">
        <f t="shared" si="1"/>
        <v>2763887</v>
      </c>
      <c r="W26" s="439"/>
      <c r="X26" s="439"/>
    </row>
    <row r="27" spans="1:25" ht="18" customHeight="1">
      <c r="A27" s="844" t="s">
        <v>420</v>
      </c>
      <c r="B27" s="1310">
        <f t="shared" ref="B27:S27" si="2">B7+B8+B9+B26</f>
        <v>86236629.725480974</v>
      </c>
      <c r="C27" s="887">
        <f t="shared" si="2"/>
        <v>2858444</v>
      </c>
      <c r="D27" s="887">
        <f t="shared" si="2"/>
        <v>75530828.270469993</v>
      </c>
      <c r="E27" s="1089">
        <f t="shared" si="2"/>
        <v>2848953</v>
      </c>
      <c r="F27" s="887">
        <f t="shared" si="2"/>
        <v>79817455.528999984</v>
      </c>
      <c r="G27" s="887">
        <f t="shared" si="2"/>
        <v>2844078</v>
      </c>
      <c r="H27" s="887">
        <f t="shared" si="2"/>
        <v>87209937.689944983</v>
      </c>
      <c r="I27" s="1089">
        <f t="shared" si="2"/>
        <v>2839914</v>
      </c>
      <c r="J27" s="887">
        <f t="shared" si="2"/>
        <v>90045014.622514993</v>
      </c>
      <c r="K27" s="887">
        <f t="shared" si="2"/>
        <v>2836079</v>
      </c>
      <c r="L27" s="887">
        <f t="shared" si="2"/>
        <v>85843947.501818001</v>
      </c>
      <c r="M27" s="1089">
        <f t="shared" si="2"/>
        <v>2833237</v>
      </c>
      <c r="N27" s="887">
        <f t="shared" si="2"/>
        <v>89397122.261226982</v>
      </c>
      <c r="O27" s="887">
        <f t="shared" si="2"/>
        <v>2830625</v>
      </c>
      <c r="P27" s="887">
        <f t="shared" si="2"/>
        <v>91444611.853479981</v>
      </c>
      <c r="Q27" s="1089">
        <f t="shared" si="2"/>
        <v>2820566</v>
      </c>
      <c r="R27" s="887">
        <f t="shared" si="2"/>
        <v>99396509.082479998</v>
      </c>
      <c r="S27" s="887">
        <f t="shared" si="2"/>
        <v>2811177</v>
      </c>
      <c r="T27" s="887">
        <f t="shared" ref="T27:U27" si="3">T7+T8+T9+T26</f>
        <v>80317055.041875988</v>
      </c>
      <c r="U27" s="887">
        <f t="shared" si="3"/>
        <v>2771830</v>
      </c>
      <c r="W27" s="439"/>
      <c r="X27" s="439"/>
      <c r="Y27" s="439"/>
    </row>
    <row r="28" spans="1:25" ht="12.75" customHeight="1">
      <c r="A28" s="597" t="s">
        <v>422</v>
      </c>
      <c r="B28" s="598"/>
      <c r="C28" s="598"/>
      <c r="D28" s="598"/>
      <c r="E28" s="598"/>
      <c r="F28" s="598"/>
      <c r="G28" s="598"/>
      <c r="H28" s="598"/>
      <c r="I28" s="598"/>
      <c r="J28" s="598"/>
      <c r="K28" s="598"/>
      <c r="L28" s="598"/>
      <c r="M28" s="598"/>
      <c r="N28" s="598"/>
      <c r="O28" s="598"/>
      <c r="P28" s="598"/>
      <c r="Q28" s="598"/>
      <c r="R28" s="599"/>
      <c r="S28" s="599"/>
      <c r="T28" s="599"/>
      <c r="U28" s="599"/>
    </row>
    <row r="29" spans="1:25" ht="52.5" customHeight="1">
      <c r="A29" s="1752" t="s">
        <v>421</v>
      </c>
      <c r="B29" s="1752"/>
      <c r="C29" s="1752"/>
      <c r="D29" s="1752"/>
      <c r="E29" s="1752"/>
      <c r="F29" s="1752"/>
      <c r="G29" s="1752"/>
      <c r="H29" s="1752"/>
      <c r="I29" s="1752"/>
      <c r="J29" s="1752"/>
      <c r="K29" s="1752"/>
      <c r="L29" s="1752"/>
      <c r="M29" s="1752"/>
      <c r="N29" s="1752"/>
      <c r="O29" s="1752"/>
      <c r="P29" s="1752"/>
      <c r="Q29" s="1752"/>
      <c r="R29" s="1752"/>
      <c r="S29" s="1752"/>
      <c r="T29" s="1752"/>
      <c r="U29" s="1752"/>
    </row>
    <row r="30" spans="1:25">
      <c r="A30" s="325"/>
      <c r="B30" s="325"/>
      <c r="C30" s="325"/>
      <c r="D30" s="325"/>
      <c r="E30" s="325"/>
      <c r="F30" s="325"/>
      <c r="G30" s="325"/>
      <c r="H30" s="325"/>
      <c r="I30" s="325"/>
      <c r="J30" s="325"/>
      <c r="K30" s="325"/>
      <c r="L30" s="325"/>
      <c r="M30" s="325"/>
      <c r="N30" s="325"/>
      <c r="O30" s="325"/>
      <c r="P30" s="325"/>
      <c r="Q30" s="325"/>
      <c r="R30" s="543"/>
      <c r="S30" s="543"/>
      <c r="T30" s="543"/>
      <c r="U30" s="543"/>
    </row>
    <row r="31" spans="1:25" ht="5.0999999999999996" customHeight="1">
      <c r="A31" s="325"/>
      <c r="B31" s="325"/>
      <c r="C31" s="325"/>
      <c r="D31" s="325"/>
      <c r="E31" s="325"/>
      <c r="F31" s="325"/>
      <c r="G31" s="325"/>
      <c r="H31" s="325"/>
      <c r="I31" s="325"/>
      <c r="J31" s="325"/>
      <c r="K31" s="325"/>
      <c r="L31" s="325"/>
      <c r="M31" s="325"/>
      <c r="N31" s="325"/>
      <c r="O31" s="325"/>
      <c r="P31" s="325"/>
      <c r="Q31" s="325"/>
      <c r="R31" s="543"/>
      <c r="S31" s="543"/>
      <c r="T31" s="543"/>
      <c r="U31" s="543"/>
    </row>
    <row r="32" spans="1:25" ht="5.0999999999999996" customHeight="1">
      <c r="A32" s="325"/>
      <c r="B32" s="325"/>
      <c r="C32" s="325"/>
      <c r="D32" s="325"/>
      <c r="E32" s="325"/>
      <c r="F32" s="325"/>
      <c r="G32" s="325"/>
      <c r="H32" s="325"/>
      <c r="I32" s="325"/>
      <c r="J32" s="325"/>
      <c r="K32" s="325"/>
      <c r="L32" s="325"/>
      <c r="M32" s="325"/>
      <c r="N32" s="325"/>
      <c r="O32" s="325"/>
      <c r="P32" s="325"/>
      <c r="Q32" s="325"/>
      <c r="R32" s="543"/>
      <c r="S32" s="543"/>
      <c r="T32" s="543"/>
      <c r="U32" s="543"/>
    </row>
    <row r="33" spans="1:34" ht="5.0999999999999996" customHeight="1">
      <c r="A33" s="325"/>
      <c r="B33" s="325"/>
      <c r="C33" s="325"/>
      <c r="D33" s="325"/>
      <c r="E33" s="325"/>
      <c r="F33" s="325"/>
      <c r="G33" s="325"/>
      <c r="H33" s="325"/>
      <c r="I33" s="325"/>
      <c r="J33" s="325"/>
      <c r="K33" s="404"/>
      <c r="L33" s="325"/>
      <c r="M33" s="325"/>
      <c r="N33" s="325"/>
      <c r="O33" s="325"/>
      <c r="P33" s="325"/>
      <c r="Q33" s="325"/>
      <c r="R33" s="543"/>
      <c r="S33" s="543"/>
      <c r="T33" s="543"/>
      <c r="U33" s="543"/>
      <c r="AH33" s="543"/>
    </row>
    <row r="34" spans="1:34" ht="5.0999999999999996" customHeight="1">
      <c r="A34" s="325"/>
      <c r="B34" s="325"/>
      <c r="C34" s="325"/>
      <c r="D34" s="325"/>
      <c r="E34" s="325"/>
      <c r="F34" s="325"/>
      <c r="G34" s="325"/>
      <c r="H34" s="325"/>
      <c r="I34" s="325"/>
      <c r="J34" s="325"/>
      <c r="K34" s="404"/>
      <c r="L34" s="325"/>
      <c r="M34" s="325"/>
      <c r="N34" s="325"/>
      <c r="O34" s="325"/>
      <c r="P34" s="325"/>
      <c r="Q34" s="325"/>
      <c r="R34" s="543"/>
      <c r="S34" s="543"/>
      <c r="T34" s="543"/>
      <c r="U34" s="543"/>
      <c r="AH34" s="543"/>
    </row>
    <row r="35" spans="1:34" ht="5.0999999999999996" customHeight="1">
      <c r="A35" s="325"/>
      <c r="B35" s="325"/>
      <c r="C35" s="325"/>
      <c r="D35" s="325"/>
      <c r="E35" s="325"/>
      <c r="F35" s="325"/>
      <c r="G35" s="325"/>
      <c r="H35" s="325"/>
      <c r="I35" s="325"/>
      <c r="J35" s="325"/>
      <c r="K35" s="404"/>
      <c r="L35" s="325"/>
      <c r="M35" s="325"/>
      <c r="N35" s="325"/>
      <c r="O35" s="325"/>
      <c r="P35" s="325"/>
      <c r="Q35" s="325"/>
      <c r="R35" s="543"/>
      <c r="S35" s="543"/>
      <c r="T35" s="543"/>
      <c r="U35" s="543"/>
      <c r="AH35" s="543"/>
    </row>
    <row r="36" spans="1:34" ht="15" customHeight="1">
      <c r="A36" s="1757" t="s">
        <v>425</v>
      </c>
      <c r="B36" s="1757"/>
      <c r="C36" s="1757"/>
      <c r="D36" s="1757"/>
      <c r="E36" s="1757"/>
      <c r="F36" s="1757"/>
      <c r="G36" s="1757"/>
      <c r="H36" s="1757"/>
      <c r="I36" s="1757"/>
      <c r="J36" s="1757"/>
      <c r="K36" s="405"/>
      <c r="L36" s="1757" t="s">
        <v>426</v>
      </c>
      <c r="M36" s="1757"/>
      <c r="N36" s="1757"/>
      <c r="O36" s="1757"/>
      <c r="P36" s="1757"/>
      <c r="Q36" s="1757"/>
      <c r="R36" s="1757"/>
      <c r="S36" s="1757"/>
      <c r="T36" s="1757"/>
      <c r="U36" s="1757"/>
      <c r="AH36" s="543"/>
    </row>
    <row r="37" spans="1:34" ht="15.75">
      <c r="A37" s="326"/>
      <c r="B37" s="327"/>
      <c r="C37" s="1756"/>
      <c r="D37" s="327"/>
      <c r="E37" s="1756"/>
      <c r="F37" s="327"/>
      <c r="G37" s="1756"/>
      <c r="H37" s="327"/>
      <c r="I37" s="1756"/>
      <c r="J37" s="327"/>
      <c r="K37" s="1758"/>
      <c r="L37" s="327"/>
      <c r="M37" s="1756"/>
      <c r="N37" s="327"/>
      <c r="O37" s="1756"/>
      <c r="P37" s="543"/>
      <c r="Q37" s="328"/>
      <c r="R37" s="543"/>
      <c r="S37" s="543"/>
      <c r="T37" s="543"/>
      <c r="U37" s="543"/>
      <c r="W37" s="440"/>
      <c r="X37" s="440">
        <f>B3</f>
        <v>2013</v>
      </c>
      <c r="Y37" s="440">
        <f>D3</f>
        <v>2014</v>
      </c>
      <c r="Z37" s="440">
        <f>F3</f>
        <v>2015</v>
      </c>
      <c r="AA37" s="440">
        <f>H3</f>
        <v>2016</v>
      </c>
      <c r="AB37" s="440">
        <f>J3</f>
        <v>2017</v>
      </c>
      <c r="AC37" s="440">
        <f>L3</f>
        <v>2018</v>
      </c>
      <c r="AD37" s="440">
        <f>N3</f>
        <v>2019</v>
      </c>
      <c r="AE37" s="440">
        <f>P3</f>
        <v>2020</v>
      </c>
      <c r="AF37" s="440">
        <f>R3</f>
        <v>2021</v>
      </c>
      <c r="AG37" s="440">
        <f>T3</f>
        <v>2022</v>
      </c>
      <c r="AH37" s="543"/>
    </row>
    <row r="38" spans="1:34">
      <c r="A38" s="329"/>
      <c r="B38" s="330"/>
      <c r="C38" s="1756"/>
      <c r="D38" s="330"/>
      <c r="E38" s="1756"/>
      <c r="F38" s="330"/>
      <c r="G38" s="1756"/>
      <c r="H38" s="330"/>
      <c r="I38" s="1756"/>
      <c r="J38" s="330"/>
      <c r="K38" s="1758"/>
      <c r="L38" s="330"/>
      <c r="M38" s="1756"/>
      <c r="N38" s="330"/>
      <c r="O38" s="1756"/>
      <c r="P38" s="543"/>
      <c r="Q38" s="331"/>
      <c r="R38" s="543"/>
      <c r="S38" s="543"/>
      <c r="T38" s="543"/>
      <c r="U38" s="543"/>
      <c r="W38" s="441" t="s">
        <v>170</v>
      </c>
      <c r="X38" s="442">
        <f>'10'!B7</f>
        <v>1235892.3050000002</v>
      </c>
      <c r="Y38" s="442">
        <f>'10'!D7</f>
        <v>614378.23499999999</v>
      </c>
      <c r="Z38" s="442">
        <f>'10'!F7</f>
        <v>1412171.2330000002</v>
      </c>
      <c r="AA38" s="442">
        <f>'10'!H7</f>
        <v>3829947.8149450007</v>
      </c>
      <c r="AB38" s="442">
        <f>'10'!J7</f>
        <v>3649007.6605450003</v>
      </c>
      <c r="AC38" s="442">
        <f>'10'!L7</f>
        <v>3710170.4104180005</v>
      </c>
      <c r="AD38" s="442">
        <f>'10'!N7</f>
        <v>7367738.2851669993</v>
      </c>
      <c r="AE38" s="442">
        <f>'10'!P7</f>
        <v>7260378.3049999969</v>
      </c>
      <c r="AF38" s="442">
        <f>'10'!R7</f>
        <v>5577049.3539999947</v>
      </c>
      <c r="AG38" s="442">
        <f>T7</f>
        <v>4269053.641396001</v>
      </c>
      <c r="AH38" s="543"/>
    </row>
    <row r="39" spans="1:34">
      <c r="A39" s="333"/>
      <c r="B39" s="334"/>
      <c r="C39" s="335"/>
      <c r="D39" s="334"/>
      <c r="E39" s="335"/>
      <c r="F39" s="334"/>
      <c r="G39" s="335"/>
      <c r="H39" s="334"/>
      <c r="I39" s="335"/>
      <c r="J39" s="334"/>
      <c r="K39" s="406"/>
      <c r="L39" s="334"/>
      <c r="M39" s="335"/>
      <c r="N39" s="334"/>
      <c r="O39" s="335"/>
      <c r="P39" s="543"/>
      <c r="Q39" s="331"/>
      <c r="R39" s="543"/>
      <c r="S39" s="543"/>
      <c r="T39" s="543"/>
      <c r="U39" s="543"/>
      <c r="W39" s="441" t="s">
        <v>415</v>
      </c>
      <c r="X39" s="442">
        <f>'10'!B8</f>
        <v>23981279.542849999</v>
      </c>
      <c r="Y39" s="442">
        <f>'10'!D8</f>
        <v>23351837.419780001</v>
      </c>
      <c r="Z39" s="442">
        <f>'10'!F8</f>
        <v>23514168.522999998</v>
      </c>
      <c r="AA39" s="442">
        <f>'10'!H8</f>
        <v>24135731.601999998</v>
      </c>
      <c r="AB39" s="442">
        <f>'10'!J8</f>
        <v>24867154.788480002</v>
      </c>
      <c r="AC39" s="442">
        <f>'10'!L8</f>
        <v>24322451.99884</v>
      </c>
      <c r="AD39" s="442">
        <f>'10'!N8</f>
        <v>24313819.895509999</v>
      </c>
      <c r="AE39" s="442">
        <f>'10'!P8</f>
        <v>27042808.068560001</v>
      </c>
      <c r="AF39" s="442">
        <f>'10'!R8</f>
        <v>30939068.92382</v>
      </c>
      <c r="AG39" s="442">
        <f t="shared" ref="AG39:AG40" si="4">T8</f>
        <v>22945796.208549999</v>
      </c>
      <c r="AH39" s="543"/>
    </row>
    <row r="40" spans="1:34">
      <c r="A40" s="336"/>
      <c r="B40" s="337"/>
      <c r="C40" s="337"/>
      <c r="D40" s="337"/>
      <c r="E40" s="337"/>
      <c r="F40" s="337"/>
      <c r="G40" s="337"/>
      <c r="H40" s="337"/>
      <c r="I40" s="337"/>
      <c r="J40" s="337"/>
      <c r="K40" s="407"/>
      <c r="L40" s="337"/>
      <c r="M40" s="337"/>
      <c r="N40" s="337"/>
      <c r="O40" s="337"/>
      <c r="P40" s="543"/>
      <c r="Q40" s="544"/>
      <c r="R40" s="543"/>
      <c r="S40" s="543"/>
      <c r="T40" s="543"/>
      <c r="U40" s="543"/>
      <c r="W40" s="441" t="s">
        <v>416</v>
      </c>
      <c r="X40" s="442">
        <f>'10'!B9</f>
        <v>22116954.04852299</v>
      </c>
      <c r="Y40" s="442">
        <f>'10'!D9</f>
        <v>20001095.84657</v>
      </c>
      <c r="Z40" s="442">
        <f>'10'!F9</f>
        <v>20545342.838999998</v>
      </c>
      <c r="AA40" s="442">
        <f>'10'!H9</f>
        <v>21717847.68</v>
      </c>
      <c r="AB40" s="442">
        <f>'10'!J9</f>
        <v>22319576.266190004</v>
      </c>
      <c r="AC40" s="442">
        <f>'10'!L9</f>
        <v>21797112.833300002</v>
      </c>
      <c r="AD40" s="442">
        <f>'10'!N9</f>
        <v>21697908.925349999</v>
      </c>
      <c r="AE40" s="442">
        <f>'10'!P9</f>
        <v>20836310.185280003</v>
      </c>
      <c r="AF40" s="442">
        <f>'10'!R9</f>
        <v>22679424.412060004</v>
      </c>
      <c r="AG40" s="442">
        <f t="shared" si="4"/>
        <v>19968513.25922</v>
      </c>
      <c r="AH40" s="543"/>
    </row>
    <row r="41" spans="1:34">
      <c r="A41" s="336"/>
      <c r="B41" s="337"/>
      <c r="C41" s="337"/>
      <c r="D41" s="337"/>
      <c r="E41" s="337"/>
      <c r="F41" s="337"/>
      <c r="G41" s="337"/>
      <c r="H41" s="337"/>
      <c r="I41" s="337"/>
      <c r="J41" s="337"/>
      <c r="K41" s="407"/>
      <c r="L41" s="337"/>
      <c r="M41" s="337"/>
      <c r="N41" s="337"/>
      <c r="O41" s="337"/>
      <c r="P41" s="543"/>
      <c r="Q41" s="543"/>
      <c r="R41" s="543"/>
      <c r="S41" s="543"/>
      <c r="T41" s="543"/>
      <c r="U41" s="543"/>
      <c r="W41" s="441"/>
      <c r="X41" s="443">
        <f>X37</f>
        <v>2013</v>
      </c>
      <c r="Y41" s="443">
        <f t="shared" ref="Y41:AD41" si="5">Y37</f>
        <v>2014</v>
      </c>
      <c r="Z41" s="443">
        <f t="shared" si="5"/>
        <v>2015</v>
      </c>
      <c r="AA41" s="443">
        <f t="shared" si="5"/>
        <v>2016</v>
      </c>
      <c r="AB41" s="443">
        <f t="shared" si="5"/>
        <v>2017</v>
      </c>
      <c r="AC41" s="443">
        <f t="shared" si="5"/>
        <v>2018</v>
      </c>
      <c r="AD41" s="443">
        <f t="shared" si="5"/>
        <v>2019</v>
      </c>
      <c r="AE41" s="443">
        <f>AE37</f>
        <v>2020</v>
      </c>
      <c r="AF41" s="443">
        <f>AF37</f>
        <v>2021</v>
      </c>
      <c r="AG41" s="443">
        <f>AG37</f>
        <v>2022</v>
      </c>
      <c r="AH41" s="545"/>
    </row>
    <row r="42" spans="1:34">
      <c r="A42" s="338"/>
      <c r="B42" s="337"/>
      <c r="C42" s="337"/>
      <c r="D42" s="337"/>
      <c r="E42" s="337"/>
      <c r="F42" s="337"/>
      <c r="G42" s="337"/>
      <c r="H42" s="337"/>
      <c r="I42" s="337"/>
      <c r="J42" s="337"/>
      <c r="K42" s="407"/>
      <c r="L42" s="337"/>
      <c r="M42" s="337"/>
      <c r="N42" s="337"/>
      <c r="O42" s="337"/>
      <c r="P42" s="543"/>
      <c r="Q42" s="543"/>
      <c r="R42" s="543"/>
      <c r="S42" s="543"/>
      <c r="T42" s="543"/>
      <c r="U42" s="543"/>
      <c r="W42" s="441" t="s">
        <v>417</v>
      </c>
      <c r="X42" s="442">
        <f>'10'!B11</f>
        <v>11946.625000999997</v>
      </c>
      <c r="Y42" s="442">
        <f>'10'!D11</f>
        <v>13103.893608337919</v>
      </c>
      <c r="Z42" s="442">
        <f>'10'!F11</f>
        <v>14143.072</v>
      </c>
      <c r="AA42" s="442">
        <f>'10'!H11</f>
        <v>12865.852051484051</v>
      </c>
      <c r="AB42" s="442">
        <f>'10'!J11</f>
        <v>14207.550281356083</v>
      </c>
      <c r="AC42" s="442">
        <f>'10'!L11</f>
        <v>12933.527387701784</v>
      </c>
      <c r="AD42" s="442">
        <f>'10'!N11</f>
        <v>13118.363922292201</v>
      </c>
      <c r="AE42" s="442">
        <f>'10'!P11</f>
        <v>11915.895196925239</v>
      </c>
      <c r="AF42" s="442">
        <f>'10'!R11</f>
        <v>12970.487262819293</v>
      </c>
      <c r="AG42" s="442">
        <f>T11</f>
        <v>12410.908534470511</v>
      </c>
      <c r="AH42" s="332"/>
    </row>
    <row r="43" spans="1:34">
      <c r="A43" s="339"/>
      <c r="B43" s="337"/>
      <c r="C43" s="337"/>
      <c r="D43" s="337"/>
      <c r="E43" s="337"/>
      <c r="F43" s="337"/>
      <c r="G43" s="337"/>
      <c r="H43" s="337"/>
      <c r="I43" s="337"/>
      <c r="J43" s="337"/>
      <c r="K43" s="407"/>
      <c r="L43" s="337"/>
      <c r="M43" s="337"/>
      <c r="N43" s="337"/>
      <c r="O43" s="337"/>
      <c r="P43" s="543"/>
      <c r="Q43" s="543"/>
      <c r="R43" s="543"/>
      <c r="S43" s="543"/>
      <c r="T43" s="543"/>
      <c r="U43" s="543"/>
      <c r="W43" s="441" t="s">
        <v>418</v>
      </c>
      <c r="X43" s="442">
        <f>'10'!B12</f>
        <v>95165.014875999856</v>
      </c>
      <c r="Y43" s="442">
        <f>'10'!D12</f>
        <v>123816.61024736104</v>
      </c>
      <c r="Z43" s="442">
        <f>'10'!F12</f>
        <v>80477.180000000008</v>
      </c>
      <c r="AA43" s="442">
        <f>'10'!H12</f>
        <v>111562.05009446271</v>
      </c>
      <c r="AB43" s="442">
        <f>'10'!J12</f>
        <v>99316.179315678324</v>
      </c>
      <c r="AC43" s="442">
        <f>'10'!L12</f>
        <v>104049.96081803164</v>
      </c>
      <c r="AD43" s="442">
        <f>'10'!N12</f>
        <v>107342.35739674408</v>
      </c>
      <c r="AE43" s="442">
        <f>'10'!P12</f>
        <v>113681.61655927241</v>
      </c>
      <c r="AF43" s="442">
        <f>'10'!R12</f>
        <v>104014.32979030014</v>
      </c>
      <c r="AG43" s="442">
        <f t="shared" ref="AG43:AG48" si="6">T12</f>
        <v>104899.25954728655</v>
      </c>
      <c r="AH43" s="543"/>
    </row>
    <row r="44" spans="1:34">
      <c r="A44" s="339"/>
      <c r="B44" s="337"/>
      <c r="C44" s="337"/>
      <c r="D44" s="337"/>
      <c r="E44" s="337"/>
      <c r="F44" s="337"/>
      <c r="G44" s="337"/>
      <c r="H44" s="337"/>
      <c r="I44" s="337"/>
      <c r="J44" s="337"/>
      <c r="K44" s="407"/>
      <c r="L44" s="337"/>
      <c r="M44" s="337"/>
      <c r="N44" s="337"/>
      <c r="O44" s="337"/>
      <c r="P44" s="543"/>
      <c r="Q44" s="543"/>
      <c r="R44" s="543"/>
      <c r="S44" s="543"/>
      <c r="T44" s="543"/>
      <c r="U44" s="543"/>
      <c r="W44" s="441" t="s">
        <v>419</v>
      </c>
      <c r="X44" s="442">
        <f>'10'!B13</f>
        <v>308503.41960399982</v>
      </c>
      <c r="Y44" s="442">
        <f>'10'!D13</f>
        <v>335358.7588270597</v>
      </c>
      <c r="Z44" s="442">
        <f>'10'!F13</f>
        <v>341587.24400000001</v>
      </c>
      <c r="AA44" s="442">
        <f>'10'!H13</f>
        <v>336798.8942571283</v>
      </c>
      <c r="AB44" s="442">
        <f>'10'!J13</f>
        <v>318403.09956751292</v>
      </c>
      <c r="AC44" s="442">
        <f>'10'!L13</f>
        <v>326499.53289691149</v>
      </c>
      <c r="AD44" s="442">
        <f>'10'!N13</f>
        <v>337167.66508658585</v>
      </c>
      <c r="AE44" s="442">
        <f>'10'!P13</f>
        <v>344923.38185464387</v>
      </c>
      <c r="AF44" s="442">
        <f>'10'!R13</f>
        <v>316010.27673046879</v>
      </c>
      <c r="AG44" s="442">
        <f t="shared" si="6"/>
        <v>325053.59884525306</v>
      </c>
      <c r="AH44" s="543"/>
    </row>
    <row r="45" spans="1:34">
      <c r="A45" s="339"/>
      <c r="B45" s="337"/>
      <c r="C45" s="337"/>
      <c r="D45" s="337"/>
      <c r="E45" s="337"/>
      <c r="F45" s="337"/>
      <c r="G45" s="337"/>
      <c r="H45" s="337"/>
      <c r="I45" s="337"/>
      <c r="J45" s="337"/>
      <c r="K45" s="407"/>
      <c r="L45" s="337"/>
      <c r="M45" s="337"/>
      <c r="N45" s="337"/>
      <c r="O45" s="337"/>
      <c r="P45" s="543"/>
      <c r="Q45" s="543"/>
      <c r="R45" s="543"/>
      <c r="S45" s="543"/>
      <c r="T45" s="543"/>
      <c r="U45" s="543"/>
      <c r="W45" s="441" t="s">
        <v>67</v>
      </c>
      <c r="X45" s="442">
        <f>'10'!B14</f>
        <v>524626.72059599974</v>
      </c>
      <c r="Y45" s="442">
        <f>'10'!D14</f>
        <v>523919.65455827466</v>
      </c>
      <c r="Z45" s="442">
        <f>'10'!F14</f>
        <v>516141.196</v>
      </c>
      <c r="AA45" s="442">
        <f>'10'!H14</f>
        <v>560344.60785299737</v>
      </c>
      <c r="AB45" s="442">
        <f>'10'!J14</f>
        <v>548723.0592909971</v>
      </c>
      <c r="AC45" s="442">
        <f>'10'!L14</f>
        <v>538426.08162467263</v>
      </c>
      <c r="AD45" s="442">
        <f>'10'!N14</f>
        <v>547682.7336694987</v>
      </c>
      <c r="AE45" s="442">
        <f>'10'!P14</f>
        <v>561289.47771576617</v>
      </c>
      <c r="AF45" s="442">
        <f>'10'!R14</f>
        <v>537758.21501878509</v>
      </c>
      <c r="AG45" s="442">
        <f t="shared" si="6"/>
        <v>535080.31749458774</v>
      </c>
      <c r="AH45" s="543"/>
    </row>
    <row r="46" spans="1:34">
      <c r="A46" s="339"/>
      <c r="B46" s="337"/>
      <c r="C46" s="337"/>
      <c r="D46" s="337"/>
      <c r="E46" s="337"/>
      <c r="F46" s="337"/>
      <c r="G46" s="337"/>
      <c r="H46" s="337"/>
      <c r="I46" s="337"/>
      <c r="J46" s="337"/>
      <c r="K46" s="407"/>
      <c r="L46" s="337"/>
      <c r="M46" s="337"/>
      <c r="N46" s="337"/>
      <c r="O46" s="337"/>
      <c r="P46" s="543"/>
      <c r="Q46" s="543"/>
      <c r="R46" s="543"/>
      <c r="S46" s="543"/>
      <c r="T46" s="543"/>
      <c r="U46" s="543"/>
      <c r="W46" s="441" t="s">
        <v>68</v>
      </c>
      <c r="X46" s="442">
        <f>'10'!B15</f>
        <v>1116784.3136299993</v>
      </c>
      <c r="Y46" s="442">
        <f>'10'!D15</f>
        <v>1016327.2036509507</v>
      </c>
      <c r="Z46" s="442">
        <f>'10'!F15</f>
        <v>1040029.306</v>
      </c>
      <c r="AA46" s="442">
        <f>'10'!H15</f>
        <v>1155922.1782843508</v>
      </c>
      <c r="AB46" s="442">
        <f>'10'!J15</f>
        <v>1159741.5075158244</v>
      </c>
      <c r="AC46" s="442">
        <f>'10'!L15</f>
        <v>1091351.1593129947</v>
      </c>
      <c r="AD46" s="442">
        <f>'10'!N15</f>
        <v>1105620.8291812406</v>
      </c>
      <c r="AE46" s="442">
        <f>'10'!P15</f>
        <v>1128113.5650262986</v>
      </c>
      <c r="AF46" s="442">
        <f>'10'!R15</f>
        <v>1150615.1271129046</v>
      </c>
      <c r="AG46" s="442">
        <f t="shared" si="6"/>
        <v>1071364.6540767909</v>
      </c>
      <c r="AH46" s="543"/>
    </row>
    <row r="47" spans="1:34">
      <c r="A47" s="339"/>
      <c r="B47" s="337"/>
      <c r="C47" s="337"/>
      <c r="D47" s="337"/>
      <c r="E47" s="337"/>
      <c r="F47" s="337"/>
      <c r="G47" s="337"/>
      <c r="H47" s="337"/>
      <c r="I47" s="337"/>
      <c r="J47" s="337"/>
      <c r="K47" s="407"/>
      <c r="L47" s="337"/>
      <c r="M47" s="337"/>
      <c r="N47" s="337"/>
      <c r="O47" s="337"/>
      <c r="P47" s="543"/>
      <c r="Q47" s="543"/>
      <c r="R47" s="543"/>
      <c r="S47" s="543"/>
      <c r="T47" s="543"/>
      <c r="U47" s="543"/>
      <c r="W47" s="441" t="s">
        <v>69</v>
      </c>
      <c r="X47" s="442">
        <f>'10'!B16</f>
        <v>822665.90019499953</v>
      </c>
      <c r="Y47" s="442">
        <f>'10'!D16</f>
        <v>732383.47698900523</v>
      </c>
      <c r="Z47" s="442">
        <f>'10'!F16</f>
        <v>783071.53300000005</v>
      </c>
      <c r="AA47" s="442">
        <f>'10'!H16</f>
        <v>840517.30001507001</v>
      </c>
      <c r="AB47" s="442">
        <f>'10'!J16</f>
        <v>856812.73201745551</v>
      </c>
      <c r="AC47" s="442">
        <f>'10'!L16</f>
        <v>798087.22221885959</v>
      </c>
      <c r="AD47" s="442">
        <f>'10'!N16</f>
        <v>806096.90801021538</v>
      </c>
      <c r="AE47" s="442">
        <f>'10'!P16</f>
        <v>854785.64938038471</v>
      </c>
      <c r="AF47" s="442">
        <f>'10'!R16</f>
        <v>869847.00594658544</v>
      </c>
      <c r="AG47" s="442">
        <f t="shared" si="6"/>
        <v>821732.53689723066</v>
      </c>
      <c r="AH47" s="543"/>
    </row>
    <row r="48" spans="1:34">
      <c r="A48" s="339"/>
      <c r="B48" s="337"/>
      <c r="C48" s="337"/>
      <c r="D48" s="337"/>
      <c r="E48" s="337"/>
      <c r="F48" s="337"/>
      <c r="G48" s="337"/>
      <c r="H48" s="337"/>
      <c r="I48" s="337"/>
      <c r="J48" s="337"/>
      <c r="K48" s="407"/>
      <c r="L48" s="337"/>
      <c r="M48" s="337"/>
      <c r="N48" s="337"/>
      <c r="O48" s="337"/>
      <c r="P48" s="543"/>
      <c r="Q48" s="543"/>
      <c r="R48" s="543"/>
      <c r="S48" s="543"/>
      <c r="T48" s="543"/>
      <c r="U48" s="543"/>
      <c r="W48" s="441" t="s">
        <v>70</v>
      </c>
      <c r="X48" s="442">
        <f>'10'!B17</f>
        <v>10020160.631873984</v>
      </c>
      <c r="Y48" s="442">
        <f>'10'!D17</f>
        <v>7796080.9448002111</v>
      </c>
      <c r="Z48" s="442">
        <f>'10'!F17</f>
        <v>8648160.9139999989</v>
      </c>
      <c r="AA48" s="442">
        <f>'10'!H17</f>
        <v>9521332.8044445086</v>
      </c>
      <c r="AB48" s="442">
        <f>'10'!J17</f>
        <v>10413834.535984188</v>
      </c>
      <c r="AC48" s="442">
        <f>'10'!L17</f>
        <v>9030186.204820456</v>
      </c>
      <c r="AD48" s="442">
        <f>'10'!N17</f>
        <v>9117290.600721499</v>
      </c>
      <c r="AE48" s="442">
        <f>'10'!P17</f>
        <v>9250921.9277924299</v>
      </c>
      <c r="AF48" s="442">
        <f>'10'!R17</f>
        <v>10329217.644351978</v>
      </c>
      <c r="AG48" s="442">
        <f t="shared" si="6"/>
        <v>8761868.8691424392</v>
      </c>
      <c r="AH48" s="543"/>
    </row>
    <row r="49" spans="1:34">
      <c r="A49" s="339"/>
      <c r="B49" s="337"/>
      <c r="C49" s="337"/>
      <c r="D49" s="337"/>
      <c r="E49" s="337"/>
      <c r="F49" s="337"/>
      <c r="G49" s="337"/>
      <c r="H49" s="337"/>
      <c r="I49" s="337"/>
      <c r="J49" s="337"/>
      <c r="K49" s="407"/>
      <c r="L49" s="337"/>
      <c r="M49" s="337"/>
      <c r="N49" s="337"/>
      <c r="O49" s="337"/>
      <c r="P49" s="543"/>
      <c r="Q49" s="543"/>
      <c r="R49" s="543"/>
      <c r="S49" s="543"/>
      <c r="T49" s="543"/>
      <c r="U49" s="543"/>
      <c r="W49" s="441"/>
      <c r="X49" s="442">
        <f>X37</f>
        <v>2013</v>
      </c>
      <c r="Y49" s="442">
        <f t="shared" ref="Y49:AG49" si="7">Y37</f>
        <v>2014</v>
      </c>
      <c r="Z49" s="442">
        <f t="shared" si="7"/>
        <v>2015</v>
      </c>
      <c r="AA49" s="442">
        <f t="shared" si="7"/>
        <v>2016</v>
      </c>
      <c r="AB49" s="442">
        <f t="shared" si="7"/>
        <v>2017</v>
      </c>
      <c r="AC49" s="442">
        <f t="shared" si="7"/>
        <v>2018</v>
      </c>
      <c r="AD49" s="442">
        <f t="shared" si="7"/>
        <v>2019</v>
      </c>
      <c r="AE49" s="442">
        <f t="shared" si="7"/>
        <v>2020</v>
      </c>
      <c r="AF49" s="442">
        <f t="shared" si="7"/>
        <v>2021</v>
      </c>
      <c r="AG49" s="442">
        <f t="shared" si="7"/>
        <v>2022</v>
      </c>
      <c r="AH49" s="1455"/>
    </row>
    <row r="50" spans="1:34">
      <c r="A50" s="340"/>
      <c r="B50" s="337"/>
      <c r="C50" s="337"/>
      <c r="D50" s="337"/>
      <c r="E50" s="337"/>
      <c r="F50" s="337"/>
      <c r="G50" s="337"/>
      <c r="H50" s="337"/>
      <c r="I50" s="337"/>
      <c r="J50" s="337"/>
      <c r="K50" s="407"/>
      <c r="L50" s="337"/>
      <c r="M50" s="337"/>
      <c r="N50" s="337"/>
      <c r="O50" s="337"/>
      <c r="P50" s="543"/>
      <c r="Q50" s="543"/>
      <c r="R50" s="543"/>
      <c r="S50" s="543"/>
      <c r="T50" s="543"/>
      <c r="U50" s="543"/>
      <c r="W50" s="441" t="s">
        <v>417</v>
      </c>
      <c r="X50" s="442">
        <f>'10'!B19</f>
        <v>512721.76082900044</v>
      </c>
      <c r="Y50" s="442">
        <f>'10'!D19</f>
        <v>509723.57878980966</v>
      </c>
      <c r="Z50" s="442">
        <f>'10'!F19</f>
        <v>504998.58600000001</v>
      </c>
      <c r="AA50" s="442">
        <f>'10'!H19</f>
        <v>520999.24463956594</v>
      </c>
      <c r="AB50" s="442">
        <f>'10'!J19</f>
        <v>487845.00729306432</v>
      </c>
      <c r="AC50" s="442">
        <f>'10'!L19</f>
        <v>496775.04107718513</v>
      </c>
      <c r="AD50" s="442">
        <f>'10'!N19</f>
        <v>491929.4812616689</v>
      </c>
      <c r="AE50" s="442">
        <f>'10'!P19</f>
        <v>459602.27150012436</v>
      </c>
      <c r="AF50" s="442">
        <f>'10'!R19</f>
        <v>453461.18699669861</v>
      </c>
      <c r="AG50" s="442">
        <f>T19</f>
        <v>404819.45709177991</v>
      </c>
      <c r="AH50" s="1455"/>
    </row>
    <row r="51" spans="1:34">
      <c r="A51" s="1753"/>
      <c r="B51" s="1753"/>
      <c r="C51" s="1753"/>
      <c r="D51" s="1753"/>
      <c r="E51" s="1753"/>
      <c r="F51" s="1753"/>
      <c r="G51" s="1753"/>
      <c r="H51" s="1753"/>
      <c r="I51" s="1753"/>
      <c r="J51" s="1753"/>
      <c r="K51" s="1753"/>
      <c r="L51" s="1753"/>
      <c r="M51" s="1753"/>
      <c r="N51" s="1753"/>
      <c r="O51" s="1753"/>
      <c r="P51" s="1753"/>
      <c r="Q51" s="543"/>
      <c r="R51" s="543"/>
      <c r="S51" s="543"/>
      <c r="T51" s="543"/>
      <c r="U51" s="543"/>
      <c r="W51" s="441" t="s">
        <v>418</v>
      </c>
      <c r="X51" s="442">
        <f>'10'!B20</f>
        <v>1394545.3752979985</v>
      </c>
      <c r="Y51" s="442">
        <f>'10'!D20</f>
        <v>1881753.4639028551</v>
      </c>
      <c r="Z51" s="442">
        <f>'10'!F20</f>
        <v>1113617.6629999999</v>
      </c>
      <c r="AA51" s="442">
        <f>'10'!H20</f>
        <v>1670801.3867941953</v>
      </c>
      <c r="AB51" s="442">
        <f>'10'!J20</f>
        <v>1513725.3582766468</v>
      </c>
      <c r="AC51" s="442">
        <f>'10'!L20</f>
        <v>1693836.8791406811</v>
      </c>
      <c r="AD51" s="442">
        <f>'10'!N20</f>
        <v>1702065.4789503859</v>
      </c>
      <c r="AE51" s="442">
        <f>'10'!P20</f>
        <v>1675437.4461078423</v>
      </c>
      <c r="AF51" s="442">
        <f>'10'!R20</f>
        <v>1425154.3712792348</v>
      </c>
      <c r="AG51" s="442">
        <f t="shared" ref="AG51:AG56" si="8">T20</f>
        <v>1740821.815916982</v>
      </c>
      <c r="AH51" s="1455"/>
    </row>
    <row r="52" spans="1:34" ht="48.75" customHeight="1">
      <c r="A52" s="339"/>
      <c r="B52" s="337"/>
      <c r="C52" s="337"/>
      <c r="D52" s="337"/>
      <c r="E52" s="337"/>
      <c r="F52" s="337"/>
      <c r="G52" s="337"/>
      <c r="H52" s="337"/>
      <c r="I52" s="337"/>
      <c r="J52" s="337"/>
      <c r="K52" s="337"/>
      <c r="L52" s="337"/>
      <c r="M52" s="337"/>
      <c r="N52" s="337"/>
      <c r="O52" s="337"/>
      <c r="P52" s="543"/>
      <c r="Q52" s="543"/>
      <c r="R52" s="543"/>
      <c r="S52" s="543"/>
      <c r="T52" s="543"/>
      <c r="U52" s="543"/>
      <c r="W52" s="441" t="s">
        <v>419</v>
      </c>
      <c r="X52" s="442">
        <f>'10'!B21</f>
        <v>4771266.973282</v>
      </c>
      <c r="Y52" s="442">
        <f>'10'!D21</f>
        <v>5488567.0253040111</v>
      </c>
      <c r="Z52" s="442">
        <f>'10'!F21</f>
        <v>5508407.8030000003</v>
      </c>
      <c r="AA52" s="442">
        <f>'10'!H21</f>
        <v>5475166.3686730787</v>
      </c>
      <c r="AB52" s="442">
        <f>'10'!J21</f>
        <v>5094859.2620210024</v>
      </c>
      <c r="AC52" s="442">
        <f>'10'!L21</f>
        <v>5222076.7556636911</v>
      </c>
      <c r="AD52" s="442">
        <f>'10'!N21</f>
        <v>5245992.8721880019</v>
      </c>
      <c r="AE52" s="442">
        <f>'10'!P21</f>
        <v>5396278.9594914746</v>
      </c>
      <c r="AF52" s="442">
        <f>'10'!R21</f>
        <v>4878402.9461922124</v>
      </c>
      <c r="AG52" s="442">
        <f t="shared" si="8"/>
        <v>5516947.788385638</v>
      </c>
      <c r="AH52" s="1455"/>
    </row>
    <row r="53" spans="1:34">
      <c r="A53" s="1746" t="s">
        <v>427</v>
      </c>
      <c r="B53" s="1746"/>
      <c r="C53" s="1746"/>
      <c r="D53" s="1746"/>
      <c r="E53" s="1746"/>
      <c r="F53" s="1746"/>
      <c r="G53" s="1746"/>
      <c r="H53" s="1746"/>
      <c r="I53" s="1746"/>
      <c r="J53" s="1746"/>
      <c r="K53" s="403"/>
      <c r="L53" s="1746" t="s">
        <v>428</v>
      </c>
      <c r="M53" s="1746"/>
      <c r="N53" s="1746"/>
      <c r="O53" s="1746"/>
      <c r="P53" s="1746"/>
      <c r="Q53" s="1746"/>
      <c r="R53" s="1746"/>
      <c r="S53" s="1746"/>
      <c r="T53" s="1746"/>
      <c r="U53" s="1746"/>
      <c r="W53" s="441" t="s">
        <v>67</v>
      </c>
      <c r="X53" s="442">
        <f>'10'!B22</f>
        <v>8001272.6840059971</v>
      </c>
      <c r="Y53" s="442">
        <f>'10'!D22</f>
        <v>7473193.0862098094</v>
      </c>
      <c r="Z53" s="442">
        <f>'10'!F22</f>
        <v>7768172.5099999998</v>
      </c>
      <c r="AA53" s="442">
        <f>'10'!H22</f>
        <v>8352134.3274809718</v>
      </c>
      <c r="AB53" s="442">
        <f>'10'!J22</f>
        <v>8265932.4977369672</v>
      </c>
      <c r="AC53" s="442">
        <f>'10'!L22</f>
        <v>8018166.8469247492</v>
      </c>
      <c r="AD53" s="442">
        <f>'10'!N22</f>
        <v>8009844.5211904021</v>
      </c>
      <c r="AE53" s="442">
        <f>'10'!P22</f>
        <v>8331223.5744369095</v>
      </c>
      <c r="AF53" s="442">
        <f>'10'!R22</f>
        <v>8455316.9004409723</v>
      </c>
      <c r="AG53" s="442">
        <f t="shared" si="8"/>
        <v>7747098.4187108735</v>
      </c>
      <c r="AH53" s="1455"/>
    </row>
    <row r="54" spans="1:34">
      <c r="A54" s="339"/>
      <c r="B54" s="337"/>
      <c r="C54" s="337"/>
      <c r="D54" s="337"/>
      <c r="E54" s="337"/>
      <c r="F54" s="337"/>
      <c r="G54" s="337"/>
      <c r="H54" s="337"/>
      <c r="I54" s="1754"/>
      <c r="J54" s="1754"/>
      <c r="K54" s="1754"/>
      <c r="L54" s="1754"/>
      <c r="M54" s="1754"/>
      <c r="N54" s="1754"/>
      <c r="O54" s="1754"/>
      <c r="P54" s="1754"/>
      <c r="Q54" s="543"/>
      <c r="R54" s="543"/>
      <c r="S54" s="543"/>
      <c r="T54" s="543"/>
      <c r="U54" s="543"/>
      <c r="W54" s="441" t="s">
        <v>68</v>
      </c>
      <c r="X54" s="442">
        <f>'10'!B23</f>
        <v>9320148.7792099956</v>
      </c>
      <c r="Y54" s="442">
        <f>'10'!D23</f>
        <v>4991073.5360998977</v>
      </c>
      <c r="Z54" s="442">
        <f>'10'!F23</f>
        <v>6785664.7669999991</v>
      </c>
      <c r="AA54" s="442">
        <f>'10'!H23</f>
        <v>7622782.8458727272</v>
      </c>
      <c r="AB54" s="442">
        <f>'10'!J23</f>
        <v>8721404.2015460376</v>
      </c>
      <c r="AC54" s="442">
        <f>'10'!L23</f>
        <v>7195290.7486268394</v>
      </c>
      <c r="AD54" s="442">
        <f>'10'!N23</f>
        <v>7112262.0376888318</v>
      </c>
      <c r="AE54" s="442">
        <f>'10'!P23</f>
        <v>6901898.8206374375</v>
      </c>
      <c r="AF54" s="442">
        <f>'10'!R23</f>
        <v>9555218.353111878</v>
      </c>
      <c r="AG54" s="442">
        <f t="shared" si="8"/>
        <v>5203662.9128368162</v>
      </c>
      <c r="AH54" s="1455"/>
    </row>
    <row r="55" spans="1:34">
      <c r="A55" s="339"/>
      <c r="B55" s="337"/>
      <c r="C55" s="337"/>
      <c r="D55" s="337"/>
      <c r="E55" s="337"/>
      <c r="F55" s="337"/>
      <c r="G55" s="337"/>
      <c r="H55" s="337"/>
      <c r="I55" s="337"/>
      <c r="J55" s="337"/>
      <c r="K55" s="337"/>
      <c r="L55" s="337"/>
      <c r="M55" s="337"/>
      <c r="N55" s="337"/>
      <c r="O55" s="337"/>
      <c r="P55" s="543"/>
      <c r="Q55" s="543"/>
      <c r="R55" s="543"/>
      <c r="S55" s="543"/>
      <c r="T55" s="543"/>
      <c r="U55" s="543"/>
      <c r="W55" s="441" t="s">
        <v>69</v>
      </c>
      <c r="X55" s="442">
        <f>'10'!B24</f>
        <v>1436421.2979679992</v>
      </c>
      <c r="Y55" s="442">
        <f>'10'!D24</f>
        <v>446199.3853124305</v>
      </c>
      <c r="Z55" s="442">
        <f>'10'!F24</f>
        <v>832468.37699999998</v>
      </c>
      <c r="AA55" s="442">
        <f>'10'!H24</f>
        <v>916276.58158523124</v>
      </c>
      <c r="AB55" s="442">
        <f>'10'!J24</f>
        <v>1175113.939606647</v>
      </c>
      <c r="AC55" s="442">
        <f>'10'!L24</f>
        <v>966120.17449338897</v>
      </c>
      <c r="AD55" s="442">
        <f>'10'!N24</f>
        <v>930980.12654766045</v>
      </c>
      <c r="AE55" s="442">
        <f>'10'!P24</f>
        <v>830758.18090108014</v>
      </c>
      <c r="AF55" s="442">
        <f>'10'!R24</f>
        <v>1464997.7233109875</v>
      </c>
      <c r="AG55" s="442">
        <f t="shared" si="8"/>
        <v>530554.79052849649</v>
      </c>
      <c r="AH55" s="1455"/>
    </row>
    <row r="56" spans="1:34">
      <c r="A56" s="339"/>
      <c r="B56" s="337"/>
      <c r="C56" s="337"/>
      <c r="D56" s="337"/>
      <c r="E56" s="337"/>
      <c r="F56" s="337"/>
      <c r="G56" s="337"/>
      <c r="H56" s="337"/>
      <c r="I56" s="337"/>
      <c r="J56" s="337"/>
      <c r="K56" s="337"/>
      <c r="L56" s="337"/>
      <c r="M56" s="337"/>
      <c r="N56" s="337"/>
      <c r="O56" s="337"/>
      <c r="P56" s="543"/>
      <c r="Q56" s="543"/>
      <c r="R56" s="543"/>
      <c r="S56" s="543"/>
      <c r="T56" s="543"/>
      <c r="U56" s="543"/>
      <c r="W56" s="441" t="s">
        <v>70</v>
      </c>
      <c r="X56" s="442">
        <f>'10'!B25</f>
        <v>566274.33273899986</v>
      </c>
      <c r="Y56" s="442">
        <f>'10'!D25</f>
        <v>232016.15081998546</v>
      </c>
      <c r="Z56" s="442">
        <f>'10'!F25</f>
        <v>408832.78300000005</v>
      </c>
      <c r="AA56" s="442">
        <f>'10'!H25</f>
        <v>428906.15095421666</v>
      </c>
      <c r="AB56" s="442">
        <f>'10'!J25</f>
        <v>539356.97684662067</v>
      </c>
      <c r="AC56" s="442">
        <f>'10'!L25</f>
        <v>520412.12425384083</v>
      </c>
      <c r="AD56" s="442">
        <f>'10'!N25</f>
        <v>490261.17938497674</v>
      </c>
      <c r="AE56" s="442">
        <f>'10'!P25</f>
        <v>444284.52803940669</v>
      </c>
      <c r="AF56" s="442">
        <f>'10'!R25</f>
        <v>647981.82505417708</v>
      </c>
      <c r="AG56" s="442">
        <f t="shared" si="8"/>
        <v>357376.60470134486</v>
      </c>
      <c r="AH56" s="1455"/>
    </row>
    <row r="57" spans="1:34">
      <c r="A57" s="339"/>
      <c r="B57" s="337"/>
      <c r="C57" s="337"/>
      <c r="D57" s="337"/>
      <c r="E57" s="337"/>
      <c r="F57" s="337"/>
      <c r="G57" s="337"/>
      <c r="H57" s="337"/>
      <c r="I57" s="337"/>
      <c r="J57" s="337"/>
      <c r="K57" s="337"/>
      <c r="L57" s="337"/>
      <c r="M57" s="337"/>
      <c r="N57" s="337"/>
      <c r="O57" s="337"/>
      <c r="P57" s="543"/>
      <c r="Q57" s="543"/>
      <c r="R57" s="543"/>
      <c r="S57" s="543"/>
      <c r="T57" s="543"/>
      <c r="U57" s="543"/>
      <c r="W57" s="441"/>
      <c r="X57" s="442"/>
      <c r="Y57" s="442"/>
      <c r="Z57" s="442"/>
      <c r="AA57" s="442"/>
      <c r="AB57" s="442"/>
      <c r="AC57" s="442"/>
      <c r="AD57" s="442"/>
      <c r="AE57" s="442"/>
      <c r="AF57" s="442"/>
      <c r="AG57" s="440"/>
      <c r="AH57" s="1455"/>
    </row>
    <row r="58" spans="1:34">
      <c r="A58" s="341"/>
      <c r="B58" s="337"/>
      <c r="C58" s="337"/>
      <c r="D58" s="337"/>
      <c r="E58" s="337"/>
      <c r="F58" s="337"/>
      <c r="G58" s="337"/>
      <c r="H58" s="337"/>
      <c r="I58" s="337"/>
      <c r="J58" s="337"/>
      <c r="K58" s="337"/>
      <c r="L58" s="337"/>
      <c r="M58" s="337"/>
      <c r="N58" s="337"/>
      <c r="O58" s="337"/>
      <c r="P58" s="543"/>
      <c r="Q58" s="543"/>
      <c r="R58" s="543"/>
      <c r="S58" s="543"/>
      <c r="T58" s="543"/>
      <c r="U58" s="543"/>
      <c r="W58" s="441"/>
      <c r="X58" s="443">
        <f>X37</f>
        <v>2013</v>
      </c>
      <c r="Y58" s="443">
        <f t="shared" ref="Y58:AG58" si="9">Y37</f>
        <v>2014</v>
      </c>
      <c r="Z58" s="443">
        <f t="shared" si="9"/>
        <v>2015</v>
      </c>
      <c r="AA58" s="443">
        <f t="shared" si="9"/>
        <v>2016</v>
      </c>
      <c r="AB58" s="443">
        <f t="shared" si="9"/>
        <v>2017</v>
      </c>
      <c r="AC58" s="443">
        <f t="shared" si="9"/>
        <v>2018</v>
      </c>
      <c r="AD58" s="443">
        <f t="shared" si="9"/>
        <v>2019</v>
      </c>
      <c r="AE58" s="443">
        <f t="shared" si="9"/>
        <v>2020</v>
      </c>
      <c r="AF58" s="443">
        <f t="shared" si="9"/>
        <v>2021</v>
      </c>
      <c r="AG58" s="443">
        <f t="shared" si="9"/>
        <v>2022</v>
      </c>
      <c r="AH58" s="1455"/>
    </row>
    <row r="59" spans="1:34">
      <c r="A59" s="342"/>
      <c r="B59" s="337"/>
      <c r="C59" s="337"/>
      <c r="D59" s="337"/>
      <c r="E59" s="337"/>
      <c r="F59" s="337"/>
      <c r="G59" s="337"/>
      <c r="H59" s="337"/>
      <c r="I59" s="337"/>
      <c r="J59" s="337"/>
      <c r="K59" s="337"/>
      <c r="L59" s="337"/>
      <c r="M59" s="337"/>
      <c r="N59" s="337"/>
      <c r="O59" s="337"/>
      <c r="P59" s="543"/>
      <c r="Q59" s="543"/>
      <c r="R59" s="543"/>
      <c r="S59" s="543"/>
      <c r="T59" s="543"/>
      <c r="U59" s="543"/>
      <c r="W59" s="441" t="s">
        <v>413</v>
      </c>
      <c r="X59" s="442">
        <f>X61-X60</f>
        <v>47334125.896372996</v>
      </c>
      <c r="Y59" s="442">
        <f t="shared" ref="Y59:AD59" si="10">Y61-Y60</f>
        <v>43967311.501349993</v>
      </c>
      <c r="Z59" s="442">
        <f t="shared" si="10"/>
        <v>45471682.594999991</v>
      </c>
      <c r="AA59" s="442">
        <f t="shared" si="10"/>
        <v>49683527.096944995</v>
      </c>
      <c r="AB59" s="442">
        <f t="shared" si="10"/>
        <v>50835738.715214998</v>
      </c>
      <c r="AC59" s="442">
        <f t="shared" si="10"/>
        <v>49829735.242558002</v>
      </c>
      <c r="AD59" s="442">
        <f t="shared" si="10"/>
        <v>53379467.106026985</v>
      </c>
      <c r="AE59" s="442">
        <f>AE61-AE60</f>
        <v>55139496.558839992</v>
      </c>
      <c r="AF59" s="442">
        <f>AF61-AF60</f>
        <v>59195542.689879999</v>
      </c>
      <c r="AG59" s="442">
        <f>AG61-AG60</f>
        <v>47183363.109165996</v>
      </c>
      <c r="AH59" s="1416"/>
    </row>
    <row r="60" spans="1:34">
      <c r="A60" s="343"/>
      <c r="B60" s="337"/>
      <c r="C60" s="337"/>
      <c r="D60" s="337"/>
      <c r="E60" s="337"/>
      <c r="F60" s="337"/>
      <c r="G60" s="337"/>
      <c r="H60" s="337"/>
      <c r="I60" s="337"/>
      <c r="J60" s="337"/>
      <c r="K60" s="337"/>
      <c r="L60" s="337"/>
      <c r="M60" s="337"/>
      <c r="N60" s="337"/>
      <c r="O60" s="337"/>
      <c r="P60" s="543"/>
      <c r="Q60" s="543"/>
      <c r="R60" s="543"/>
      <c r="S60" s="543"/>
      <c r="T60" s="543"/>
      <c r="U60" s="543"/>
      <c r="W60" s="441" t="s">
        <v>429</v>
      </c>
      <c r="X60" s="442">
        <f>'10'!B26</f>
        <v>38902503.829107977</v>
      </c>
      <c r="Y60" s="442">
        <f>'10'!D26</f>
        <v>31563516.76912</v>
      </c>
      <c r="Z60" s="442">
        <f>'10'!F26</f>
        <v>34345772.933999993</v>
      </c>
      <c r="AA60" s="442">
        <f>'10'!H26</f>
        <v>37526410.592999987</v>
      </c>
      <c r="AB60" s="442">
        <f>'10'!J26</f>
        <v>39209275.907299995</v>
      </c>
      <c r="AC60" s="442">
        <f>'10'!L26</f>
        <v>36014212.259259999</v>
      </c>
      <c r="AD60" s="442">
        <f>'10'!N26</f>
        <v>36017655.155199997</v>
      </c>
      <c r="AE60" s="442">
        <f>'10'!P26</f>
        <v>36305115.29463999</v>
      </c>
      <c r="AF60" s="442">
        <f>'10'!R26</f>
        <v>40200966.3926</v>
      </c>
      <c r="AG60" s="442">
        <f>T26</f>
        <v>33133691.932709988</v>
      </c>
      <c r="AH60" s="1416"/>
    </row>
    <row r="61" spans="1:34">
      <c r="A61" s="343"/>
      <c r="B61" s="344"/>
      <c r="C61" s="344"/>
      <c r="D61" s="344"/>
      <c r="E61" s="344"/>
      <c r="F61" s="344"/>
      <c r="G61" s="344"/>
      <c r="H61" s="344"/>
      <c r="I61" s="344"/>
      <c r="J61" s="344"/>
      <c r="K61" s="344"/>
      <c r="L61" s="344"/>
      <c r="M61" s="344"/>
      <c r="N61" s="344"/>
      <c r="O61" s="344"/>
      <c r="P61" s="543"/>
      <c r="Q61" s="543"/>
      <c r="R61" s="543"/>
      <c r="S61" s="543"/>
      <c r="T61" s="543"/>
      <c r="U61" s="543"/>
      <c r="X61" s="442">
        <f>'10'!B27</f>
        <v>86236629.725480974</v>
      </c>
      <c r="Y61" s="442">
        <f>'10'!D27</f>
        <v>75530828.270469993</v>
      </c>
      <c r="Z61" s="442">
        <f>'10'!F27</f>
        <v>79817455.528999984</v>
      </c>
      <c r="AA61" s="442">
        <f>'10'!H27</f>
        <v>87209937.689944983</v>
      </c>
      <c r="AB61" s="442">
        <f>'10'!J27</f>
        <v>90045014.622514993</v>
      </c>
      <c r="AC61" s="442">
        <f>'10'!L27</f>
        <v>85843947.501818001</v>
      </c>
      <c r="AD61" s="442">
        <f>'10'!N27</f>
        <v>89397122.261226982</v>
      </c>
      <c r="AE61" s="442">
        <f>'10'!P27</f>
        <v>91444611.853479981</v>
      </c>
      <c r="AF61" s="442">
        <f>'10'!R27</f>
        <v>99396509.082479998</v>
      </c>
      <c r="AG61" s="442">
        <f>T27</f>
        <v>80317055.041875988</v>
      </c>
      <c r="AH61" s="1416"/>
    </row>
    <row r="62" spans="1:34">
      <c r="A62" s="345"/>
      <c r="B62" s="346"/>
      <c r="C62" s="1755"/>
      <c r="D62" s="346"/>
      <c r="E62" s="1755"/>
      <c r="F62" s="346"/>
      <c r="G62" s="1755"/>
      <c r="H62" s="346"/>
      <c r="I62" s="1755"/>
      <c r="J62" s="346"/>
      <c r="K62" s="1755"/>
      <c r="L62" s="346"/>
      <c r="M62" s="1755"/>
      <c r="N62" s="346"/>
      <c r="O62" s="1755"/>
      <c r="P62" s="543"/>
      <c r="Q62" s="543"/>
      <c r="R62" s="543"/>
      <c r="S62" s="543"/>
      <c r="T62" s="543"/>
      <c r="U62" s="543"/>
      <c r="W62" s="1416"/>
      <c r="X62" s="1416"/>
      <c r="Y62" s="1416"/>
      <c r="Z62" s="1416"/>
      <c r="AA62" s="1416"/>
      <c r="AB62" s="1416"/>
      <c r="AC62" s="1416"/>
      <c r="AD62" s="1416"/>
      <c r="AE62" s="1416"/>
      <c r="AF62" s="1416"/>
      <c r="AG62" s="1416"/>
      <c r="AH62" s="1416"/>
    </row>
    <row r="63" spans="1:34">
      <c r="A63" s="347"/>
      <c r="B63" s="348"/>
      <c r="C63" s="1755"/>
      <c r="D63" s="348"/>
      <c r="E63" s="1755"/>
      <c r="F63" s="348"/>
      <c r="G63" s="1755"/>
      <c r="H63" s="348"/>
      <c r="I63" s="1755"/>
      <c r="J63" s="348"/>
      <c r="K63" s="1755"/>
      <c r="L63" s="348"/>
      <c r="M63" s="1755"/>
      <c r="N63" s="348"/>
      <c r="O63" s="1755"/>
      <c r="P63" s="543"/>
      <c r="Q63" s="543"/>
      <c r="R63" s="543"/>
      <c r="S63" s="543"/>
      <c r="T63" s="543"/>
      <c r="U63" s="543"/>
      <c r="W63" s="1416"/>
      <c r="X63" s="1416"/>
      <c r="Y63" s="1416"/>
      <c r="Z63" s="1416"/>
      <c r="AA63" s="1416"/>
      <c r="AB63" s="1416"/>
      <c r="AC63" s="1416"/>
      <c r="AD63" s="1416"/>
      <c r="AE63" s="1416"/>
      <c r="AF63" s="1416"/>
      <c r="AG63" s="1416"/>
      <c r="AH63" s="1416"/>
    </row>
    <row r="64" spans="1:34">
      <c r="A64" s="349"/>
      <c r="B64" s="337"/>
      <c r="C64" s="337"/>
      <c r="D64" s="337"/>
      <c r="E64" s="337"/>
      <c r="F64" s="337"/>
      <c r="G64" s="337"/>
      <c r="H64" s="337"/>
      <c r="I64" s="337"/>
      <c r="J64" s="337"/>
      <c r="K64" s="337"/>
      <c r="L64" s="337"/>
      <c r="M64" s="337"/>
      <c r="N64" s="337"/>
      <c r="O64" s="337"/>
      <c r="P64" s="543"/>
      <c r="Q64" s="543"/>
      <c r="R64" s="543"/>
      <c r="S64" s="543"/>
      <c r="T64" s="543"/>
      <c r="U64" s="543"/>
    </row>
    <row r="65" spans="1:16">
      <c r="A65" s="349"/>
      <c r="B65" s="337"/>
      <c r="C65" s="337"/>
      <c r="D65" s="337"/>
      <c r="E65" s="337"/>
      <c r="F65" s="337"/>
      <c r="G65" s="337"/>
      <c r="H65" s="337"/>
      <c r="I65" s="337"/>
      <c r="J65" s="337"/>
      <c r="K65" s="337"/>
      <c r="L65" s="337"/>
      <c r="M65" s="337"/>
      <c r="N65" s="337"/>
      <c r="O65" s="337"/>
      <c r="P65" s="543"/>
    </row>
    <row r="66" spans="1:16">
      <c r="B66" s="543"/>
      <c r="C66" s="543"/>
      <c r="D66" s="543"/>
      <c r="E66" s="543"/>
      <c r="F66" s="543"/>
      <c r="G66" s="543"/>
      <c r="H66" s="543"/>
      <c r="I66" s="543"/>
      <c r="J66" s="543"/>
      <c r="K66" s="543"/>
      <c r="L66" s="543"/>
      <c r="M66" s="543"/>
      <c r="N66" s="543"/>
      <c r="O66" s="543"/>
      <c r="P66" s="543"/>
    </row>
    <row r="68" spans="1:16">
      <c r="A68" s="1751"/>
      <c r="B68" s="1752"/>
      <c r="C68" s="1752"/>
      <c r="D68" s="1752"/>
      <c r="E68" s="1752"/>
      <c r="F68" s="1752"/>
      <c r="G68" s="1752"/>
      <c r="H68" s="1752"/>
      <c r="I68" s="1752"/>
      <c r="J68" s="1752"/>
      <c r="K68" s="1752"/>
      <c r="L68" s="1752"/>
      <c r="M68" s="1752"/>
      <c r="N68" s="1752"/>
      <c r="O68" s="1752"/>
      <c r="P68" s="1752"/>
    </row>
    <row r="69" spans="1:16">
      <c r="A69" s="1751"/>
      <c r="B69" s="1752"/>
      <c r="C69" s="1752"/>
      <c r="D69" s="1752"/>
      <c r="E69" s="1752"/>
      <c r="F69" s="1752"/>
      <c r="G69" s="1752"/>
      <c r="H69" s="1752"/>
      <c r="I69" s="1752"/>
      <c r="J69" s="1752"/>
      <c r="K69" s="1752"/>
      <c r="L69" s="1752"/>
      <c r="M69" s="1752"/>
      <c r="N69" s="1752"/>
      <c r="O69" s="1752"/>
      <c r="P69" s="1752"/>
    </row>
  </sheetData>
  <mergeCells count="38">
    <mergeCell ref="B2:O2"/>
    <mergeCell ref="L36:U36"/>
    <mergeCell ref="T3:U3"/>
    <mergeCell ref="U4:U5"/>
    <mergeCell ref="A29:U29"/>
    <mergeCell ref="R3:S3"/>
    <mergeCell ref="S4:S5"/>
    <mergeCell ref="C4:C5"/>
    <mergeCell ref="E4:E5"/>
    <mergeCell ref="G4:G5"/>
    <mergeCell ref="I4:I5"/>
    <mergeCell ref="K4:K5"/>
    <mergeCell ref="M4:M5"/>
    <mergeCell ref="O4:O5"/>
    <mergeCell ref="Q4:Q5"/>
    <mergeCell ref="K62:K63"/>
    <mergeCell ref="M62:M63"/>
    <mergeCell ref="O62:O63"/>
    <mergeCell ref="M37:M38"/>
    <mergeCell ref="O37:O38"/>
    <mergeCell ref="L53:U53"/>
    <mergeCell ref="K37:K38"/>
    <mergeCell ref="A53:J53"/>
    <mergeCell ref="A3:A5"/>
    <mergeCell ref="A1:U1"/>
    <mergeCell ref="A68:A69"/>
    <mergeCell ref="B68:P69"/>
    <mergeCell ref="A51:P51"/>
    <mergeCell ref="I54:P54"/>
    <mergeCell ref="C62:C63"/>
    <mergeCell ref="E62:E63"/>
    <mergeCell ref="G62:G63"/>
    <mergeCell ref="I62:I63"/>
    <mergeCell ref="C37:C38"/>
    <mergeCell ref="E37:E38"/>
    <mergeCell ref="G37:G38"/>
    <mergeCell ref="I37:I38"/>
    <mergeCell ref="A36:J3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5"/>
  <dimension ref="A1:AA123"/>
  <sheetViews>
    <sheetView showGridLines="0" topLeftCell="A85" zoomScaleNormal="100" zoomScaleSheetLayoutView="100" workbookViewId="0">
      <selection activeCell="H1" sqref="H1"/>
    </sheetView>
  </sheetViews>
  <sheetFormatPr defaultColWidth="9.140625" defaultRowHeight="12.75"/>
  <cols>
    <col min="1" max="1" width="19.7109375" style="351" customWidth="1"/>
    <col min="2" max="2" width="3.85546875" style="6" customWidth="1"/>
    <col min="3" max="3" width="7.140625" style="6" bestFit="1" customWidth="1"/>
    <col min="4" max="4" width="10.28515625" style="6" customWidth="1"/>
    <col min="5" max="6" width="8.7109375" style="6" customWidth="1"/>
    <col min="7" max="7" width="6.7109375" style="6" customWidth="1"/>
    <col min="8" max="8" width="8.140625" style="6" customWidth="1"/>
    <col min="9" max="10" width="8.7109375" style="6" customWidth="1"/>
    <col min="11" max="11" width="6.7109375" style="6" customWidth="1"/>
    <col min="12" max="12" width="9.140625" style="6"/>
    <col min="13" max="13" width="10.140625" style="6" bestFit="1" customWidth="1"/>
    <col min="14" max="14" width="11.140625" style="1264" customWidth="1"/>
    <col min="15" max="15" width="9.140625" style="1264"/>
    <col min="16" max="16384" width="9.140625" style="6"/>
  </cols>
  <sheetData>
    <row r="1" spans="1:27" ht="20.25">
      <c r="A1" s="1769" t="s">
        <v>430</v>
      </c>
      <c r="B1" s="1769"/>
      <c r="C1" s="1769"/>
      <c r="D1" s="1769"/>
      <c r="E1" s="1769"/>
      <c r="F1" s="1769"/>
      <c r="G1" s="1769"/>
      <c r="H1" s="1769"/>
      <c r="I1" s="1769"/>
      <c r="J1" s="1769"/>
      <c r="K1" s="1769"/>
    </row>
    <row r="2" spans="1:27" ht="5.0999999999999996" customHeight="1">
      <c r="J2" s="1770"/>
      <c r="K2" s="1770"/>
    </row>
    <row r="3" spans="1:27" s="497" customFormat="1" ht="36" customHeight="1">
      <c r="A3" s="1692" t="s">
        <v>553</v>
      </c>
      <c r="B3" s="1692"/>
      <c r="C3" s="1692"/>
      <c r="D3" s="1692"/>
      <c r="E3" s="1692"/>
      <c r="F3" s="1692"/>
      <c r="G3" s="1692"/>
      <c r="H3" s="1692"/>
      <c r="I3" s="1692"/>
      <c r="J3" s="1692"/>
      <c r="K3" s="1692"/>
      <c r="N3" s="1264"/>
      <c r="O3" s="1264"/>
    </row>
    <row r="4" spans="1:27" ht="5.0999999999999996" customHeight="1">
      <c r="A4" s="523"/>
      <c r="B4" s="523"/>
      <c r="C4" s="554"/>
      <c r="D4" s="523"/>
      <c r="E4" s="523"/>
      <c r="F4" s="523"/>
      <c r="G4" s="523"/>
      <c r="H4" s="523"/>
      <c r="I4" s="523"/>
      <c r="J4" s="524"/>
      <c r="K4" s="524"/>
    </row>
    <row r="5" spans="1:27" ht="15.75" customHeight="1">
      <c r="A5" s="1715">
        <v>2022</v>
      </c>
      <c r="B5" s="1715"/>
      <c r="C5" s="1715"/>
      <c r="D5" s="1715"/>
      <c r="E5" s="1715"/>
      <c r="F5" s="1715"/>
      <c r="G5" s="1715"/>
      <c r="H5" s="1715"/>
      <c r="I5" s="1715"/>
      <c r="J5" s="1715"/>
      <c r="K5" s="1715"/>
    </row>
    <row r="6" spans="1:27" ht="13.5" customHeight="1">
      <c r="A6" s="854"/>
      <c r="B6" s="1466" t="s">
        <v>383</v>
      </c>
      <c r="C6" s="1466"/>
      <c r="D6" s="1705" t="s">
        <v>431</v>
      </c>
      <c r="E6" s="1454">
        <f>A5</f>
        <v>2022</v>
      </c>
      <c r="F6" s="1452"/>
      <c r="G6" s="1452"/>
      <c r="H6" s="1767" t="s">
        <v>238</v>
      </c>
      <c r="I6" s="1717">
        <f>E6-1</f>
        <v>2021</v>
      </c>
      <c r="J6" s="1466"/>
      <c r="K6" s="1466"/>
    </row>
    <row r="7" spans="1:27" ht="13.5" customHeight="1">
      <c r="A7" s="855"/>
      <c r="B7" s="1467"/>
      <c r="C7" s="1467"/>
      <c r="D7" s="1706"/>
      <c r="E7" s="1453"/>
      <c r="F7" s="1453"/>
      <c r="G7" s="1453"/>
      <c r="H7" s="1711"/>
      <c r="I7" s="1718"/>
      <c r="J7" s="1467"/>
      <c r="K7" s="1467"/>
    </row>
    <row r="8" spans="1:27" ht="13.5" customHeight="1">
      <c r="A8" s="855"/>
      <c r="B8" s="1467"/>
      <c r="C8" s="1467"/>
      <c r="D8" s="1706"/>
      <c r="E8" s="498"/>
      <c r="F8" s="498"/>
      <c r="G8" s="1711" t="s">
        <v>377</v>
      </c>
      <c r="H8" s="1711"/>
      <c r="I8" s="1710"/>
      <c r="J8" s="1711"/>
      <c r="K8" s="1711" t="s">
        <v>377</v>
      </c>
    </row>
    <row r="9" spans="1:27" ht="13.5" customHeight="1">
      <c r="A9" s="856"/>
      <c r="B9" s="1468"/>
      <c r="C9" s="1468"/>
      <c r="D9" s="1706"/>
      <c r="E9" s="1408" t="s">
        <v>316</v>
      </c>
      <c r="F9" s="1408" t="s">
        <v>31</v>
      </c>
      <c r="G9" s="1711"/>
      <c r="H9" s="1711"/>
      <c r="I9" s="1407" t="s">
        <v>316</v>
      </c>
      <c r="J9" s="1408" t="s">
        <v>31</v>
      </c>
      <c r="K9" s="1711"/>
    </row>
    <row r="10" spans="1:27" ht="13.5" customHeight="1">
      <c r="A10" s="1771" t="s">
        <v>432</v>
      </c>
      <c r="B10" s="1771"/>
      <c r="C10" s="810"/>
      <c r="D10" s="798"/>
      <c r="E10" s="798"/>
      <c r="F10" s="798"/>
      <c r="G10" s="798"/>
      <c r="H10" s="798"/>
      <c r="I10" s="1052"/>
      <c r="J10" s="798"/>
      <c r="K10" s="798"/>
    </row>
    <row r="11" spans="1:27" ht="13.5" customHeight="1">
      <c r="A11" s="929"/>
      <c r="B11" s="929"/>
      <c r="C11" s="813" t="s">
        <v>95</v>
      </c>
      <c r="D11" s="801">
        <v>84</v>
      </c>
      <c r="E11" s="801">
        <v>97344.104020000013</v>
      </c>
      <c r="F11" s="801">
        <v>1050182.3542599999</v>
      </c>
      <c r="G11" s="676">
        <f>E11/E16</f>
        <v>0.37841330782523985</v>
      </c>
      <c r="H11" s="676">
        <f>(E11-I11)/I11</f>
        <v>-8.357164363063091E-2</v>
      </c>
      <c r="I11" s="1053">
        <v>106221.18286000002</v>
      </c>
      <c r="J11" s="801">
        <v>1134215.2790599999</v>
      </c>
      <c r="K11" s="676">
        <f>I11/$I$16</f>
        <v>0.34752554694255317</v>
      </c>
      <c r="L11" s="297"/>
    </row>
    <row r="12" spans="1:27" ht="13.5" customHeight="1">
      <c r="A12" s="929"/>
      <c r="B12" s="929"/>
      <c r="C12" s="813" t="s">
        <v>98</v>
      </c>
      <c r="D12" s="801">
        <v>295</v>
      </c>
      <c r="E12" s="801">
        <v>32927.197100000005</v>
      </c>
      <c r="F12" s="801">
        <v>354909.11278999998</v>
      </c>
      <c r="G12" s="676">
        <f>E12/E16</f>
        <v>0.12800045464966872</v>
      </c>
      <c r="H12" s="676">
        <f>(E12-I12)/I12</f>
        <v>-0.24404505168083862</v>
      </c>
      <c r="I12" s="1053">
        <v>43557.089180000003</v>
      </c>
      <c r="J12" s="801">
        <v>465087.88786000013</v>
      </c>
      <c r="K12" s="676">
        <f>I12/$I$16</f>
        <v>0.14250642699447214</v>
      </c>
      <c r="L12" s="297"/>
      <c r="N12" s="1265"/>
      <c r="O12" s="1265"/>
      <c r="P12" s="297"/>
    </row>
    <row r="13" spans="1:27" ht="13.5" customHeight="1">
      <c r="A13" s="930"/>
      <c r="B13" s="931"/>
      <c r="C13" s="813" t="s">
        <v>97</v>
      </c>
      <c r="D13" s="801">
        <v>9545</v>
      </c>
      <c r="E13" s="801">
        <v>47435.346380000003</v>
      </c>
      <c r="F13" s="801">
        <v>510828.17926000012</v>
      </c>
      <c r="G13" s="676">
        <f>E13/E16</f>
        <v>0.18439911191543593</v>
      </c>
      <c r="H13" s="676">
        <f>(E13-I13)/I13</f>
        <v>-0.18870835759216159</v>
      </c>
      <c r="I13" s="1053">
        <v>58468.920299999998</v>
      </c>
      <c r="J13" s="801">
        <v>624311.68309000006</v>
      </c>
      <c r="K13" s="676">
        <f>I13/$I$16</f>
        <v>0.19129370394207684</v>
      </c>
      <c r="L13" s="297"/>
      <c r="N13" s="1265"/>
      <c r="O13" s="1265"/>
      <c r="P13" s="297"/>
    </row>
    <row r="14" spans="1:27" ht="13.5" customHeight="1">
      <c r="A14" s="930"/>
      <c r="B14" s="931"/>
      <c r="C14" s="813" t="s">
        <v>2</v>
      </c>
      <c r="D14" s="801">
        <v>93648</v>
      </c>
      <c r="E14" s="801">
        <v>75368.687130000006</v>
      </c>
      <c r="F14" s="801">
        <v>811635.88607999997</v>
      </c>
      <c r="G14" s="676">
        <f>E14/E16</f>
        <v>0.29298656031031062</v>
      </c>
      <c r="H14" s="676">
        <f>(E14-I14)/I14</f>
        <v>-0.1895082069333717</v>
      </c>
      <c r="I14" s="1053">
        <v>92991.302039999995</v>
      </c>
      <c r="J14" s="801">
        <v>992931.90879999986</v>
      </c>
      <c r="K14" s="676">
        <f>I14/$I$16</f>
        <v>0.30424113375714251</v>
      </c>
      <c r="L14" s="297"/>
      <c r="N14" s="1265"/>
      <c r="O14" s="1265"/>
      <c r="P14" s="297"/>
    </row>
    <row r="15" spans="1:27" ht="13.5" customHeight="1">
      <c r="A15" s="930"/>
      <c r="B15" s="931"/>
      <c r="C15" s="813" t="s">
        <v>1</v>
      </c>
      <c r="D15" s="801">
        <v>15</v>
      </c>
      <c r="E15" s="801">
        <v>4167.4790000000003</v>
      </c>
      <c r="F15" s="801">
        <v>44944.780999999995</v>
      </c>
      <c r="G15" s="676">
        <f>E15/E16</f>
        <v>1.6200565299344799E-2</v>
      </c>
      <c r="H15" s="676">
        <f>(E15-I15)/I15</f>
        <v>-5.5315602116647662E-2</v>
      </c>
      <c r="I15" s="1053">
        <v>4411.5039999999999</v>
      </c>
      <c r="J15" s="801">
        <v>47104.981999999996</v>
      </c>
      <c r="K15" s="676">
        <f>I15/$I$16</f>
        <v>1.4433188363755158E-2</v>
      </c>
      <c r="L15" s="297"/>
    </row>
    <row r="16" spans="1:27" ht="13.5" customHeight="1">
      <c r="A16" s="932"/>
      <c r="B16" s="857"/>
      <c r="C16" s="708" t="s">
        <v>154</v>
      </c>
      <c r="D16" s="850">
        <v>103587</v>
      </c>
      <c r="E16" s="850">
        <v>257242.81363000005</v>
      </c>
      <c r="F16" s="850">
        <v>2772500.3133899998</v>
      </c>
      <c r="G16" s="858">
        <f>SUM(G11:G15)</f>
        <v>0.99999999999999989</v>
      </c>
      <c r="H16" s="807">
        <f t="shared" ref="H16" si="0">(E16-I16)/I16</f>
        <v>-0.15837456242946768</v>
      </c>
      <c r="I16" s="1054">
        <v>305649.99838000006</v>
      </c>
      <c r="J16" s="806">
        <v>3263651.7408099999</v>
      </c>
      <c r="K16" s="807">
        <f>SUM(K11:K15)</f>
        <v>0.99999999999999978</v>
      </c>
      <c r="L16" s="297"/>
      <c r="M16" s="297"/>
      <c r="N16" s="1266" t="str">
        <f>A10</f>
        <v>Jihočeský Region</v>
      </c>
      <c r="O16" s="1266">
        <f>D16</f>
        <v>103587</v>
      </c>
      <c r="P16" s="307"/>
      <c r="Q16" s="297"/>
      <c r="T16" s="307"/>
      <c r="W16" s="302"/>
      <c r="Y16" s="307"/>
      <c r="AA16" s="354"/>
    </row>
    <row r="17" spans="1:27" ht="13.5" customHeight="1">
      <c r="A17" s="1771" t="s">
        <v>433</v>
      </c>
      <c r="B17" s="1771"/>
      <c r="C17" s="810"/>
      <c r="D17" s="853"/>
      <c r="E17" s="853"/>
      <c r="F17" s="853"/>
      <c r="G17" s="798"/>
      <c r="H17" s="798"/>
      <c r="I17" s="1090"/>
      <c r="J17" s="853"/>
      <c r="K17" s="798"/>
      <c r="L17" s="297"/>
      <c r="N17" s="1266" t="str">
        <f>A17</f>
        <v>Jihomoravský Region</v>
      </c>
      <c r="O17" s="1265">
        <f>D23</f>
        <v>377555</v>
      </c>
      <c r="P17" s="297"/>
      <c r="Q17" s="297"/>
      <c r="W17" s="302"/>
      <c r="Y17" s="297"/>
      <c r="AA17" s="354"/>
    </row>
    <row r="18" spans="1:27" ht="13.5" customHeight="1">
      <c r="A18" s="929"/>
      <c r="B18" s="929"/>
      <c r="C18" s="813" t="s">
        <v>95</v>
      </c>
      <c r="D18" s="801">
        <v>193</v>
      </c>
      <c r="E18" s="801">
        <v>362649.58900000004</v>
      </c>
      <c r="F18" s="801">
        <v>3919823.2711200002</v>
      </c>
      <c r="G18" s="676">
        <f>E18/E23</f>
        <v>0.38516768593987138</v>
      </c>
      <c r="H18" s="676">
        <f>(E18-I18)/I18</f>
        <v>-0.12017290377323668</v>
      </c>
      <c r="I18" s="1053">
        <v>412182.79200000007</v>
      </c>
      <c r="J18" s="801">
        <v>4402131.2777300011</v>
      </c>
      <c r="K18" s="676">
        <f>I18/$I$23</f>
        <v>0.366889021495859</v>
      </c>
      <c r="L18" s="297"/>
      <c r="M18" s="297"/>
      <c r="N18" s="1266" t="str">
        <f>A24</f>
        <v>Karlovarský Region</v>
      </c>
      <c r="O18" s="1265">
        <f>D30</f>
        <v>83015</v>
      </c>
      <c r="P18" s="297"/>
      <c r="Q18" s="297"/>
      <c r="W18" s="302"/>
      <c r="Y18" s="307"/>
      <c r="AA18" s="354"/>
    </row>
    <row r="19" spans="1:27" ht="13.5" customHeight="1">
      <c r="A19" s="929"/>
      <c r="B19" s="929"/>
      <c r="C19" s="813" t="s">
        <v>98</v>
      </c>
      <c r="D19" s="801">
        <v>828</v>
      </c>
      <c r="E19" s="801">
        <v>97741.413</v>
      </c>
      <c r="F19" s="801">
        <v>1055800.4625499994</v>
      </c>
      <c r="G19" s="676">
        <f>E19/E23</f>
        <v>0.10381049643407497</v>
      </c>
      <c r="H19" s="676">
        <f>(E19-I19)/I19</f>
        <v>-0.16423514970410766</v>
      </c>
      <c r="I19" s="1053">
        <v>116948.461</v>
      </c>
      <c r="J19" s="801">
        <v>1249055.0993800003</v>
      </c>
      <c r="K19" s="676">
        <f>I19/$I$23</f>
        <v>0.10409727735974146</v>
      </c>
      <c r="L19" s="304"/>
      <c r="M19" s="297"/>
      <c r="N19" s="1266" t="str">
        <f>A31</f>
        <v>Královéhradecký Region</v>
      </c>
      <c r="O19" s="1266">
        <f>D37</f>
        <v>116432</v>
      </c>
      <c r="P19" s="307"/>
      <c r="Q19" s="297"/>
      <c r="T19" s="307"/>
      <c r="W19" s="302"/>
      <c r="Y19" s="297"/>
      <c r="AA19" s="354"/>
    </row>
    <row r="20" spans="1:27" ht="13.5" customHeight="1">
      <c r="A20" s="930"/>
      <c r="B20" s="931"/>
      <c r="C20" s="813" t="s">
        <v>97</v>
      </c>
      <c r="D20" s="801">
        <v>23929</v>
      </c>
      <c r="E20" s="801">
        <v>134472.11299999998</v>
      </c>
      <c r="F20" s="801">
        <v>1451683.19888</v>
      </c>
      <c r="G20" s="676">
        <f>E20/E23</f>
        <v>0.14282192551348757</v>
      </c>
      <c r="H20" s="676">
        <f>(E20-I20)/I20</f>
        <v>-0.13218863884536125</v>
      </c>
      <c r="I20" s="1053">
        <v>154955.465</v>
      </c>
      <c r="J20" s="801">
        <v>1655030.8433400001</v>
      </c>
      <c r="K20" s="676">
        <f>I20/$I$23</f>
        <v>0.13792778357735472</v>
      </c>
      <c r="L20" s="297"/>
      <c r="M20" s="297"/>
      <c r="N20" s="1266" t="str">
        <f>A38</f>
        <v>Liberecký Region</v>
      </c>
      <c r="O20" s="1266">
        <f>D44</f>
        <v>91944</v>
      </c>
      <c r="P20" s="307"/>
      <c r="Q20" s="297"/>
      <c r="T20" s="307"/>
      <c r="W20" s="302"/>
      <c r="Y20" s="307"/>
      <c r="AA20" s="354"/>
    </row>
    <row r="21" spans="1:27" ht="13.5" customHeight="1">
      <c r="A21" s="930"/>
      <c r="B21" s="931"/>
      <c r="C21" s="813" t="s">
        <v>2</v>
      </c>
      <c r="D21" s="801">
        <v>352577</v>
      </c>
      <c r="E21" s="801">
        <v>333677.5</v>
      </c>
      <c r="F21" s="801">
        <v>3600887.4</v>
      </c>
      <c r="G21" s="676">
        <f>E21/E23</f>
        <v>0.35439662534734434</v>
      </c>
      <c r="H21" s="676">
        <f>(E21-I21)/I21</f>
        <v>-0.21532954853832628</v>
      </c>
      <c r="I21" s="1053">
        <v>425245.39999999997</v>
      </c>
      <c r="J21" s="801">
        <v>4541882.8</v>
      </c>
      <c r="K21" s="676">
        <f>I21/$I$23</f>
        <v>0.37851621108339506</v>
      </c>
      <c r="L21" s="297"/>
      <c r="M21" s="297"/>
      <c r="N21" s="1266" t="str">
        <f>A45</f>
        <v>Moravskoslezský Region</v>
      </c>
      <c r="O21" s="1265">
        <f>D51</f>
        <v>372775</v>
      </c>
      <c r="P21" s="297"/>
      <c r="Q21" s="297"/>
      <c r="W21" s="302"/>
      <c r="AA21" s="354"/>
    </row>
    <row r="22" spans="1:27" ht="13.5" customHeight="1">
      <c r="A22" s="930"/>
      <c r="B22" s="931"/>
      <c r="C22" s="813" t="s">
        <v>1</v>
      </c>
      <c r="D22" s="801">
        <v>28</v>
      </c>
      <c r="E22" s="801">
        <v>12996.285</v>
      </c>
      <c r="F22" s="801">
        <v>140611.6642</v>
      </c>
      <c r="G22" s="676">
        <f>E22/E23</f>
        <v>1.3803266765221842E-2</v>
      </c>
      <c r="H22" s="676">
        <f>(E22-I22)/I22</f>
        <v>-7.9679809810330113E-2</v>
      </c>
      <c r="I22" s="1053">
        <v>14121.482</v>
      </c>
      <c r="J22" s="801">
        <v>150791.86967999997</v>
      </c>
      <c r="K22" s="676">
        <f>I22/$I$23</f>
        <v>1.2569706483650063E-2</v>
      </c>
      <c r="L22" s="297"/>
      <c r="M22" s="297"/>
      <c r="N22" s="1266" t="str">
        <f>A52</f>
        <v xml:space="preserve">Olomoucký Region </v>
      </c>
      <c r="O22" s="1265">
        <f>D58</f>
        <v>184573</v>
      </c>
      <c r="P22" s="297"/>
      <c r="W22" s="302"/>
      <c r="AA22" s="354"/>
    </row>
    <row r="23" spans="1:27" ht="13.5" customHeight="1">
      <c r="A23" s="932"/>
      <c r="B23" s="857"/>
      <c r="C23" s="708" t="s">
        <v>154</v>
      </c>
      <c r="D23" s="850">
        <v>377555</v>
      </c>
      <c r="E23" s="850">
        <v>941536.89999999991</v>
      </c>
      <c r="F23" s="850">
        <v>10168805.996749999</v>
      </c>
      <c r="G23" s="858">
        <f>SUM(G18:G22)</f>
        <v>1.0000000000000002</v>
      </c>
      <c r="H23" s="807">
        <f t="shared" ref="H23" si="1">(E23-I23)/I23</f>
        <v>-0.161926313645708</v>
      </c>
      <c r="I23" s="1054">
        <v>1123453.5999999996</v>
      </c>
      <c r="J23" s="806">
        <v>11998891.890129998</v>
      </c>
      <c r="K23" s="807">
        <f>SUM(K18:K22)</f>
        <v>1.0000000000000002</v>
      </c>
      <c r="L23" s="297"/>
      <c r="M23" s="297"/>
      <c r="N23" s="1266" t="s">
        <v>72</v>
      </c>
      <c r="O23" s="1265">
        <v>134929</v>
      </c>
      <c r="P23" s="297"/>
      <c r="AA23" s="354"/>
    </row>
    <row r="24" spans="1:27" ht="13.5" customHeight="1">
      <c r="A24" s="1771" t="s">
        <v>434</v>
      </c>
      <c r="B24" s="1771"/>
      <c r="C24" s="810"/>
      <c r="D24" s="853"/>
      <c r="E24" s="853"/>
      <c r="F24" s="853"/>
      <c r="G24" s="798"/>
      <c r="H24" s="798"/>
      <c r="I24" s="1090"/>
      <c r="J24" s="853"/>
      <c r="K24" s="798"/>
      <c r="L24" s="297"/>
      <c r="M24" s="297"/>
      <c r="N24" s="1266" t="s">
        <v>73</v>
      </c>
      <c r="O24" s="1265">
        <v>158017</v>
      </c>
      <c r="P24" s="297"/>
      <c r="AA24" s="354"/>
    </row>
    <row r="25" spans="1:27" ht="13.5" customHeight="1">
      <c r="A25" s="929"/>
      <c r="B25" s="929"/>
      <c r="C25" s="813" t="s">
        <v>95</v>
      </c>
      <c r="D25" s="801">
        <v>56</v>
      </c>
      <c r="E25" s="801">
        <v>95955.091000000015</v>
      </c>
      <c r="F25" s="801">
        <v>1037930.1385100001</v>
      </c>
      <c r="G25" s="676">
        <f>E25/E30</f>
        <v>0.49607909443872888</v>
      </c>
      <c r="H25" s="676">
        <f>(E25-I25)/I25</f>
        <v>-0.83382988920309475</v>
      </c>
      <c r="I25" s="1053">
        <v>577450.96600000013</v>
      </c>
      <c r="J25" s="801">
        <v>6166258.5930199996</v>
      </c>
      <c r="K25" s="676">
        <f>I25/$I$30</f>
        <v>0.82749234056773524</v>
      </c>
      <c r="L25" s="307"/>
      <c r="M25" s="307"/>
      <c r="N25" s="1266" t="s">
        <v>74</v>
      </c>
      <c r="O25" s="1265">
        <v>407585</v>
      </c>
      <c r="P25" s="297"/>
      <c r="Q25" s="307"/>
      <c r="S25" s="307"/>
      <c r="T25" s="307"/>
      <c r="Y25" s="297"/>
      <c r="AA25" s="354"/>
    </row>
    <row r="26" spans="1:27" ht="13.5" customHeight="1">
      <c r="A26" s="929"/>
      <c r="B26" s="929"/>
      <c r="C26" s="813" t="s">
        <v>98</v>
      </c>
      <c r="D26" s="801">
        <v>164</v>
      </c>
      <c r="E26" s="801">
        <v>17962.956000000002</v>
      </c>
      <c r="F26" s="801">
        <v>194003.05052000002</v>
      </c>
      <c r="G26" s="676">
        <f>E26/E30</f>
        <v>9.2866848992126244E-2</v>
      </c>
      <c r="H26" s="676">
        <f>(E26-I26)/I26</f>
        <v>-0.23585516069797302</v>
      </c>
      <c r="I26" s="1053">
        <v>23507.266</v>
      </c>
      <c r="J26" s="801">
        <v>251038.51187000002</v>
      </c>
      <c r="K26" s="676">
        <f>I26/$I$30</f>
        <v>3.3686120048309585E-2</v>
      </c>
      <c r="L26" s="307"/>
      <c r="M26" s="307"/>
      <c r="N26" s="1266" t="s">
        <v>75</v>
      </c>
      <c r="O26" s="1266">
        <v>257703</v>
      </c>
      <c r="P26" s="307"/>
      <c r="Q26" s="307"/>
      <c r="S26" s="307"/>
      <c r="Y26" s="307"/>
      <c r="AA26" s="354"/>
    </row>
    <row r="27" spans="1:27" ht="13.5" customHeight="1">
      <c r="A27" s="930"/>
      <c r="B27" s="931"/>
      <c r="C27" s="813" t="s">
        <v>97</v>
      </c>
      <c r="D27" s="801">
        <v>5850</v>
      </c>
      <c r="E27" s="801">
        <v>33511.26</v>
      </c>
      <c r="F27" s="801">
        <v>361770.23491500004</v>
      </c>
      <c r="G27" s="676">
        <f>E27/E30</f>
        <v>0.17325016672956725</v>
      </c>
      <c r="H27" s="676">
        <f>(E27-I27)/I27</f>
        <v>-0.13067838156507697</v>
      </c>
      <c r="I27" s="1053">
        <v>38548.748</v>
      </c>
      <c r="J27" s="801">
        <v>411726.310382</v>
      </c>
      <c r="K27" s="676">
        <f>I27/$I$30</f>
        <v>5.5240696763291575E-2</v>
      </c>
      <c r="L27" s="307"/>
      <c r="M27" s="307"/>
      <c r="N27" s="1266" t="s">
        <v>76</v>
      </c>
      <c r="O27" s="1265">
        <v>219392</v>
      </c>
      <c r="P27" s="297"/>
      <c r="Q27" s="307"/>
      <c r="S27" s="307"/>
      <c r="Y27" s="297"/>
      <c r="AA27" s="354"/>
    </row>
    <row r="28" spans="1:27" ht="13.5" customHeight="1">
      <c r="A28" s="930"/>
      <c r="B28" s="931"/>
      <c r="C28" s="813" t="s">
        <v>2</v>
      </c>
      <c r="D28" s="801">
        <v>76938</v>
      </c>
      <c r="E28" s="801">
        <v>44148.9</v>
      </c>
      <c r="F28" s="801">
        <v>476433.80000000005</v>
      </c>
      <c r="G28" s="676">
        <f>E28/E30</f>
        <v>0.22824579815641044</v>
      </c>
      <c r="H28" s="676">
        <f>(E28-I28)/I28</f>
        <v>-0.21533014718036148</v>
      </c>
      <c r="I28" s="1053">
        <v>56264.300000000017</v>
      </c>
      <c r="J28" s="801">
        <v>600937.19999999995</v>
      </c>
      <c r="K28" s="676">
        <f>I28/$I$30</f>
        <v>8.0627239434569106E-2</v>
      </c>
      <c r="L28" s="307"/>
      <c r="M28" s="307"/>
      <c r="N28" s="1266" t="s">
        <v>77</v>
      </c>
      <c r="O28" s="1265">
        <v>119319</v>
      </c>
      <c r="P28" s="297"/>
      <c r="Q28" s="307"/>
      <c r="S28" s="307"/>
      <c r="Y28" s="297"/>
      <c r="AA28" s="354"/>
    </row>
    <row r="29" spans="1:27" ht="13.5" customHeight="1">
      <c r="A29" s="930"/>
      <c r="B29" s="931"/>
      <c r="C29" s="813" t="s">
        <v>1</v>
      </c>
      <c r="D29" s="801">
        <v>7</v>
      </c>
      <c r="E29" s="801">
        <v>1848.7929999999999</v>
      </c>
      <c r="F29" s="801">
        <v>19999.814344999999</v>
      </c>
      <c r="G29" s="676">
        <f>E29/E30</f>
        <v>9.558091683167293E-3</v>
      </c>
      <c r="H29" s="676">
        <f>(E29-I29)/I29</f>
        <v>-0.10301535087719299</v>
      </c>
      <c r="I29" s="1053">
        <v>2061.12</v>
      </c>
      <c r="J29" s="801">
        <v>22009.290187999999</v>
      </c>
      <c r="K29" s="676">
        <f>I29/$I$30</f>
        <v>2.9536031860945399E-3</v>
      </c>
      <c r="N29" s="1266" t="s">
        <v>78</v>
      </c>
      <c r="O29" s="1265">
        <v>154458</v>
      </c>
      <c r="P29" s="297"/>
      <c r="Y29" s="297"/>
      <c r="AA29" s="354"/>
    </row>
    <row r="30" spans="1:27" ht="13.5" customHeight="1">
      <c r="A30" s="932"/>
      <c r="B30" s="857"/>
      <c r="C30" s="708" t="s">
        <v>154</v>
      </c>
      <c r="D30" s="850">
        <v>83015</v>
      </c>
      <c r="E30" s="850">
        <v>193427</v>
      </c>
      <c r="F30" s="850">
        <v>2090137.0382900001</v>
      </c>
      <c r="G30" s="858">
        <f>SUM(G25:G29)</f>
        <v>1.0000000000000002</v>
      </c>
      <c r="H30" s="807">
        <f t="shared" ref="H30" si="2">(E30-I30)/I30</f>
        <v>-0.7228173985616031</v>
      </c>
      <c r="I30" s="1054">
        <v>697832.40000000014</v>
      </c>
      <c r="J30" s="806">
        <v>7451969.9054599991</v>
      </c>
      <c r="K30" s="807">
        <f>SUM(K25:K29)</f>
        <v>1</v>
      </c>
      <c r="M30" s="297"/>
      <c r="N30" s="1266"/>
      <c r="O30" s="1265">
        <f>SUM(O16:O29)</f>
        <v>2781284</v>
      </c>
      <c r="P30" s="297"/>
    </row>
    <row r="31" spans="1:27" ht="13.5" customHeight="1">
      <c r="A31" s="1772" t="s">
        <v>435</v>
      </c>
      <c r="B31" s="1772"/>
      <c r="C31" s="799"/>
      <c r="D31" s="851"/>
      <c r="E31" s="851"/>
      <c r="F31" s="851"/>
      <c r="G31" s="852"/>
      <c r="H31" s="852"/>
      <c r="I31" s="1091"/>
      <c r="J31" s="851"/>
      <c r="K31" s="852"/>
      <c r="N31" s="1266"/>
      <c r="O31" s="1265"/>
      <c r="P31" s="297"/>
    </row>
    <row r="32" spans="1:27" ht="13.5" customHeight="1">
      <c r="A32" s="929"/>
      <c r="B32" s="929"/>
      <c r="C32" s="813" t="s">
        <v>95</v>
      </c>
      <c r="D32" s="801">
        <v>78</v>
      </c>
      <c r="E32" s="801">
        <v>123820.04299999999</v>
      </c>
      <c r="F32" s="801">
        <v>1338588.6309900002</v>
      </c>
      <c r="G32" s="676">
        <f>E32/E37</f>
        <v>0.41020143991190378</v>
      </c>
      <c r="H32" s="676">
        <f>(E32-I32)/I32</f>
        <v>-0.12382364502243183</v>
      </c>
      <c r="I32" s="1053">
        <v>141318.63100000002</v>
      </c>
      <c r="J32" s="801">
        <v>1509192.7561399997</v>
      </c>
      <c r="K32" s="676">
        <f>I32/$I$37</f>
        <v>0.39438289446694869</v>
      </c>
    </row>
    <row r="33" spans="1:14" ht="13.5" customHeight="1">
      <c r="A33" s="929"/>
      <c r="B33" s="929"/>
      <c r="C33" s="813" t="s">
        <v>98</v>
      </c>
      <c r="D33" s="801">
        <v>250</v>
      </c>
      <c r="E33" s="801">
        <v>30897.618000000002</v>
      </c>
      <c r="F33" s="801">
        <v>333691.58083000005</v>
      </c>
      <c r="G33" s="676">
        <f>E33/E37</f>
        <v>0.10236022445451709</v>
      </c>
      <c r="H33" s="676">
        <f>(E33-I33)/I33</f>
        <v>-0.1427392336602171</v>
      </c>
      <c r="I33" s="1053">
        <v>36042.262999999999</v>
      </c>
      <c r="J33" s="801">
        <v>384924.93703000003</v>
      </c>
      <c r="K33" s="676">
        <f>I33/$I$37</f>
        <v>0.10058441625491693</v>
      </c>
    </row>
    <row r="34" spans="1:14" ht="13.5" customHeight="1">
      <c r="A34" s="930"/>
      <c r="B34" s="931"/>
      <c r="C34" s="813" t="s">
        <v>97</v>
      </c>
      <c r="D34" s="801">
        <v>9866</v>
      </c>
      <c r="E34" s="801">
        <v>53103.42300000001</v>
      </c>
      <c r="F34" s="801">
        <v>573275.20408000005</v>
      </c>
      <c r="G34" s="676">
        <f>E34/E37</f>
        <v>0.17592548064977587</v>
      </c>
      <c r="H34" s="676">
        <f>(E34-I34)/I34</f>
        <v>-0.13245518080216651</v>
      </c>
      <c r="I34" s="1053">
        <v>61211.157999999989</v>
      </c>
      <c r="J34" s="801">
        <v>653777.68991999992</v>
      </c>
      <c r="K34" s="676">
        <f>I34/$I$37</f>
        <v>0.17082414041863817</v>
      </c>
    </row>
    <row r="35" spans="1:14" ht="13.5" customHeight="1">
      <c r="A35" s="930"/>
      <c r="B35" s="931"/>
      <c r="C35" s="813" t="s">
        <v>2</v>
      </c>
      <c r="D35" s="801">
        <v>106221</v>
      </c>
      <c r="E35" s="801">
        <v>92370.3</v>
      </c>
      <c r="F35" s="801">
        <v>996817.09999999986</v>
      </c>
      <c r="G35" s="676">
        <f>E35/E37</f>
        <v>0.30601208937630986</v>
      </c>
      <c r="H35" s="676">
        <f>(E35-I35)/I35</f>
        <v>-0.21533094119206098</v>
      </c>
      <c r="I35" s="1053">
        <v>117718.79999999999</v>
      </c>
      <c r="J35" s="801">
        <v>1257308.7</v>
      </c>
      <c r="K35" s="676">
        <f>I35/$I$37</f>
        <v>0.32852201262249581</v>
      </c>
    </row>
    <row r="36" spans="1:14" ht="13.5" customHeight="1">
      <c r="A36" s="930"/>
      <c r="B36" s="931"/>
      <c r="C36" s="813" t="s">
        <v>1</v>
      </c>
      <c r="D36" s="801">
        <v>17</v>
      </c>
      <c r="E36" s="801">
        <v>1660.4159999999999</v>
      </c>
      <c r="F36" s="801">
        <v>17950.346229999999</v>
      </c>
      <c r="G36" s="676">
        <f>E36/E37</f>
        <v>5.5007656074934786E-3</v>
      </c>
      <c r="H36" s="676">
        <f>(E36-I36)/I36</f>
        <v>-0.18513109231820216</v>
      </c>
      <c r="I36" s="1053">
        <v>2037.6479999999999</v>
      </c>
      <c r="J36" s="801">
        <v>21758.361709999997</v>
      </c>
      <c r="K36" s="676">
        <f>I36/$I$37</f>
        <v>5.6865362370004061E-3</v>
      </c>
    </row>
    <row r="37" spans="1:14" ht="13.5" customHeight="1">
      <c r="A37" s="930"/>
      <c r="B37" s="931"/>
      <c r="C37" s="708" t="s">
        <v>154</v>
      </c>
      <c r="D37" s="850">
        <v>116432</v>
      </c>
      <c r="E37" s="850">
        <v>301851.8</v>
      </c>
      <c r="F37" s="850">
        <v>3260322.8621300003</v>
      </c>
      <c r="G37" s="858">
        <f>SUM(G32:G36)</f>
        <v>1</v>
      </c>
      <c r="H37" s="807">
        <f t="shared" ref="H37" si="3">(E37-I37)/I37</f>
        <v>-0.15761152127168229</v>
      </c>
      <c r="I37" s="1054">
        <v>358328.5</v>
      </c>
      <c r="J37" s="806">
        <v>3826962.4447999997</v>
      </c>
      <c r="K37" s="807">
        <f>SUM(K32:K36)</f>
        <v>1</v>
      </c>
      <c r="M37" s="297"/>
      <c r="N37" s="1265"/>
    </row>
    <row r="38" spans="1:14" ht="13.5" customHeight="1">
      <c r="A38" s="1771" t="s">
        <v>436</v>
      </c>
      <c r="B38" s="1771"/>
      <c r="C38" s="810"/>
      <c r="D38" s="853"/>
      <c r="E38" s="853"/>
      <c r="F38" s="853"/>
      <c r="G38" s="798"/>
      <c r="H38" s="798"/>
      <c r="I38" s="1090"/>
      <c r="J38" s="853"/>
      <c r="K38" s="798"/>
    </row>
    <row r="39" spans="1:14" ht="13.5" customHeight="1">
      <c r="A39" s="929"/>
      <c r="B39" s="929"/>
      <c r="C39" s="813" t="s">
        <v>95</v>
      </c>
      <c r="D39" s="801">
        <v>92</v>
      </c>
      <c r="E39" s="801">
        <v>124253.74800000001</v>
      </c>
      <c r="F39" s="801">
        <v>1343249.1096600001</v>
      </c>
      <c r="G39" s="676">
        <f>E39/E44</f>
        <v>0.42762997580220791</v>
      </c>
      <c r="H39" s="676">
        <f>(E39-I39)/I39</f>
        <v>-0.14789754398699656</v>
      </c>
      <c r="I39" s="1053">
        <v>145820.19700000001</v>
      </c>
      <c r="J39" s="801">
        <v>1557264.69988</v>
      </c>
      <c r="K39" s="676">
        <f>I39/$I$44</f>
        <v>0.41805985455366967</v>
      </c>
    </row>
    <row r="40" spans="1:14" ht="13.5" customHeight="1">
      <c r="A40" s="929"/>
      <c r="B40" s="929"/>
      <c r="C40" s="813" t="s">
        <v>98</v>
      </c>
      <c r="D40" s="801">
        <v>288</v>
      </c>
      <c r="E40" s="801">
        <v>33498.010999999999</v>
      </c>
      <c r="F40" s="801">
        <v>361755.47537999996</v>
      </c>
      <c r="G40" s="676">
        <f>E40/E44</f>
        <v>0.11528629006307393</v>
      </c>
      <c r="H40" s="676">
        <f>(E40-I40)/I40</f>
        <v>-0.16649694541559554</v>
      </c>
      <c r="I40" s="1053">
        <v>40189.428000000007</v>
      </c>
      <c r="J40" s="801">
        <v>429199.11528999999</v>
      </c>
      <c r="K40" s="676">
        <f>I40/$I$44</f>
        <v>0.11522125720537314</v>
      </c>
    </row>
    <row r="41" spans="1:14" ht="13.5" customHeight="1">
      <c r="A41" s="930"/>
      <c r="B41" s="931"/>
      <c r="C41" s="813" t="s">
        <v>97</v>
      </c>
      <c r="D41" s="801">
        <v>8796</v>
      </c>
      <c r="E41" s="801">
        <v>57751.159</v>
      </c>
      <c r="F41" s="801">
        <v>623451.23614000005</v>
      </c>
      <c r="G41" s="676">
        <f>E41/E44</f>
        <v>0.19875558784528141</v>
      </c>
      <c r="H41" s="676">
        <f>(E41-I41)/I41</f>
        <v>-0.1321507949324153</v>
      </c>
      <c r="I41" s="1053">
        <v>66545.153999999995</v>
      </c>
      <c r="J41" s="801">
        <v>710747.87284999993</v>
      </c>
      <c r="K41" s="676">
        <f>I41/$I$44</f>
        <v>0.19078192167365915</v>
      </c>
    </row>
    <row r="42" spans="1:14" ht="13.5" customHeight="1">
      <c r="A42" s="930"/>
      <c r="B42" s="931"/>
      <c r="C42" s="813" t="s">
        <v>2</v>
      </c>
      <c r="D42" s="801">
        <v>82759</v>
      </c>
      <c r="E42" s="801">
        <v>72204.700000000012</v>
      </c>
      <c r="F42" s="801">
        <v>779199.9</v>
      </c>
      <c r="G42" s="676">
        <f>E42/E44</f>
        <v>0.24849869409014275</v>
      </c>
      <c r="H42" s="676">
        <f>(E42-I42)/I42</f>
        <v>-0.21533091427559209</v>
      </c>
      <c r="I42" s="1053">
        <v>92019.3</v>
      </c>
      <c r="J42" s="801">
        <v>982822.9</v>
      </c>
      <c r="K42" s="676">
        <f>I42/$I$44</f>
        <v>0.26381513648709787</v>
      </c>
    </row>
    <row r="43" spans="1:14" ht="13.5" customHeight="1">
      <c r="A43" s="930"/>
      <c r="B43" s="931"/>
      <c r="C43" s="813" t="s">
        <v>1</v>
      </c>
      <c r="D43" s="801">
        <v>9</v>
      </c>
      <c r="E43" s="801">
        <v>2856.0819999999994</v>
      </c>
      <c r="F43" s="801">
        <v>30908.854590000003</v>
      </c>
      <c r="G43" s="676">
        <f>E43/E44</f>
        <v>9.82945219929399E-3</v>
      </c>
      <c r="H43" s="676">
        <f>(E43-I43)/I43</f>
        <v>-0.32450324860617769</v>
      </c>
      <c r="I43" s="1053">
        <v>4228.1210000000001</v>
      </c>
      <c r="J43" s="801">
        <v>45152.05535000001</v>
      </c>
      <c r="K43" s="676">
        <f>I43/$I$44</f>
        <v>1.2121830080200182E-2</v>
      </c>
    </row>
    <row r="44" spans="1:14" ht="13.5" customHeight="1">
      <c r="A44" s="932"/>
      <c r="B44" s="857"/>
      <c r="C44" s="708" t="s">
        <v>154</v>
      </c>
      <c r="D44" s="850">
        <v>91944</v>
      </c>
      <c r="E44" s="850">
        <v>290563.7</v>
      </c>
      <c r="F44" s="850">
        <v>3138564.5757700005</v>
      </c>
      <c r="G44" s="858">
        <f>SUM(G39:G43)</f>
        <v>1.0000000000000002</v>
      </c>
      <c r="H44" s="807">
        <f t="shared" ref="H44" si="4">(E44-I44)/I44</f>
        <v>-0.16696712348717985</v>
      </c>
      <c r="I44" s="1054">
        <v>348802.2</v>
      </c>
      <c r="J44" s="806">
        <v>3725186.6433700002</v>
      </c>
      <c r="K44" s="807">
        <f>SUM(K39:K43)</f>
        <v>1</v>
      </c>
      <c r="M44" s="297"/>
      <c r="N44" s="1265"/>
    </row>
    <row r="45" spans="1:14" ht="13.5" customHeight="1">
      <c r="A45" s="1771" t="s">
        <v>437</v>
      </c>
      <c r="B45" s="1771"/>
      <c r="C45" s="810"/>
      <c r="D45" s="853"/>
      <c r="E45" s="853"/>
      <c r="F45" s="853"/>
      <c r="G45" s="798"/>
      <c r="H45" s="798"/>
      <c r="I45" s="1090"/>
      <c r="J45" s="853"/>
      <c r="K45" s="798"/>
    </row>
    <row r="46" spans="1:14" ht="13.5" customHeight="1">
      <c r="A46" s="929"/>
      <c r="B46" s="929"/>
      <c r="C46" s="813" t="s">
        <v>95</v>
      </c>
      <c r="D46" s="801">
        <v>174</v>
      </c>
      <c r="E46" s="801">
        <v>417933.66599999997</v>
      </c>
      <c r="F46" s="801">
        <v>4515253.4377499996</v>
      </c>
      <c r="G46" s="676">
        <f>E46/E51</f>
        <v>0.53129176013790258</v>
      </c>
      <c r="H46" s="676">
        <f>(E46-I46)/I46</f>
        <v>-0.12539504307732224</v>
      </c>
      <c r="I46" s="1053">
        <v>477854.21600000001</v>
      </c>
      <c r="J46" s="801">
        <v>5101002.2656500004</v>
      </c>
      <c r="K46" s="676">
        <f>I46/$I$51</f>
        <v>0.5164256624413488</v>
      </c>
    </row>
    <row r="47" spans="1:14" ht="13.5" customHeight="1">
      <c r="A47" s="929"/>
      <c r="B47" s="929"/>
      <c r="C47" s="813" t="s">
        <v>98</v>
      </c>
      <c r="D47" s="801">
        <v>461</v>
      </c>
      <c r="E47" s="801">
        <v>50909.908999999985</v>
      </c>
      <c r="F47" s="801">
        <v>549841.98904000001</v>
      </c>
      <c r="G47" s="676">
        <f>E47/E51</f>
        <v>6.4718440655772494E-2</v>
      </c>
      <c r="H47" s="676">
        <f>(E47-I47)/I47</f>
        <v>-0.14042227612063168</v>
      </c>
      <c r="I47" s="1053">
        <v>59226.649999999994</v>
      </c>
      <c r="J47" s="801">
        <v>632447.54500999989</v>
      </c>
      <c r="K47" s="676">
        <f>I47/$I$51</f>
        <v>6.4007307953587056E-2</v>
      </c>
    </row>
    <row r="48" spans="1:14" ht="13.5" customHeight="1">
      <c r="A48" s="930"/>
      <c r="B48" s="931"/>
      <c r="C48" s="813" t="s">
        <v>97</v>
      </c>
      <c r="D48" s="801">
        <v>18214</v>
      </c>
      <c r="E48" s="801">
        <v>92940.926000000007</v>
      </c>
      <c r="F48" s="801">
        <v>1003310.4187899999</v>
      </c>
      <c r="G48" s="676">
        <f>E48/E51</f>
        <v>0.11814972609406049</v>
      </c>
      <c r="H48" s="676">
        <f>(E48-I48)/I48</f>
        <v>-0.13222783335713578</v>
      </c>
      <c r="I48" s="1053">
        <v>107102.91199999998</v>
      </c>
      <c r="J48" s="801">
        <v>1143911.8477</v>
      </c>
      <c r="K48" s="676">
        <f>I48/$I$51</f>
        <v>0.11574804705499862</v>
      </c>
    </row>
    <row r="49" spans="1:14" ht="13.5" customHeight="1">
      <c r="A49" s="930"/>
      <c r="B49" s="931"/>
      <c r="C49" s="813" t="s">
        <v>2</v>
      </c>
      <c r="D49" s="801">
        <v>353893</v>
      </c>
      <c r="E49" s="801">
        <v>201114.85500000004</v>
      </c>
      <c r="F49" s="801">
        <v>2170296.017</v>
      </c>
      <c r="G49" s="676">
        <f>E49/E51</f>
        <v>0.25566417351702192</v>
      </c>
      <c r="H49" s="676">
        <f>(E49-I49)/I49</f>
        <v>-0.21527857443403228</v>
      </c>
      <c r="I49" s="1053">
        <v>256288.21699999995</v>
      </c>
      <c r="J49" s="801">
        <v>2737308.767</v>
      </c>
      <c r="K49" s="676">
        <f>I49/$I$51</f>
        <v>0.27697529457422876</v>
      </c>
    </row>
    <row r="50" spans="1:14" ht="13.5" customHeight="1">
      <c r="A50" s="930"/>
      <c r="B50" s="931"/>
      <c r="C50" s="813" t="s">
        <v>1</v>
      </c>
      <c r="D50" s="801">
        <v>33</v>
      </c>
      <c r="E50" s="801">
        <v>23737.473999999998</v>
      </c>
      <c r="F50" s="801">
        <v>256669.30729999999</v>
      </c>
      <c r="G50" s="676">
        <f>E50/E51</f>
        <v>3.0175899595242705E-2</v>
      </c>
      <c r="H50" s="676">
        <f>(E50-I50)/I50</f>
        <v>-4.4337129162643645E-2</v>
      </c>
      <c r="I50" s="1053">
        <v>24838.753000000001</v>
      </c>
      <c r="J50" s="801">
        <v>265125.99338999996</v>
      </c>
      <c r="K50" s="676">
        <f>I50/$I$51</f>
        <v>2.6843687975836632E-2</v>
      </c>
    </row>
    <row r="51" spans="1:14" ht="13.5" customHeight="1">
      <c r="A51" s="932"/>
      <c r="B51" s="857"/>
      <c r="C51" s="708" t="s">
        <v>154</v>
      </c>
      <c r="D51" s="850">
        <v>372775</v>
      </c>
      <c r="E51" s="850">
        <v>786636.82999999984</v>
      </c>
      <c r="F51" s="850">
        <v>8495371.169879999</v>
      </c>
      <c r="G51" s="858">
        <f>SUM(G46:G50)</f>
        <v>1.0000000000000002</v>
      </c>
      <c r="H51" s="807">
        <f t="shared" ref="H51" si="5">(E51-I51)/I51</f>
        <v>-0.14986740216703953</v>
      </c>
      <c r="I51" s="1054">
        <v>925310.74800000002</v>
      </c>
      <c r="J51" s="806">
        <v>9879796.4187499993</v>
      </c>
      <c r="K51" s="807">
        <f>SUM(K46:K50)</f>
        <v>0.99999999999999978</v>
      </c>
      <c r="M51" s="297"/>
      <c r="N51" s="1265"/>
    </row>
    <row r="52" spans="1:14" ht="13.5" customHeight="1">
      <c r="A52" s="1771" t="s">
        <v>438</v>
      </c>
      <c r="B52" s="1771"/>
      <c r="C52" s="810"/>
      <c r="D52" s="853"/>
      <c r="E52" s="853"/>
      <c r="F52" s="853"/>
      <c r="G52" s="798"/>
      <c r="H52" s="798"/>
      <c r="I52" s="1090"/>
      <c r="J52" s="853"/>
      <c r="K52" s="798"/>
    </row>
    <row r="53" spans="1:14" ht="13.5" customHeight="1">
      <c r="A53" s="929"/>
      <c r="B53" s="929"/>
      <c r="C53" s="813" t="s">
        <v>95</v>
      </c>
      <c r="D53" s="801">
        <v>116</v>
      </c>
      <c r="E53" s="801">
        <v>199285.3</v>
      </c>
      <c r="F53" s="801">
        <v>2154959.54428</v>
      </c>
      <c r="G53" s="676">
        <f>E53/E58</f>
        <v>0.44569619839841695</v>
      </c>
      <c r="H53" s="676">
        <f>(E53-I53)/I53</f>
        <v>-4.9634893151864153E-2</v>
      </c>
      <c r="I53" s="1053">
        <v>209693.41000000003</v>
      </c>
      <c r="J53" s="801">
        <v>2239350.2053800002</v>
      </c>
      <c r="K53" s="676">
        <f>I53/$I$58</f>
        <v>0.40641833603189115</v>
      </c>
    </row>
    <row r="54" spans="1:14" ht="13.5" customHeight="1">
      <c r="A54" s="929"/>
      <c r="B54" s="929"/>
      <c r="C54" s="813" t="s">
        <v>98</v>
      </c>
      <c r="D54" s="801">
        <v>354</v>
      </c>
      <c r="E54" s="801">
        <v>40839.269</v>
      </c>
      <c r="F54" s="801">
        <v>441142.25267000007</v>
      </c>
      <c r="G54" s="676">
        <f>E54/E58</f>
        <v>9.1335923616394782E-2</v>
      </c>
      <c r="H54" s="676">
        <f>(E54-I54)/I54</f>
        <v>-0.21658023285670278</v>
      </c>
      <c r="I54" s="1053">
        <v>52129.484999999993</v>
      </c>
      <c r="J54" s="801">
        <v>556738.62018000009</v>
      </c>
      <c r="K54" s="676">
        <f>I54/$I$58</f>
        <v>0.10103502323654055</v>
      </c>
    </row>
    <row r="55" spans="1:14" ht="13.5" customHeight="1">
      <c r="A55" s="930"/>
      <c r="B55" s="931"/>
      <c r="C55" s="813" t="s">
        <v>97</v>
      </c>
      <c r="D55" s="801">
        <v>13133</v>
      </c>
      <c r="E55" s="801">
        <v>69120.460000000006</v>
      </c>
      <c r="F55" s="801">
        <v>746186.61123699998</v>
      </c>
      <c r="G55" s="676">
        <f>E55/E58</f>
        <v>0.15458604449776198</v>
      </c>
      <c r="H55" s="676">
        <f>(E55-I55)/I55</f>
        <v>-0.13183544879418807</v>
      </c>
      <c r="I55" s="1053">
        <v>79616.773000000001</v>
      </c>
      <c r="J55" s="801">
        <v>850362.30565300013</v>
      </c>
      <c r="K55" s="676">
        <f>I55/$I$58</f>
        <v>0.15430964856210214</v>
      </c>
    </row>
    <row r="56" spans="1:14" ht="13.5" customHeight="1">
      <c r="A56" s="930"/>
      <c r="B56" s="931"/>
      <c r="C56" s="813" t="s">
        <v>2</v>
      </c>
      <c r="D56" s="801">
        <v>170955</v>
      </c>
      <c r="E56" s="801">
        <v>133148.09999999998</v>
      </c>
      <c r="F56" s="801">
        <v>1436869.7</v>
      </c>
      <c r="G56" s="676">
        <f>E56/E58</f>
        <v>0.297782134427237</v>
      </c>
      <c r="H56" s="676">
        <f>(E56-I56)/I56</f>
        <v>-0.21532978129694333</v>
      </c>
      <c r="I56" s="1053">
        <v>169686.7</v>
      </c>
      <c r="J56" s="801">
        <v>1812357.0000000002</v>
      </c>
      <c r="K56" s="676">
        <f>I56/$I$58</f>
        <v>0.32887913006299385</v>
      </c>
    </row>
    <row r="57" spans="1:14" ht="13.5" customHeight="1">
      <c r="A57" s="930"/>
      <c r="B57" s="931"/>
      <c r="C57" s="813" t="s">
        <v>1</v>
      </c>
      <c r="D57" s="801">
        <v>15</v>
      </c>
      <c r="E57" s="801">
        <v>4739.4709999999995</v>
      </c>
      <c r="F57" s="801">
        <v>51264.006842999996</v>
      </c>
      <c r="G57" s="676">
        <f>E57/E58</f>
        <v>1.0599699060189304E-2</v>
      </c>
      <c r="H57" s="676">
        <f>(E57-I57)/I57</f>
        <v>-1.8383747922635123E-2</v>
      </c>
      <c r="I57" s="1053">
        <v>4828.232</v>
      </c>
      <c r="J57" s="801">
        <v>51557.697557</v>
      </c>
      <c r="K57" s="676">
        <f>I57/$I$58</f>
        <v>9.3578621064721573E-3</v>
      </c>
    </row>
    <row r="58" spans="1:14" ht="13.5" customHeight="1">
      <c r="A58" s="932"/>
      <c r="B58" s="857"/>
      <c r="C58" s="708" t="s">
        <v>154</v>
      </c>
      <c r="D58" s="850">
        <v>184573</v>
      </c>
      <c r="E58" s="850">
        <v>447132.6</v>
      </c>
      <c r="F58" s="850">
        <v>4830422.11503</v>
      </c>
      <c r="G58" s="858">
        <f>SUM(G53:G57)</f>
        <v>1</v>
      </c>
      <c r="H58" s="807">
        <f t="shared" ref="H58" si="6">(E58-I58)/I58</f>
        <v>-0.13338770504226555</v>
      </c>
      <c r="I58" s="1054">
        <v>515954.60000000009</v>
      </c>
      <c r="J58" s="806">
        <v>5510365.8287700005</v>
      </c>
      <c r="K58" s="807">
        <f>SUM(K53:K57)</f>
        <v>0.99999999999999989</v>
      </c>
      <c r="M58" s="297"/>
      <c r="N58" s="1265"/>
    </row>
    <row r="59" spans="1:14" ht="18" customHeight="1">
      <c r="A59" s="16"/>
      <c r="B59" s="305"/>
      <c r="C59" s="305"/>
      <c r="D59" s="305"/>
      <c r="E59" s="305"/>
      <c r="F59" s="305"/>
      <c r="G59" s="305"/>
      <c r="H59" s="305"/>
      <c r="I59" s="352"/>
      <c r="J59" s="352"/>
      <c r="K59" s="352"/>
    </row>
    <row r="60" spans="1:14" ht="15" customHeight="1">
      <c r="A60" s="353"/>
      <c r="B60" s="305"/>
      <c r="C60" s="305"/>
      <c r="D60" s="305"/>
      <c r="E60" s="305"/>
      <c r="F60" s="305"/>
      <c r="G60" s="305"/>
      <c r="H60" s="305"/>
      <c r="I60" s="305"/>
      <c r="J60" s="305"/>
      <c r="K60" s="305"/>
    </row>
    <row r="61" spans="1:14" ht="15.75" customHeight="1">
      <c r="A61" s="1766">
        <f>A5</f>
        <v>2022</v>
      </c>
      <c r="B61" s="1766"/>
      <c r="C61" s="1766"/>
      <c r="D61" s="1766"/>
      <c r="E61" s="1766"/>
      <c r="F61" s="1766"/>
      <c r="G61" s="1766"/>
      <c r="H61" s="1766"/>
      <c r="I61" s="1766"/>
      <c r="J61" s="1766"/>
      <c r="K61" s="1766"/>
    </row>
    <row r="62" spans="1:14" ht="13.5" customHeight="1">
      <c r="A62" s="795"/>
      <c r="B62" s="1466" t="s">
        <v>383</v>
      </c>
      <c r="C62" s="1466"/>
      <c r="D62" s="1705" t="s">
        <v>431</v>
      </c>
      <c r="E62" s="1454">
        <f>A61</f>
        <v>2022</v>
      </c>
      <c r="F62" s="1452"/>
      <c r="G62" s="1452"/>
      <c r="H62" s="1767" t="s">
        <v>238</v>
      </c>
      <c r="I62" s="1717">
        <f>E62-1</f>
        <v>2021</v>
      </c>
      <c r="J62" s="1466"/>
      <c r="K62" s="1466"/>
    </row>
    <row r="63" spans="1:14" ht="13.5" customHeight="1">
      <c r="A63" s="796"/>
      <c r="B63" s="1467"/>
      <c r="C63" s="1467"/>
      <c r="D63" s="1706"/>
      <c r="E63" s="1453"/>
      <c r="F63" s="1453"/>
      <c r="G63" s="1453"/>
      <c r="H63" s="1711"/>
      <c r="I63" s="1718"/>
      <c r="J63" s="1467"/>
      <c r="K63" s="1467"/>
    </row>
    <row r="64" spans="1:14" ht="13.5" customHeight="1">
      <c r="A64" s="796"/>
      <c r="B64" s="1467"/>
      <c r="C64" s="1467"/>
      <c r="D64" s="1706"/>
      <c r="E64" s="498"/>
      <c r="F64" s="498"/>
      <c r="G64" s="1711" t="s">
        <v>377</v>
      </c>
      <c r="H64" s="1711"/>
      <c r="I64" s="1710"/>
      <c r="J64" s="1711"/>
      <c r="K64" s="1711" t="s">
        <v>377</v>
      </c>
    </row>
    <row r="65" spans="1:11" ht="13.5" customHeight="1">
      <c r="A65" s="797"/>
      <c r="B65" s="1468"/>
      <c r="C65" s="1468"/>
      <c r="D65" s="1706"/>
      <c r="E65" s="1408" t="s">
        <v>316</v>
      </c>
      <c r="F65" s="1408" t="s">
        <v>31</v>
      </c>
      <c r="G65" s="1711"/>
      <c r="H65" s="1711"/>
      <c r="I65" s="1407" t="s">
        <v>316</v>
      </c>
      <c r="J65" s="1408" t="s">
        <v>31</v>
      </c>
      <c r="K65" s="1711"/>
    </row>
    <row r="66" spans="1:11" ht="13.5" customHeight="1">
      <c r="A66" s="1765" t="s">
        <v>439</v>
      </c>
      <c r="B66" s="1765"/>
      <c r="C66" s="810"/>
      <c r="D66" s="798"/>
      <c r="E66" s="798"/>
      <c r="F66" s="798"/>
      <c r="G66" s="798"/>
      <c r="H66" s="798"/>
      <c r="I66" s="1052"/>
      <c r="J66" s="798"/>
      <c r="K66" s="798"/>
    </row>
    <row r="67" spans="1:11" ht="13.5" customHeight="1">
      <c r="A67" s="845"/>
      <c r="B67" s="845"/>
      <c r="C67" s="813" t="s">
        <v>95</v>
      </c>
      <c r="D67" s="801">
        <v>79</v>
      </c>
      <c r="E67" s="801">
        <v>129450.22799999999</v>
      </c>
      <c r="F67" s="801">
        <v>1399429.6001300002</v>
      </c>
      <c r="G67" s="676">
        <f>E67/E72</f>
        <v>0.39333028473780907</v>
      </c>
      <c r="H67" s="676">
        <f t="shared" ref="H67:H72" si="7">(E67-I67)/I67</f>
        <v>-0.12978209358490422</v>
      </c>
      <c r="I67" s="1053">
        <v>148756.10700000002</v>
      </c>
      <c r="J67" s="801">
        <v>1588529.2612699997</v>
      </c>
      <c r="K67" s="676">
        <f>I67/I72</f>
        <v>0.37465069381200694</v>
      </c>
    </row>
    <row r="68" spans="1:11" ht="13.5" customHeight="1">
      <c r="A68" s="845"/>
      <c r="B68" s="845"/>
      <c r="C68" s="813" t="s">
        <v>98</v>
      </c>
      <c r="D68" s="801">
        <v>278</v>
      </c>
      <c r="E68" s="801">
        <v>33974.837</v>
      </c>
      <c r="F68" s="801">
        <v>367046.19040000002</v>
      </c>
      <c r="G68" s="676">
        <f>E68/E72</f>
        <v>0.10323143124267538</v>
      </c>
      <c r="H68" s="676">
        <f t="shared" si="7"/>
        <v>-0.24350342226443233</v>
      </c>
      <c r="I68" s="1053">
        <v>44910.760999999999</v>
      </c>
      <c r="J68" s="801">
        <v>479645.23740999994</v>
      </c>
      <c r="K68" s="676">
        <f>I68/I72</f>
        <v>0.11311029918439058</v>
      </c>
    </row>
    <row r="69" spans="1:11" ht="13.5" customHeight="1">
      <c r="A69" s="846"/>
      <c r="B69" s="847"/>
      <c r="C69" s="813" t="s">
        <v>97</v>
      </c>
      <c r="D69" s="801">
        <v>11250</v>
      </c>
      <c r="E69" s="801">
        <v>56573.284</v>
      </c>
      <c r="F69" s="801">
        <v>610733.57174000004</v>
      </c>
      <c r="G69" s="676">
        <f>E69/E72</f>
        <v>0.17189607347986238</v>
      </c>
      <c r="H69" s="676">
        <f t="shared" si="7"/>
        <v>-0.13239440352188458</v>
      </c>
      <c r="I69" s="1053">
        <v>65206.222999999991</v>
      </c>
      <c r="J69" s="801">
        <v>696448.07379000005</v>
      </c>
      <c r="K69" s="676">
        <f>I69/I72</f>
        <v>0.16422557151089223</v>
      </c>
    </row>
    <row r="70" spans="1:11" ht="13.5" customHeight="1">
      <c r="A70" s="846"/>
      <c r="B70" s="847"/>
      <c r="C70" s="813" t="s">
        <v>2</v>
      </c>
      <c r="D70" s="801">
        <v>123307</v>
      </c>
      <c r="E70" s="801">
        <v>106145.7</v>
      </c>
      <c r="F70" s="801">
        <v>1145474</v>
      </c>
      <c r="G70" s="676">
        <f>E70/E72</f>
        <v>0.32252023847106753</v>
      </c>
      <c r="H70" s="676">
        <f t="shared" si="7"/>
        <v>-0.21532930891478189</v>
      </c>
      <c r="I70" s="1053">
        <v>135274.19999999998</v>
      </c>
      <c r="J70" s="801">
        <v>1444812.9</v>
      </c>
      <c r="K70" s="676">
        <f>I70/I72</f>
        <v>0.34069574625843208</v>
      </c>
    </row>
    <row r="71" spans="1:11" ht="13.5" customHeight="1">
      <c r="A71" s="846"/>
      <c r="B71" s="847"/>
      <c r="C71" s="813" t="s">
        <v>1</v>
      </c>
      <c r="D71" s="801">
        <v>15</v>
      </c>
      <c r="E71" s="801">
        <v>2969.2509999999997</v>
      </c>
      <c r="F71" s="801">
        <v>32109.240490000004</v>
      </c>
      <c r="G71" s="676">
        <f>E71/E72</f>
        <v>9.021972068585498E-3</v>
      </c>
      <c r="H71" s="676">
        <f t="shared" si="7"/>
        <v>2.1938324747918431E-2</v>
      </c>
      <c r="I71" s="1053">
        <v>2905.509</v>
      </c>
      <c r="J71" s="801">
        <v>31026.519320000003</v>
      </c>
      <c r="K71" s="676">
        <f>I71/I72</f>
        <v>7.3176892342781616E-3</v>
      </c>
    </row>
    <row r="72" spans="1:11" ht="13.5" customHeight="1">
      <c r="A72" s="848"/>
      <c r="B72" s="849"/>
      <c r="C72" s="708" t="s">
        <v>154</v>
      </c>
      <c r="D72" s="850">
        <v>134929</v>
      </c>
      <c r="E72" s="850">
        <v>329113.30000000005</v>
      </c>
      <c r="F72" s="850">
        <v>3554792.6027600002</v>
      </c>
      <c r="G72" s="807">
        <f>SUM(G67:G71)</f>
        <v>0.99999999999999989</v>
      </c>
      <c r="H72" s="807">
        <f t="shared" si="7"/>
        <v>-0.17110948468314527</v>
      </c>
      <c r="I72" s="1054">
        <v>397052.8</v>
      </c>
      <c r="J72" s="806">
        <v>4240461.9917900003</v>
      </c>
      <c r="K72" s="807">
        <f>SUM(K67:K71)</f>
        <v>1</v>
      </c>
    </row>
    <row r="73" spans="1:11" ht="13.5" customHeight="1">
      <c r="A73" s="1768" t="s">
        <v>440</v>
      </c>
      <c r="B73" s="1768"/>
      <c r="C73" s="810"/>
      <c r="D73" s="851"/>
      <c r="E73" s="851"/>
      <c r="F73" s="851"/>
      <c r="G73" s="852"/>
      <c r="H73" s="852"/>
      <c r="I73" s="1091"/>
      <c r="J73" s="851"/>
      <c r="K73" s="852"/>
    </row>
    <row r="74" spans="1:11" ht="13.5" customHeight="1">
      <c r="A74" s="845"/>
      <c r="B74" s="845"/>
      <c r="C74" s="813" t="s">
        <v>95</v>
      </c>
      <c r="D74" s="801">
        <v>84</v>
      </c>
      <c r="E74" s="801">
        <v>148772.82600000003</v>
      </c>
      <c r="F74" s="801">
        <v>1608939.8665999998</v>
      </c>
      <c r="G74" s="676">
        <f>E74/E79</f>
        <v>0.42731987891540885</v>
      </c>
      <c r="H74" s="676">
        <f t="shared" ref="H74:H79" si="8">(E74-I74)/I74</f>
        <v>-7.1995193953343542E-2</v>
      </c>
      <c r="I74" s="1053">
        <v>160314.71500000003</v>
      </c>
      <c r="J74" s="801">
        <v>1711957.9112699996</v>
      </c>
      <c r="K74" s="676">
        <f>I74/I79</f>
        <v>0.39794624718757521</v>
      </c>
    </row>
    <row r="75" spans="1:11" ht="13.5" customHeight="1">
      <c r="A75" s="845"/>
      <c r="B75" s="845"/>
      <c r="C75" s="813" t="s">
        <v>98</v>
      </c>
      <c r="D75" s="801">
        <v>332</v>
      </c>
      <c r="E75" s="801">
        <v>37406.582000000002</v>
      </c>
      <c r="F75" s="801">
        <v>403881.53813999984</v>
      </c>
      <c r="G75" s="676">
        <f>E75/E79</f>
        <v>0.1074428477340298</v>
      </c>
      <c r="H75" s="676">
        <f t="shared" si="8"/>
        <v>-0.15094651783970792</v>
      </c>
      <c r="I75" s="1053">
        <v>44056.803</v>
      </c>
      <c r="J75" s="801">
        <v>470531.63811000006</v>
      </c>
      <c r="K75" s="676">
        <f>I75/I79</f>
        <v>0.1093613859272513</v>
      </c>
    </row>
    <row r="76" spans="1:11" ht="13.5" customHeight="1">
      <c r="A76" s="846"/>
      <c r="B76" s="847"/>
      <c r="C76" s="813" t="s">
        <v>97</v>
      </c>
      <c r="D76" s="801">
        <v>11799</v>
      </c>
      <c r="E76" s="801">
        <v>62041.637000000002</v>
      </c>
      <c r="F76" s="801">
        <v>669765.07603999996</v>
      </c>
      <c r="G76" s="676">
        <f>E76/E79</f>
        <v>0.17820206500986777</v>
      </c>
      <c r="H76" s="676">
        <f t="shared" si="8"/>
        <v>-0.13214904832106872</v>
      </c>
      <c r="I76" s="1053">
        <v>71488.815999999992</v>
      </c>
      <c r="J76" s="801">
        <v>763548.5700999999</v>
      </c>
      <c r="K76" s="676">
        <f>I76/I79</f>
        <v>0.17745536361451955</v>
      </c>
    </row>
    <row r="77" spans="1:11" ht="13.5" customHeight="1">
      <c r="A77" s="846"/>
      <c r="B77" s="847"/>
      <c r="C77" s="813" t="s">
        <v>2</v>
      </c>
      <c r="D77" s="801">
        <v>145788</v>
      </c>
      <c r="E77" s="801">
        <v>98120.200000000012</v>
      </c>
      <c r="F77" s="801">
        <v>1058865.8999999999</v>
      </c>
      <c r="G77" s="676">
        <f>E77/E79</f>
        <v>0.2818304465303072</v>
      </c>
      <c r="H77" s="676">
        <f t="shared" si="8"/>
        <v>-0.21532904212279774</v>
      </c>
      <c r="I77" s="1053">
        <v>125046.30000000002</v>
      </c>
      <c r="J77" s="801">
        <v>1335572</v>
      </c>
      <c r="K77" s="676">
        <f>I77/I79</f>
        <v>0.31040011398636541</v>
      </c>
    </row>
    <row r="78" spans="1:11" ht="13.5" customHeight="1">
      <c r="A78" s="846"/>
      <c r="B78" s="847"/>
      <c r="C78" s="813" t="s">
        <v>1</v>
      </c>
      <c r="D78" s="801">
        <v>14</v>
      </c>
      <c r="E78" s="801">
        <v>1812.0549999999998</v>
      </c>
      <c r="F78" s="801">
        <v>19597.747239999997</v>
      </c>
      <c r="G78" s="676">
        <f>E78/E79</f>
        <v>5.2047618103864008E-3</v>
      </c>
      <c r="H78" s="676">
        <f t="shared" si="8"/>
        <v>-7.0057159983290374E-2</v>
      </c>
      <c r="I78" s="1053">
        <v>1948.566</v>
      </c>
      <c r="J78" s="801">
        <v>20807.134340000001</v>
      </c>
      <c r="K78" s="676">
        <f>I78/I79</f>
        <v>4.8368892842887475E-3</v>
      </c>
    </row>
    <row r="79" spans="1:11" ht="13.5" customHeight="1">
      <c r="A79" s="846"/>
      <c r="B79" s="847"/>
      <c r="C79" s="708" t="s">
        <v>154</v>
      </c>
      <c r="D79" s="850">
        <v>158017</v>
      </c>
      <c r="E79" s="850">
        <v>348153.30000000005</v>
      </c>
      <c r="F79" s="850">
        <v>3761050.1280199997</v>
      </c>
      <c r="G79" s="807">
        <f>SUM(G74:G78)</f>
        <v>1</v>
      </c>
      <c r="H79" s="807">
        <f t="shared" si="8"/>
        <v>-0.13578551300814762</v>
      </c>
      <c r="I79" s="1054">
        <v>402855.19999999995</v>
      </c>
      <c r="J79" s="806">
        <v>4302417.2538200002</v>
      </c>
      <c r="K79" s="807">
        <f>SUM(K74:K78)</f>
        <v>1.0000000000000002</v>
      </c>
    </row>
    <row r="80" spans="1:11" ht="13.5" customHeight="1">
      <c r="A80" s="1765" t="s">
        <v>441</v>
      </c>
      <c r="B80" s="1765"/>
      <c r="C80" s="810"/>
      <c r="D80" s="853"/>
      <c r="E80" s="853"/>
      <c r="F80" s="853"/>
      <c r="G80" s="798"/>
      <c r="H80" s="798"/>
      <c r="I80" s="1090"/>
      <c r="J80" s="853"/>
      <c r="K80" s="798"/>
    </row>
    <row r="81" spans="1:16" ht="13.5" customHeight="1">
      <c r="A81" s="845"/>
      <c r="B81" s="845"/>
      <c r="C81" s="813" t="s">
        <v>95</v>
      </c>
      <c r="D81" s="801">
        <v>138</v>
      </c>
      <c r="E81" s="801">
        <v>166999.99921829996</v>
      </c>
      <c r="F81" s="801">
        <v>1810389.0620699995</v>
      </c>
      <c r="G81" s="676">
        <f>E81/E86</f>
        <v>0.2222400663202739</v>
      </c>
      <c r="H81" s="676">
        <f t="shared" ref="H81:H86" si="9">(E81-I81)/I81</f>
        <v>-0.13754285745305592</v>
      </c>
      <c r="I81" s="1053">
        <v>193632.8090751594</v>
      </c>
      <c r="J81" s="801">
        <v>2066603.1677300001</v>
      </c>
      <c r="K81" s="676">
        <f>I81/I86</f>
        <v>0.21641218054790745</v>
      </c>
    </row>
    <row r="82" spans="1:16" ht="13.5" customHeight="1">
      <c r="A82" s="845"/>
      <c r="B82" s="845"/>
      <c r="C82" s="813" t="s">
        <v>98</v>
      </c>
      <c r="D82" s="801">
        <v>1514</v>
      </c>
      <c r="E82" s="801">
        <v>144469.63700282355</v>
      </c>
      <c r="F82" s="801">
        <v>1566156.3276200001</v>
      </c>
      <c r="G82" s="676">
        <f>E82/E86</f>
        <v>0.1922571368806037</v>
      </c>
      <c r="H82" s="676">
        <f t="shared" si="9"/>
        <v>-0.16333291024322943</v>
      </c>
      <c r="I82" s="1053">
        <v>172672.78559363756</v>
      </c>
      <c r="J82" s="801">
        <v>1842900.9658500003</v>
      </c>
      <c r="K82" s="676">
        <f>I82/I86</f>
        <v>0.19298637575977975</v>
      </c>
    </row>
    <row r="83" spans="1:16" ht="13.5" customHeight="1">
      <c r="A83" s="846"/>
      <c r="B83" s="847"/>
      <c r="C83" s="813" t="s">
        <v>97</v>
      </c>
      <c r="D83" s="801">
        <v>37726</v>
      </c>
      <c r="E83" s="801">
        <v>179387.2658321276</v>
      </c>
      <c r="F83" s="801">
        <v>1944688.9139199997</v>
      </c>
      <c r="G83" s="676">
        <f>E83/E86</f>
        <v>0.23872477869554379</v>
      </c>
      <c r="H83" s="676">
        <f t="shared" si="9"/>
        <v>-0.16109922570331373</v>
      </c>
      <c r="I83" s="1053">
        <v>213836.09519555094</v>
      </c>
      <c r="J83" s="801">
        <v>2282228.4647500003</v>
      </c>
      <c r="K83" s="676">
        <f>I83/I86</f>
        <v>0.23899222379796486</v>
      </c>
    </row>
    <row r="84" spans="1:16" ht="13.5" customHeight="1">
      <c r="A84" s="846"/>
      <c r="B84" s="847"/>
      <c r="C84" s="813" t="s">
        <v>2</v>
      </c>
      <c r="D84" s="801">
        <v>368169</v>
      </c>
      <c r="E84" s="801">
        <v>248649.56353681246</v>
      </c>
      <c r="F84" s="801">
        <v>2695542.7823599991</v>
      </c>
      <c r="G84" s="676">
        <f>E84/E86</f>
        <v>0.33089757933886838</v>
      </c>
      <c r="H84" s="676">
        <f t="shared" si="9"/>
        <v>-0.17102325613747352</v>
      </c>
      <c r="I84" s="1053">
        <v>299947.57437736675</v>
      </c>
      <c r="J84" s="801">
        <v>3201278.49113</v>
      </c>
      <c r="K84" s="676">
        <f>I84/I86</f>
        <v>0.33523403875148866</v>
      </c>
    </row>
    <row r="85" spans="1:16" ht="13.5" customHeight="1">
      <c r="A85" s="846"/>
      <c r="B85" s="847"/>
      <c r="C85" s="813" t="s">
        <v>1</v>
      </c>
      <c r="D85" s="801">
        <v>38</v>
      </c>
      <c r="E85" s="801">
        <v>11933.191459144926</v>
      </c>
      <c r="F85" s="801">
        <v>129364.50662</v>
      </c>
      <c r="G85" s="676">
        <f>E85/E86</f>
        <v>1.5880438764710385E-2</v>
      </c>
      <c r="H85" s="676">
        <f t="shared" si="9"/>
        <v>-0.18553345341774721</v>
      </c>
      <c r="I85" s="1053">
        <v>14651.542791070051</v>
      </c>
      <c r="J85" s="801">
        <v>156372.88914999997</v>
      </c>
      <c r="K85" s="676">
        <f>I85/I86</f>
        <v>1.6375181142859397E-2</v>
      </c>
      <c r="O85" s="1266" t="str">
        <f>A66</f>
        <v xml:space="preserve">Pardubický Region </v>
      </c>
      <c r="P85" s="1266">
        <f>D72</f>
        <v>134929</v>
      </c>
    </row>
    <row r="86" spans="1:16" ht="13.5" customHeight="1">
      <c r="A86" s="848"/>
      <c r="B86" s="849"/>
      <c r="C86" s="708" t="s">
        <v>154</v>
      </c>
      <c r="D86" s="850">
        <v>407585</v>
      </c>
      <c r="E86" s="850">
        <v>751439.65704920841</v>
      </c>
      <c r="F86" s="850">
        <v>8146141.5925899977</v>
      </c>
      <c r="G86" s="807">
        <f>SUM(G81:G85)</f>
        <v>1.0000000000000002</v>
      </c>
      <c r="H86" s="807">
        <f t="shared" si="9"/>
        <v>-0.16015939907648069</v>
      </c>
      <c r="I86" s="1054">
        <v>894740.80703278456</v>
      </c>
      <c r="J86" s="806">
        <v>9549383.9786099996</v>
      </c>
      <c r="K86" s="807">
        <f>SUM(K81:K85)</f>
        <v>1.0000000000000002</v>
      </c>
      <c r="O86" s="1266" t="str">
        <f>A73</f>
        <v>Plzeňský Region</v>
      </c>
      <c r="P86" s="1265">
        <f>D79</f>
        <v>158017</v>
      </c>
    </row>
    <row r="87" spans="1:16" ht="13.5" customHeight="1">
      <c r="A87" s="1765" t="s">
        <v>442</v>
      </c>
      <c r="B87" s="1765"/>
      <c r="C87" s="799"/>
      <c r="D87" s="853"/>
      <c r="E87" s="853"/>
      <c r="F87" s="853"/>
      <c r="G87" s="798"/>
      <c r="H87" s="798"/>
      <c r="I87" s="1090"/>
      <c r="J87" s="853"/>
      <c r="K87" s="798"/>
      <c r="O87" s="1266" t="str">
        <f>A80</f>
        <v>Prague</v>
      </c>
      <c r="P87" s="1265">
        <f>D86</f>
        <v>407585</v>
      </c>
    </row>
    <row r="88" spans="1:16" ht="13.5" customHeight="1">
      <c r="A88" s="845"/>
      <c r="B88" s="845"/>
      <c r="C88" s="813" t="s">
        <v>95</v>
      </c>
      <c r="D88" s="801">
        <v>188</v>
      </c>
      <c r="E88" s="801">
        <v>586845.07700000005</v>
      </c>
      <c r="F88" s="801">
        <v>6347972.0095760003</v>
      </c>
      <c r="G88" s="676">
        <f>E88/E93</f>
        <v>0.57235168151258864</v>
      </c>
      <c r="H88" s="676">
        <f t="shared" ref="H88:H93" si="10">(E88-I88)/I88</f>
        <v>-7.0835344937194192E-2</v>
      </c>
      <c r="I88" s="1053">
        <v>631583.51299999992</v>
      </c>
      <c r="J88" s="801">
        <v>6744616.5948860012</v>
      </c>
      <c r="K88" s="676">
        <f>I88/I93</f>
        <v>0.53187784440491759</v>
      </c>
      <c r="O88" s="1266" t="str">
        <f>A87</f>
        <v>Středočeský Region</v>
      </c>
      <c r="P88" s="1266">
        <f>D93</f>
        <v>257703</v>
      </c>
    </row>
    <row r="89" spans="1:16" ht="13.5" customHeight="1">
      <c r="A89" s="845"/>
      <c r="B89" s="845"/>
      <c r="C89" s="813" t="s">
        <v>98</v>
      </c>
      <c r="D89" s="801">
        <v>635</v>
      </c>
      <c r="E89" s="801">
        <v>78292.525999999998</v>
      </c>
      <c r="F89" s="801">
        <v>845923.7347899999</v>
      </c>
      <c r="G89" s="676">
        <f>E89/E93</f>
        <v>7.6358924462730154E-2</v>
      </c>
      <c r="H89" s="676">
        <f t="shared" si="10"/>
        <v>-0.30995258295919742</v>
      </c>
      <c r="I89" s="1053">
        <v>113459.63200000001</v>
      </c>
      <c r="J89" s="801">
        <v>1211705.8289399999</v>
      </c>
      <c r="K89" s="676">
        <f>I89/I93</f>
        <v>9.5548194740693343E-2</v>
      </c>
      <c r="O89" s="1266" t="str">
        <f>A94</f>
        <v xml:space="preserve">Ústecký Region </v>
      </c>
      <c r="P89" s="1266">
        <f>D100</f>
        <v>219392</v>
      </c>
    </row>
    <row r="90" spans="1:16" ht="13.5" customHeight="1">
      <c r="A90" s="846"/>
      <c r="B90" s="847"/>
      <c r="C90" s="813" t="s">
        <v>97</v>
      </c>
      <c r="D90" s="801">
        <v>19161</v>
      </c>
      <c r="E90" s="801">
        <v>106018.25</v>
      </c>
      <c r="F90" s="801">
        <v>1144517.15448</v>
      </c>
      <c r="G90" s="676">
        <f>E90/E93</f>
        <v>0.10339990235365304</v>
      </c>
      <c r="H90" s="676">
        <f t="shared" si="10"/>
        <v>-0.13203916233208504</v>
      </c>
      <c r="I90" s="1053">
        <v>122146.352</v>
      </c>
      <c r="J90" s="801">
        <v>1304608.3822300001</v>
      </c>
      <c r="K90" s="676">
        <f>I90/I93</f>
        <v>0.10286357554695115</v>
      </c>
      <c r="O90" s="1266" t="str">
        <f>A101</f>
        <v>Vysočina Region</v>
      </c>
      <c r="P90" s="1265">
        <f>D107</f>
        <v>119319</v>
      </c>
    </row>
    <row r="91" spans="1:16" ht="13.5" customHeight="1">
      <c r="A91" s="846"/>
      <c r="B91" s="847"/>
      <c r="C91" s="813" t="s">
        <v>2</v>
      </c>
      <c r="D91" s="801">
        <v>237684</v>
      </c>
      <c r="E91" s="801">
        <v>241485.4</v>
      </c>
      <c r="F91" s="801">
        <v>2605997</v>
      </c>
      <c r="G91" s="676">
        <f>E91/E93</f>
        <v>0.23552140107795444</v>
      </c>
      <c r="H91" s="676">
        <f t="shared" si="10"/>
        <v>-0.2153305412791959</v>
      </c>
      <c r="I91" s="1053">
        <v>307754.30000000005</v>
      </c>
      <c r="J91" s="801">
        <v>3287004.7</v>
      </c>
      <c r="K91" s="676">
        <f>I91/I93</f>
        <v>0.25917030815581849</v>
      </c>
      <c r="O91" s="1266" t="str">
        <f>A108</f>
        <v>Zlínský Region</v>
      </c>
      <c r="P91" s="1265">
        <f>D114</f>
        <v>154458</v>
      </c>
    </row>
    <row r="92" spans="1:16" ht="13.5" customHeight="1">
      <c r="A92" s="846"/>
      <c r="B92" s="847"/>
      <c r="C92" s="813" t="s">
        <v>1</v>
      </c>
      <c r="D92" s="801">
        <v>35</v>
      </c>
      <c r="E92" s="801">
        <v>12681.281999999999</v>
      </c>
      <c r="F92" s="801">
        <v>137202.31714999999</v>
      </c>
      <c r="G92" s="676">
        <f>E92/E93</f>
        <v>1.2368090593073719E-2</v>
      </c>
      <c r="H92" s="676">
        <f t="shared" si="10"/>
        <v>1.3212375889037918E-2</v>
      </c>
      <c r="I92" s="1053">
        <v>12515.916999999999</v>
      </c>
      <c r="J92" s="801">
        <v>133651.33108999999</v>
      </c>
      <c r="K92" s="676">
        <f>I92/I93</f>
        <v>1.0540077151619478E-2</v>
      </c>
      <c r="P92" s="1264"/>
    </row>
    <row r="93" spans="1:16" ht="13.5" customHeight="1">
      <c r="A93" s="848"/>
      <c r="B93" s="849"/>
      <c r="C93" s="708" t="s">
        <v>154</v>
      </c>
      <c r="D93" s="850">
        <v>257703</v>
      </c>
      <c r="E93" s="850">
        <v>1025322.535</v>
      </c>
      <c r="F93" s="850">
        <v>11081612.215995999</v>
      </c>
      <c r="G93" s="807">
        <f>SUM(G88:G92)</f>
        <v>1</v>
      </c>
      <c r="H93" s="807">
        <f t="shared" si="10"/>
        <v>-0.13654120395700423</v>
      </c>
      <c r="I93" s="1054">
        <v>1187459.7139999999</v>
      </c>
      <c r="J93" s="806">
        <v>12681586.837146001</v>
      </c>
      <c r="K93" s="807">
        <f>SUM(K88:K92)</f>
        <v>1</v>
      </c>
    </row>
    <row r="94" spans="1:16" ht="13.5" customHeight="1">
      <c r="A94" s="1765" t="s">
        <v>443</v>
      </c>
      <c r="B94" s="1765"/>
      <c r="C94" s="810"/>
      <c r="D94" s="853"/>
      <c r="E94" s="853"/>
      <c r="F94" s="853"/>
      <c r="G94" s="798"/>
      <c r="H94" s="798"/>
      <c r="I94" s="1090"/>
      <c r="J94" s="853"/>
      <c r="K94" s="798"/>
    </row>
    <row r="95" spans="1:16" ht="13.5" customHeight="1">
      <c r="A95" s="845"/>
      <c r="B95" s="845"/>
      <c r="C95" s="813" t="s">
        <v>95</v>
      </c>
      <c r="D95" s="801">
        <v>127</v>
      </c>
      <c r="E95" s="801">
        <v>861507.97600000014</v>
      </c>
      <c r="F95" s="801">
        <v>9342315.0383899994</v>
      </c>
      <c r="G95" s="676">
        <f>E95/E100</f>
        <v>0.79053899181718335</v>
      </c>
      <c r="H95" s="676">
        <f t="shared" ref="H95:H100" si="11">(E95-I95)/I95</f>
        <v>-0.18901790737784419</v>
      </c>
      <c r="I95" s="1053">
        <v>1062302.095</v>
      </c>
      <c r="J95" s="801">
        <v>11339842.577369999</v>
      </c>
      <c r="K95" s="676">
        <f>I95/I100</f>
        <v>0.79113382354717365</v>
      </c>
    </row>
    <row r="96" spans="1:16" ht="13.5" customHeight="1">
      <c r="A96" s="845"/>
      <c r="B96" s="845"/>
      <c r="C96" s="813" t="s">
        <v>98</v>
      </c>
      <c r="D96" s="801">
        <v>312</v>
      </c>
      <c r="E96" s="801">
        <v>36785.006999999998</v>
      </c>
      <c r="F96" s="801">
        <v>397343.62891000014</v>
      </c>
      <c r="G96" s="676">
        <f>E96/E100</f>
        <v>3.3754745351037847E-2</v>
      </c>
      <c r="H96" s="676">
        <f t="shared" si="11"/>
        <v>-0.18023928450825932</v>
      </c>
      <c r="I96" s="1053">
        <v>44872.859000000004</v>
      </c>
      <c r="J96" s="801">
        <v>479241.58178999997</v>
      </c>
      <c r="K96" s="676">
        <f>I96/I100</f>
        <v>3.3418400171905151E-2</v>
      </c>
    </row>
    <row r="97" spans="1:11" ht="13.5" customHeight="1">
      <c r="A97" s="846"/>
      <c r="B97" s="847"/>
      <c r="C97" s="813" t="s">
        <v>97</v>
      </c>
      <c r="D97" s="801">
        <v>12890</v>
      </c>
      <c r="E97" s="801">
        <v>62483.280999999995</v>
      </c>
      <c r="F97" s="801">
        <v>674429.63364000001</v>
      </c>
      <c r="G97" s="676">
        <f>E97/E100</f>
        <v>5.7336056476823327E-2</v>
      </c>
      <c r="H97" s="676">
        <f t="shared" si="11"/>
        <v>-0.134453245108349</v>
      </c>
      <c r="I97" s="1053">
        <v>72189.377000000008</v>
      </c>
      <c r="J97" s="801">
        <v>770852.99343999987</v>
      </c>
      <c r="K97" s="676">
        <f>I97/I100</f>
        <v>5.3761974220241371E-2</v>
      </c>
    </row>
    <row r="98" spans="1:11" ht="13.5" customHeight="1">
      <c r="A98" s="846"/>
      <c r="B98" s="847"/>
      <c r="C98" s="813" t="s">
        <v>2</v>
      </c>
      <c r="D98" s="801">
        <v>206044</v>
      </c>
      <c r="E98" s="801">
        <v>124094.39999999999</v>
      </c>
      <c r="F98" s="801">
        <v>1339166.3000000003</v>
      </c>
      <c r="G98" s="676">
        <f>E98/E100</f>
        <v>0.11387179759106288</v>
      </c>
      <c r="H98" s="676">
        <f t="shared" si="11"/>
        <v>-0.21532939947542942</v>
      </c>
      <c r="I98" s="1053">
        <v>158148.4</v>
      </c>
      <c r="J98" s="801">
        <v>1689121.9</v>
      </c>
      <c r="K98" s="676">
        <f>I98/I100</f>
        <v>0.11777868929070297</v>
      </c>
    </row>
    <row r="99" spans="1:11" ht="13.5" customHeight="1">
      <c r="A99" s="846"/>
      <c r="B99" s="847"/>
      <c r="C99" s="813" t="s">
        <v>1</v>
      </c>
      <c r="D99" s="801">
        <v>19</v>
      </c>
      <c r="E99" s="801">
        <v>4902.2439999999997</v>
      </c>
      <c r="F99" s="801">
        <v>53031.22825</v>
      </c>
      <c r="G99" s="676">
        <f>E99/E100</f>
        <v>4.4984087638926694E-3</v>
      </c>
      <c r="H99" s="676">
        <f t="shared" si="11"/>
        <v>-6.5582654173570898E-2</v>
      </c>
      <c r="I99" s="1053">
        <v>5246.3110000000006</v>
      </c>
      <c r="J99" s="801">
        <v>56020.906759999998</v>
      </c>
      <c r="K99" s="676">
        <f>I99/I100</f>
        <v>3.9071127699767897E-3</v>
      </c>
    </row>
    <row r="100" spans="1:11" ht="13.5" customHeight="1">
      <c r="A100" s="848"/>
      <c r="B100" s="849"/>
      <c r="C100" s="708" t="s">
        <v>154</v>
      </c>
      <c r="D100" s="850">
        <v>219392</v>
      </c>
      <c r="E100" s="850">
        <v>1089772.9080000001</v>
      </c>
      <c r="F100" s="850">
        <v>11806285.829190001</v>
      </c>
      <c r="G100" s="807">
        <f>SUM(G95:G99)</f>
        <v>1.0000000000000002</v>
      </c>
      <c r="H100" s="807">
        <f t="shared" si="11"/>
        <v>-0.18840769347803807</v>
      </c>
      <c r="I100" s="1054">
        <v>1342759.0420000001</v>
      </c>
      <c r="J100" s="806">
        <v>14335079.959360002</v>
      </c>
      <c r="K100" s="807">
        <f>SUM(K95:K99)</f>
        <v>0.99999999999999989</v>
      </c>
    </row>
    <row r="101" spans="1:11" ht="13.5" customHeight="1">
      <c r="A101" s="1768" t="s">
        <v>444</v>
      </c>
      <c r="B101" s="1768"/>
      <c r="C101" s="810"/>
      <c r="D101" s="851"/>
      <c r="E101" s="851"/>
      <c r="F101" s="851"/>
      <c r="G101" s="852"/>
      <c r="H101" s="852"/>
      <c r="I101" s="1091"/>
      <c r="J101" s="851"/>
      <c r="K101" s="852"/>
    </row>
    <row r="102" spans="1:11" ht="13.5" customHeight="1">
      <c r="A102" s="845"/>
      <c r="B102" s="845"/>
      <c r="C102" s="813" t="s">
        <v>95</v>
      </c>
      <c r="D102" s="801">
        <v>96</v>
      </c>
      <c r="E102" s="801">
        <v>105361.32788999997</v>
      </c>
      <c r="F102" s="801">
        <v>1138533.8748599999</v>
      </c>
      <c r="G102" s="676">
        <f>E102/E107</f>
        <v>0.36179383473767451</v>
      </c>
      <c r="H102" s="676">
        <f t="shared" ref="H102:H107" si="12">(E102-I102)/I102</f>
        <v>-0.15319948802903083</v>
      </c>
      <c r="I102" s="1053">
        <v>124422.84387000001</v>
      </c>
      <c r="J102" s="801">
        <v>1328697.4913809998</v>
      </c>
      <c r="K102" s="676">
        <f>I102/I107</f>
        <v>0.35268504327747818</v>
      </c>
    </row>
    <row r="103" spans="1:11" ht="13.5" customHeight="1">
      <c r="A103" s="845"/>
      <c r="B103" s="845"/>
      <c r="C103" s="813" t="s">
        <v>98</v>
      </c>
      <c r="D103" s="801">
        <v>319</v>
      </c>
      <c r="E103" s="801">
        <v>34630.528819999992</v>
      </c>
      <c r="F103" s="801">
        <v>373862.49826999998</v>
      </c>
      <c r="G103" s="676">
        <f>E103/E107</f>
        <v>0.11891565977473326</v>
      </c>
      <c r="H103" s="676">
        <f t="shared" si="12"/>
        <v>-0.19089989981419042</v>
      </c>
      <c r="I103" s="1053">
        <v>42801.290980000005</v>
      </c>
      <c r="J103" s="801">
        <v>457100.97722</v>
      </c>
      <c r="K103" s="676">
        <f>I103/I107</f>
        <v>0.1213231806322097</v>
      </c>
    </row>
    <row r="104" spans="1:11" ht="13.5" customHeight="1">
      <c r="A104" s="846"/>
      <c r="B104" s="847"/>
      <c r="C104" s="813" t="s">
        <v>97</v>
      </c>
      <c r="D104" s="801">
        <v>10764</v>
      </c>
      <c r="E104" s="801">
        <v>57381.55874</v>
      </c>
      <c r="F104" s="801">
        <v>619270.25699000014</v>
      </c>
      <c r="G104" s="676">
        <f>E104/E107</f>
        <v>0.19703903315876981</v>
      </c>
      <c r="H104" s="676">
        <f t="shared" si="12"/>
        <v>-0.13956816426753535</v>
      </c>
      <c r="I104" s="1053">
        <v>66689.255739999993</v>
      </c>
      <c r="J104" s="801">
        <v>712262.49810000008</v>
      </c>
      <c r="K104" s="676">
        <f>I104/I107</f>
        <v>0.18903524718804279</v>
      </c>
    </row>
    <row r="105" spans="1:11" ht="13.5" customHeight="1">
      <c r="A105" s="846"/>
      <c r="B105" s="847"/>
      <c r="C105" s="813" t="s">
        <v>2</v>
      </c>
      <c r="D105" s="801">
        <v>108125</v>
      </c>
      <c r="E105" s="801">
        <v>91559.912909999985</v>
      </c>
      <c r="F105" s="801">
        <v>987892.96253999998</v>
      </c>
      <c r="G105" s="676">
        <f>E105/E107</f>
        <v>0.31440199799437446</v>
      </c>
      <c r="H105" s="676">
        <f t="shared" si="12"/>
        <v>-0.2131785387613627</v>
      </c>
      <c r="I105" s="1053">
        <v>116366.82198000001</v>
      </c>
      <c r="J105" s="801">
        <v>1242842.4913999999</v>
      </c>
      <c r="K105" s="676">
        <f>I105/I107</f>
        <v>0.32984969937642122</v>
      </c>
    </row>
    <row r="106" spans="1:11" ht="13.5" customHeight="1">
      <c r="A106" s="846"/>
      <c r="B106" s="847"/>
      <c r="C106" s="813" t="s">
        <v>1</v>
      </c>
      <c r="D106" s="801">
        <v>15</v>
      </c>
      <c r="E106" s="801">
        <v>2285.9180000000001</v>
      </c>
      <c r="F106" s="801">
        <v>24706.518769999999</v>
      </c>
      <c r="G106" s="676">
        <f>E106/E107</f>
        <v>7.8494743344476245E-3</v>
      </c>
      <c r="H106" s="676">
        <f t="shared" si="12"/>
        <v>-8.8258615188257533E-2</v>
      </c>
      <c r="I106" s="1053">
        <v>2507.1999999999994</v>
      </c>
      <c r="J106" s="801">
        <v>26771.498750000002</v>
      </c>
      <c r="K106" s="676">
        <f>I106/I107</f>
        <v>7.1068295258480086E-3</v>
      </c>
    </row>
    <row r="107" spans="1:11" ht="13.5" customHeight="1">
      <c r="A107" s="846"/>
      <c r="B107" s="847"/>
      <c r="C107" s="708" t="s">
        <v>154</v>
      </c>
      <c r="D107" s="850">
        <v>119319</v>
      </c>
      <c r="E107" s="850">
        <v>291219.24636000005</v>
      </c>
      <c r="F107" s="850">
        <v>3144266.1114299996</v>
      </c>
      <c r="G107" s="807">
        <f>SUM(G102:G106)</f>
        <v>0.99999999999999967</v>
      </c>
      <c r="H107" s="807">
        <f t="shared" si="12"/>
        <v>-0.17451916938159931</v>
      </c>
      <c r="I107" s="1054">
        <v>352787.41257000004</v>
      </c>
      <c r="J107" s="806">
        <v>3767674.9568509995</v>
      </c>
      <c r="K107" s="807">
        <f>SUM(K102:K106)</f>
        <v>0.99999999999999989</v>
      </c>
    </row>
    <row r="108" spans="1:11" ht="13.5" customHeight="1">
      <c r="A108" s="1765" t="s">
        <v>445</v>
      </c>
      <c r="B108" s="1765"/>
      <c r="C108" s="810"/>
      <c r="D108" s="853"/>
      <c r="E108" s="853"/>
      <c r="F108" s="853"/>
      <c r="G108" s="798"/>
      <c r="H108" s="798"/>
      <c r="I108" s="1090"/>
      <c r="J108" s="853"/>
      <c r="K108" s="798"/>
    </row>
    <row r="109" spans="1:11" ht="13.5" customHeight="1">
      <c r="A109" s="845"/>
      <c r="B109" s="845"/>
      <c r="C109" s="813" t="s">
        <v>95</v>
      </c>
      <c r="D109" s="801">
        <v>73</v>
      </c>
      <c r="E109" s="801">
        <v>137394.65700000001</v>
      </c>
      <c r="F109" s="801">
        <v>1484698.7359600002</v>
      </c>
      <c r="G109" s="676">
        <f>E109/E114</f>
        <v>0.37400681404850361</v>
      </c>
      <c r="H109" s="676">
        <f t="shared" ref="H109:H114" si="13">(E109-I109)/I109</f>
        <v>-0.2110144948475462</v>
      </c>
      <c r="I109" s="1053">
        <v>174140.91399999999</v>
      </c>
      <c r="J109" s="801">
        <v>1859610.6174400002</v>
      </c>
      <c r="K109" s="676">
        <f>I109/I114</f>
        <v>0.38266210480632429</v>
      </c>
    </row>
    <row r="110" spans="1:11" ht="13.5" customHeight="1">
      <c r="A110" s="845"/>
      <c r="B110" s="845"/>
      <c r="C110" s="813" t="s">
        <v>98</v>
      </c>
      <c r="D110" s="801">
        <v>308</v>
      </c>
      <c r="E110" s="801">
        <v>32378.128000000001</v>
      </c>
      <c r="F110" s="801">
        <v>349630.64733000007</v>
      </c>
      <c r="G110" s="676">
        <f>E110/E114</f>
        <v>8.8137637682189116E-2</v>
      </c>
      <c r="H110" s="676">
        <f t="shared" si="13"/>
        <v>-0.13724212426787241</v>
      </c>
      <c r="I110" s="1053">
        <v>37528.637999999999</v>
      </c>
      <c r="J110" s="801">
        <v>400812.38412000006</v>
      </c>
      <c r="K110" s="676">
        <f>I110/I114</f>
        <v>8.2466476589152418E-2</v>
      </c>
    </row>
    <row r="111" spans="1:11" ht="13.5" customHeight="1">
      <c r="A111" s="846"/>
      <c r="B111" s="847"/>
      <c r="C111" s="813" t="s">
        <v>97</v>
      </c>
      <c r="D111" s="801">
        <v>10752</v>
      </c>
      <c r="E111" s="801">
        <v>64855.77199999999</v>
      </c>
      <c r="F111" s="801">
        <v>700146.22353000008</v>
      </c>
      <c r="G111" s="676">
        <f>E111/E114</f>
        <v>0.17654617135785813</v>
      </c>
      <c r="H111" s="676">
        <f t="shared" si="13"/>
        <v>-0.13212805368728062</v>
      </c>
      <c r="I111" s="1053">
        <v>74729.656000000003</v>
      </c>
      <c r="J111" s="801">
        <v>798165.25434999994</v>
      </c>
      <c r="K111" s="676">
        <f>I111/I114</f>
        <v>0.16421303184622404</v>
      </c>
    </row>
    <row r="112" spans="1:11" ht="13.5" customHeight="1">
      <c r="A112" s="846"/>
      <c r="B112" s="847"/>
      <c r="C112" s="813" t="s">
        <v>2</v>
      </c>
      <c r="D112" s="801">
        <v>143314</v>
      </c>
      <c r="E112" s="801">
        <v>130227.19999999998</v>
      </c>
      <c r="F112" s="801">
        <v>1405349.7</v>
      </c>
      <c r="G112" s="676">
        <f>E112/E114</f>
        <v>0.35449602799661473</v>
      </c>
      <c r="H112" s="676">
        <f t="shared" si="13"/>
        <v>-0.21532957107617187</v>
      </c>
      <c r="I112" s="1053">
        <v>165964.19999999998</v>
      </c>
      <c r="J112" s="801">
        <v>1772600.2000000002</v>
      </c>
      <c r="K112" s="676">
        <f>I112/I114</f>
        <v>0.36469436524548021</v>
      </c>
    </row>
    <row r="113" spans="1:11" ht="13.5" customHeight="1">
      <c r="A113" s="846"/>
      <c r="B113" s="847"/>
      <c r="C113" s="813" t="s">
        <v>1</v>
      </c>
      <c r="D113" s="801">
        <v>11</v>
      </c>
      <c r="E113" s="801">
        <v>2502.9430000000002</v>
      </c>
      <c r="F113" s="801">
        <v>27086.168589999994</v>
      </c>
      <c r="G113" s="676">
        <f>E113/E114</f>
        <v>6.8133489148344672E-3</v>
      </c>
      <c r="H113" s="676">
        <f t="shared" si="13"/>
        <v>-7.7797289111791304E-2</v>
      </c>
      <c r="I113" s="1053">
        <v>2714.0920000000001</v>
      </c>
      <c r="J113" s="801">
        <v>28981.457480000001</v>
      </c>
      <c r="K113" s="676">
        <f>I113/I114</f>
        <v>5.964021512819247E-3</v>
      </c>
    </row>
    <row r="114" spans="1:11" ht="13.5" customHeight="1">
      <c r="A114" s="848"/>
      <c r="B114" s="849"/>
      <c r="C114" s="708" t="s">
        <v>154</v>
      </c>
      <c r="D114" s="806">
        <v>154458</v>
      </c>
      <c r="E114" s="806">
        <v>367358.69999999995</v>
      </c>
      <c r="F114" s="806">
        <v>3966911.4754099995</v>
      </c>
      <c r="G114" s="807">
        <f>SUM(G109:G113)</f>
        <v>1</v>
      </c>
      <c r="H114" s="807">
        <f t="shared" si="13"/>
        <v>-0.19275573940702398</v>
      </c>
      <c r="I114" s="1054">
        <v>455077.49999999988</v>
      </c>
      <c r="J114" s="806">
        <v>4860169.9133900004</v>
      </c>
      <c r="K114" s="807">
        <f>SUM(K109:K113)</f>
        <v>1</v>
      </c>
    </row>
    <row r="119" spans="1:11">
      <c r="D119" s="14"/>
      <c r="E119" s="14"/>
      <c r="F119" s="14"/>
    </row>
    <row r="120" spans="1:11">
      <c r="D120" s="14"/>
      <c r="E120" s="14"/>
      <c r="F120" s="14"/>
    </row>
    <row r="121" spans="1:11">
      <c r="D121" s="14"/>
      <c r="E121" s="14"/>
      <c r="F121" s="14"/>
    </row>
    <row r="122" spans="1:11">
      <c r="D122" s="14"/>
      <c r="E122" s="14"/>
      <c r="F122" s="14"/>
    </row>
    <row r="123" spans="1:11">
      <c r="D123" s="14"/>
      <c r="E123" s="14"/>
      <c r="F123" s="14"/>
    </row>
  </sheetData>
  <sortState ref="X16:Z29">
    <sortCondition descending="1" ref="X16"/>
  </sortState>
  <mergeCells count="33">
    <mergeCell ref="A52:B52"/>
    <mergeCell ref="D6:D9"/>
    <mergeCell ref="A10:B10"/>
    <mergeCell ref="A17:B17"/>
    <mergeCell ref="A24:B24"/>
    <mergeCell ref="A31:B31"/>
    <mergeCell ref="A38:B38"/>
    <mergeCell ref="A45:B45"/>
    <mergeCell ref="A1:K1"/>
    <mergeCell ref="A3:K3"/>
    <mergeCell ref="A5:K5"/>
    <mergeCell ref="I6:K7"/>
    <mergeCell ref="J2:K2"/>
    <mergeCell ref="H6:H9"/>
    <mergeCell ref="I8:J8"/>
    <mergeCell ref="G8:G9"/>
    <mergeCell ref="K8:K9"/>
    <mergeCell ref="B6:C9"/>
    <mergeCell ref="A108:B108"/>
    <mergeCell ref="A61:K61"/>
    <mergeCell ref="D62:D65"/>
    <mergeCell ref="H62:H65"/>
    <mergeCell ref="I62:K63"/>
    <mergeCell ref="I64:J64"/>
    <mergeCell ref="A66:B66"/>
    <mergeCell ref="A73:B73"/>
    <mergeCell ref="A80:B80"/>
    <mergeCell ref="A87:B87"/>
    <mergeCell ref="A94:B94"/>
    <mergeCell ref="A101:B101"/>
    <mergeCell ref="K64:K65"/>
    <mergeCell ref="G64:G65"/>
    <mergeCell ref="B62:C65"/>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7"/>
  <dimension ref="A1:Z119"/>
  <sheetViews>
    <sheetView showGridLines="0" zoomScaleNormal="100" zoomScaleSheetLayoutView="100" workbookViewId="0">
      <selection activeCell="H1" sqref="H1"/>
    </sheetView>
  </sheetViews>
  <sheetFormatPr defaultColWidth="9.140625" defaultRowHeight="12.75"/>
  <cols>
    <col min="1" max="1" width="1.85546875" style="6" customWidth="1"/>
    <col min="2" max="2" width="16.5703125" style="6" customWidth="1"/>
    <col min="3" max="4" width="9.7109375" style="6" customWidth="1"/>
    <col min="5" max="5" width="7.140625" style="6" customWidth="1"/>
    <col min="6" max="6" width="7.7109375" style="308" customWidth="1"/>
    <col min="7" max="7" width="6.42578125" style="6" customWidth="1"/>
    <col min="8" max="15" width="9.7109375" style="6" customWidth="1"/>
    <col min="16" max="17" width="2.7109375" style="6" customWidth="1"/>
    <col min="18" max="18" width="11.42578125" style="6" bestFit="1" customWidth="1"/>
    <col min="19" max="19" width="9.140625" style="6"/>
    <col min="20" max="20" width="12" style="6" customWidth="1"/>
    <col min="21" max="21" width="10.42578125" style="6" bestFit="1" customWidth="1"/>
    <col min="22" max="22" width="9.140625" style="6"/>
    <col min="23" max="23" width="9.28515625" style="6" bestFit="1" customWidth="1"/>
    <col min="24" max="24" width="9.85546875" style="6" bestFit="1" customWidth="1"/>
    <col min="25" max="27" width="9.140625" style="6"/>
    <col min="28" max="28" width="11.28515625" style="6" bestFit="1" customWidth="1"/>
    <col min="29" max="16384" width="9.140625" style="6"/>
  </cols>
  <sheetData>
    <row r="1" spans="1:26" ht="18">
      <c r="A1" s="1692" t="s">
        <v>535</v>
      </c>
      <c r="B1" s="1692"/>
      <c r="C1" s="1692"/>
      <c r="D1" s="1692"/>
      <c r="E1" s="1692"/>
      <c r="F1" s="1692"/>
      <c r="G1" s="1692"/>
      <c r="H1" s="1692"/>
      <c r="I1" s="1692"/>
      <c r="J1" s="1692"/>
      <c r="K1" s="1692"/>
      <c r="L1" s="1692"/>
      <c r="M1" s="1692"/>
      <c r="N1" s="1692"/>
      <c r="O1" s="1692"/>
      <c r="P1" s="1692"/>
      <c r="Q1" s="1692"/>
    </row>
    <row r="2" spans="1:26" ht="4.9000000000000004" customHeight="1">
      <c r="F2" s="322"/>
      <c r="G2" s="322"/>
      <c r="H2" s="322"/>
      <c r="I2" s="322"/>
      <c r="J2" s="322"/>
    </row>
    <row r="3" spans="1:26" ht="30" customHeight="1">
      <c r="B3" s="928"/>
      <c r="D3" s="928"/>
      <c r="F3" s="1782" t="s">
        <v>551</v>
      </c>
      <c r="G3" s="1782"/>
      <c r="H3" s="1782"/>
      <c r="I3" s="1782"/>
      <c r="J3" s="1782"/>
      <c r="K3" s="553"/>
      <c r="L3" s="1782" t="s">
        <v>552</v>
      </c>
      <c r="M3" s="1782"/>
      <c r="N3" s="1782"/>
      <c r="O3" s="1782"/>
      <c r="P3" s="1782"/>
      <c r="Q3" s="1782"/>
    </row>
    <row r="4" spans="1:26" ht="21.95" customHeight="1">
      <c r="A4" s="1467" t="s">
        <v>446</v>
      </c>
      <c r="B4" s="1467"/>
      <c r="C4" s="1706" t="s">
        <v>448</v>
      </c>
      <c r="D4" s="1706"/>
      <c r="F4" s="300"/>
      <c r="G4" s="300"/>
      <c r="H4" s="300"/>
      <c r="I4" s="300"/>
      <c r="J4" s="300"/>
      <c r="K4" s="300"/>
      <c r="L4" s="300"/>
      <c r="M4" s="300"/>
      <c r="N4" s="300"/>
      <c r="O4" s="300"/>
      <c r="P4" s="300"/>
    </row>
    <row r="5" spans="1:26" ht="15.75" customHeight="1">
      <c r="A5" s="1467"/>
      <c r="B5" s="1467"/>
      <c r="C5" s="926" t="s">
        <v>447</v>
      </c>
      <c r="D5" s="927" t="s">
        <v>31</v>
      </c>
      <c r="E5" s="364"/>
      <c r="F5" s="300"/>
      <c r="G5" s="300"/>
      <c r="H5" s="300"/>
      <c r="I5" s="300"/>
      <c r="J5" s="300"/>
      <c r="K5" s="300"/>
      <c r="L5" s="300"/>
      <c r="M5" s="300"/>
      <c r="N5" s="300"/>
      <c r="O5" s="300"/>
      <c r="P5" s="300"/>
      <c r="S5" s="297"/>
      <c r="T5" s="297"/>
    </row>
    <row r="6" spans="1:26" ht="5.0999999999999996" customHeight="1">
      <c r="A6" s="925"/>
      <c r="B6" s="922"/>
      <c r="C6" s="923"/>
      <c r="D6" s="924"/>
      <c r="E6" s="311"/>
    </row>
    <row r="7" spans="1:26" ht="12" customHeight="1">
      <c r="A7" s="1773" t="s">
        <v>455</v>
      </c>
      <c r="B7" s="1773"/>
      <c r="C7" s="614">
        <v>1089772.9080000001</v>
      </c>
      <c r="D7" s="614">
        <v>11806285.829190001</v>
      </c>
      <c r="E7" s="140"/>
      <c r="S7" s="297"/>
      <c r="T7" s="297"/>
      <c r="U7" s="297"/>
      <c r="V7" s="297"/>
      <c r="W7" s="297"/>
      <c r="X7" s="297"/>
      <c r="Z7" s="297"/>
    </row>
    <row r="8" spans="1:26" ht="12" customHeight="1">
      <c r="A8" s="1774" t="s">
        <v>454</v>
      </c>
      <c r="B8" s="1774"/>
      <c r="C8" s="616">
        <v>1025322.535</v>
      </c>
      <c r="D8" s="616">
        <v>11081612.215995999</v>
      </c>
      <c r="E8" s="140"/>
      <c r="S8" s="297"/>
      <c r="V8" s="297"/>
      <c r="W8" s="297"/>
      <c r="X8" s="297"/>
      <c r="Z8" s="297"/>
    </row>
    <row r="9" spans="1:26" ht="12" customHeight="1">
      <c r="A9" s="1773" t="s">
        <v>452</v>
      </c>
      <c r="B9" s="1773"/>
      <c r="C9" s="614">
        <v>941536.89999999991</v>
      </c>
      <c r="D9" s="614">
        <v>10168805.996749999</v>
      </c>
      <c r="E9" s="140"/>
      <c r="F9" s="357"/>
      <c r="J9" s="297"/>
      <c r="N9" s="297"/>
      <c r="O9" s="297"/>
      <c r="S9" s="297"/>
      <c r="T9" s="297"/>
      <c r="U9" s="297"/>
      <c r="V9" s="297"/>
      <c r="W9" s="297"/>
      <c r="X9" s="297"/>
      <c r="Y9" s="297"/>
      <c r="Z9" s="297"/>
    </row>
    <row r="10" spans="1:26" ht="12" customHeight="1">
      <c r="A10" s="1774" t="s">
        <v>453</v>
      </c>
      <c r="B10" s="1774"/>
      <c r="C10" s="616">
        <v>786636.82999999984</v>
      </c>
      <c r="D10" s="616">
        <v>8495371.169879999</v>
      </c>
      <c r="E10" s="140"/>
      <c r="F10" s="357"/>
      <c r="J10" s="297"/>
      <c r="N10" s="297"/>
      <c r="O10" s="297"/>
      <c r="S10" s="297"/>
      <c r="T10" s="297"/>
      <c r="U10" s="297"/>
      <c r="V10" s="297"/>
      <c r="W10" s="297"/>
      <c r="X10" s="297"/>
      <c r="Y10" s="297"/>
      <c r="Z10" s="297"/>
    </row>
    <row r="11" spans="1:26" ht="12" customHeight="1">
      <c r="A11" s="1775" t="s">
        <v>451</v>
      </c>
      <c r="B11" s="1775"/>
      <c r="C11" s="614">
        <v>751439.65704920841</v>
      </c>
      <c r="D11" s="614">
        <v>8146141.5925899977</v>
      </c>
      <c r="E11" s="140"/>
      <c r="F11" s="357"/>
      <c r="J11" s="297"/>
      <c r="N11" s="297"/>
      <c r="O11" s="297"/>
      <c r="S11" s="297"/>
      <c r="V11" s="297"/>
      <c r="W11" s="297"/>
      <c r="X11" s="297"/>
      <c r="Z11" s="297"/>
    </row>
    <row r="12" spans="1:26" ht="12" customHeight="1">
      <c r="A12" s="1774" t="s">
        <v>456</v>
      </c>
      <c r="B12" s="1774"/>
      <c r="C12" s="616">
        <v>447132.6</v>
      </c>
      <c r="D12" s="616">
        <v>4830422.11503</v>
      </c>
      <c r="E12" s="140"/>
      <c r="F12" s="357"/>
      <c r="J12" s="297"/>
      <c r="N12" s="297"/>
      <c r="O12" s="297"/>
      <c r="S12" s="297"/>
      <c r="T12" s="304"/>
      <c r="U12" s="304"/>
      <c r="V12" s="297"/>
      <c r="W12" s="297"/>
      <c r="X12" s="297"/>
      <c r="Y12" s="297"/>
      <c r="Z12" s="297"/>
    </row>
    <row r="13" spans="1:26" ht="12" customHeight="1">
      <c r="A13" s="1775" t="s">
        <v>458</v>
      </c>
      <c r="B13" s="1775"/>
      <c r="C13" s="614">
        <v>367358.69999999995</v>
      </c>
      <c r="D13" s="614">
        <v>3966911.4754099995</v>
      </c>
      <c r="E13" s="140"/>
      <c r="F13" s="357"/>
      <c r="I13" s="355"/>
      <c r="J13" s="311" t="str">
        <f>F3</f>
        <v>Regions’ shares of the total consumption 
of customers in the CR</v>
      </c>
      <c r="K13" s="311" t="str">
        <f>L3</f>
        <v>Regions’ shares of the total number 
of customers in the CR</v>
      </c>
      <c r="S13" s="297"/>
      <c r="W13" s="297"/>
      <c r="X13" s="297"/>
    </row>
    <row r="14" spans="1:26" ht="12" customHeight="1">
      <c r="A14" s="1774" t="s">
        <v>457</v>
      </c>
      <c r="B14" s="1774"/>
      <c r="C14" s="616">
        <v>348153.30000000005</v>
      </c>
      <c r="D14" s="616">
        <v>3761050.1280199997</v>
      </c>
      <c r="E14" s="140"/>
      <c r="F14" s="357"/>
      <c r="I14" s="307" t="str">
        <f>A7</f>
        <v xml:space="preserve"> Ústecký Region</v>
      </c>
      <c r="J14" s="140">
        <f t="shared" ref="J14:J27" si="0">C7/$C$21</f>
        <v>0.14685439901143246</v>
      </c>
      <c r="K14" s="140">
        <f>D31/$D$41</f>
        <v>7.8881552549110417E-2</v>
      </c>
      <c r="N14" s="297"/>
      <c r="S14" s="297"/>
      <c r="T14" s="297"/>
      <c r="U14" s="297"/>
      <c r="V14" s="297"/>
      <c r="W14" s="297"/>
      <c r="X14" s="297"/>
    </row>
    <row r="15" spans="1:26" ht="12" customHeight="1">
      <c r="A15" s="1775" t="s">
        <v>459</v>
      </c>
      <c r="B15" s="1775"/>
      <c r="C15" s="614">
        <v>329113.30000000005</v>
      </c>
      <c r="D15" s="614">
        <v>3554792.6027600002</v>
      </c>
      <c r="E15" s="140"/>
      <c r="F15" s="357"/>
      <c r="I15" s="307" t="str">
        <f t="shared" ref="I15:I27" si="1">A8</f>
        <v xml:space="preserve"> Středočeský Region</v>
      </c>
      <c r="J15" s="140">
        <f t="shared" si="0"/>
        <v>0.13816926771160237</v>
      </c>
      <c r="K15" s="140">
        <f>D30/$D$41</f>
        <v>9.265612573185622E-2</v>
      </c>
      <c r="R15" s="297"/>
      <c r="S15" s="297"/>
      <c r="T15" s="297"/>
      <c r="U15" s="297"/>
      <c r="W15" s="297"/>
      <c r="X15" s="297"/>
    </row>
    <row r="16" spans="1:26" ht="12" customHeight="1">
      <c r="A16" s="1774" t="s">
        <v>461</v>
      </c>
      <c r="B16" s="1774"/>
      <c r="C16" s="616">
        <v>301851.8</v>
      </c>
      <c r="D16" s="616">
        <v>3260322.8621300003</v>
      </c>
      <c r="E16" s="140"/>
      <c r="F16" s="357"/>
      <c r="I16" s="307" t="str">
        <f t="shared" si="1"/>
        <v xml:space="preserve"> Jihomoravský Region</v>
      </c>
      <c r="J16" s="140">
        <f t="shared" si="0"/>
        <v>0.12687857679481526</v>
      </c>
      <c r="K16" s="140">
        <f>D28/$D$41</f>
        <v>0.13574845287284579</v>
      </c>
      <c r="N16" s="297"/>
      <c r="S16" s="297"/>
      <c r="T16" s="297"/>
      <c r="U16" s="297"/>
      <c r="W16" s="297"/>
      <c r="X16" s="297"/>
      <c r="Y16" s="297"/>
    </row>
    <row r="17" spans="1:25" ht="12" customHeight="1">
      <c r="A17" s="1775" t="s">
        <v>460</v>
      </c>
      <c r="B17" s="1775"/>
      <c r="C17" s="614">
        <v>291219.24636000005</v>
      </c>
      <c r="D17" s="614">
        <v>3144266.1114299996</v>
      </c>
      <c r="E17" s="140"/>
      <c r="F17" s="357"/>
      <c r="I17" s="307" t="str">
        <f t="shared" si="1"/>
        <v xml:space="preserve"> Moravskoslezský Region</v>
      </c>
      <c r="J17" s="140">
        <f t="shared" si="0"/>
        <v>0.106004726362594</v>
      </c>
      <c r="K17" s="140">
        <f>D29/$D$41</f>
        <v>0.13402982219722978</v>
      </c>
      <c r="S17" s="297"/>
      <c r="W17" s="297"/>
      <c r="X17" s="297"/>
      <c r="Y17" s="297"/>
    </row>
    <row r="18" spans="1:25" ht="12" customHeight="1">
      <c r="A18" s="1775" t="s">
        <v>463</v>
      </c>
      <c r="B18" s="1775"/>
      <c r="C18" s="616">
        <v>290563.7</v>
      </c>
      <c r="D18" s="616">
        <v>3138564.5757700005</v>
      </c>
      <c r="E18" s="140"/>
      <c r="F18" s="357"/>
      <c r="I18" s="307" t="str">
        <f t="shared" si="1"/>
        <v xml:space="preserve"> Prague</v>
      </c>
      <c r="J18" s="140">
        <f t="shared" si="0"/>
        <v>0.10126166508565693</v>
      </c>
      <c r="K18" s="140">
        <f>D27/$D$41</f>
        <v>0.14654562425124512</v>
      </c>
      <c r="N18" s="297"/>
      <c r="S18" s="297"/>
      <c r="T18" s="297"/>
      <c r="U18" s="297"/>
      <c r="W18" s="297"/>
      <c r="X18" s="297"/>
    </row>
    <row r="19" spans="1:25" ht="12" customHeight="1">
      <c r="A19" s="1773" t="s">
        <v>462</v>
      </c>
      <c r="B19" s="1773"/>
      <c r="C19" s="614">
        <v>257242.81363000005</v>
      </c>
      <c r="D19" s="614">
        <v>2772500.3133899998</v>
      </c>
      <c r="E19" s="140"/>
      <c r="F19" s="357"/>
      <c r="I19" s="307" t="str">
        <f t="shared" si="1"/>
        <v xml:space="preserve"> Olomoucký Region</v>
      </c>
      <c r="J19" s="140">
        <f t="shared" si="0"/>
        <v>6.025419495143039E-2</v>
      </c>
      <c r="K19" s="140">
        <f>D32/$D$41</f>
        <v>6.6362514579597048E-2</v>
      </c>
      <c r="N19" s="297"/>
      <c r="S19" s="297"/>
      <c r="T19" s="297"/>
      <c r="U19" s="297"/>
      <c r="W19" s="297"/>
      <c r="X19" s="297"/>
      <c r="Y19" s="297"/>
    </row>
    <row r="20" spans="1:25" ht="12" customHeight="1">
      <c r="A20" s="1774" t="s">
        <v>464</v>
      </c>
      <c r="B20" s="1774"/>
      <c r="C20" s="616">
        <v>193427</v>
      </c>
      <c r="D20" s="616">
        <v>2090137.0382900001</v>
      </c>
      <c r="E20" s="140"/>
      <c r="F20" s="357"/>
      <c r="I20" s="307" t="str">
        <f t="shared" si="1"/>
        <v xml:space="preserve"> Zlínský Region</v>
      </c>
      <c r="J20" s="140">
        <f t="shared" si="0"/>
        <v>4.950411293406929E-2</v>
      </c>
      <c r="K20" s="140">
        <f>D34/$D$41</f>
        <v>5.5534781777049735E-2</v>
      </c>
      <c r="N20" s="297"/>
      <c r="S20" s="297"/>
      <c r="T20" s="297"/>
      <c r="U20" s="297"/>
      <c r="W20" s="297"/>
      <c r="X20" s="297"/>
      <c r="Y20" s="297"/>
    </row>
    <row r="21" spans="1:25" ht="12" customHeight="1">
      <c r="A21" s="1475" t="s">
        <v>465</v>
      </c>
      <c r="B21" s="1475"/>
      <c r="C21" s="614">
        <f>SUM(C7:C20)</f>
        <v>7420771.2900392069</v>
      </c>
      <c r="D21" s="614">
        <f>SUM(D7:D20)</f>
        <v>80217184.026636004</v>
      </c>
      <c r="E21" s="140"/>
      <c r="F21" s="357"/>
      <c r="G21" s="307"/>
      <c r="H21" s="307"/>
      <c r="I21" s="307" t="str">
        <f t="shared" si="1"/>
        <v xml:space="preserve"> Plzeňský Region</v>
      </c>
      <c r="J21" s="140">
        <f t="shared" si="0"/>
        <v>4.6916053115303682E-2</v>
      </c>
      <c r="K21" s="140">
        <f>D33/$D$41</f>
        <v>5.6814406583434125E-2</v>
      </c>
      <c r="S21" s="297"/>
      <c r="T21" s="297"/>
      <c r="U21" s="297"/>
    </row>
    <row r="22" spans="1:25" ht="8.1" customHeight="1">
      <c r="A22" s="802"/>
      <c r="B22" s="813"/>
      <c r="C22" s="860"/>
      <c r="D22" s="802"/>
      <c r="E22" s="309"/>
      <c r="F22" s="359"/>
      <c r="G22" s="321"/>
      <c r="H22" s="321"/>
      <c r="I22" s="307" t="str">
        <f t="shared" si="1"/>
        <v xml:space="preserve"> Pardubický Region</v>
      </c>
      <c r="J22" s="140">
        <f t="shared" si="0"/>
        <v>4.4350282084796772E-2</v>
      </c>
      <c r="K22" s="140">
        <f>D35/$D$41</f>
        <v>4.8513204692508929E-2</v>
      </c>
    </row>
    <row r="23" spans="1:25" ht="8.1" customHeight="1">
      <c r="B23" s="928"/>
      <c r="D23" s="928"/>
      <c r="E23" s="16"/>
      <c r="F23" s="16"/>
      <c r="G23" s="16"/>
      <c r="H23" s="16"/>
      <c r="I23" s="307" t="str">
        <f t="shared" si="1"/>
        <v xml:space="preserve"> Královéhradecký Region</v>
      </c>
      <c r="J23" s="140">
        <f t="shared" si="0"/>
        <v>4.0676607350124273E-2</v>
      </c>
      <c r="K23" s="140">
        <f>D37/$D$41</f>
        <v>4.186267925174128E-2</v>
      </c>
      <c r="T23" s="297"/>
      <c r="U23" s="297"/>
    </row>
    <row r="24" spans="1:25" ht="16.5" customHeight="1">
      <c r="A24" s="1467" t="s">
        <v>449</v>
      </c>
      <c r="B24" s="1467"/>
      <c r="C24" s="1706" t="s">
        <v>450</v>
      </c>
      <c r="D24" s="1706"/>
      <c r="E24" s="363"/>
      <c r="F24" s="1779"/>
      <c r="G24" s="1780"/>
      <c r="H24" s="1780"/>
      <c r="I24" s="307" t="str">
        <f t="shared" si="1"/>
        <v xml:space="preserve"> Vysočina Region</v>
      </c>
      <c r="J24" s="140">
        <f t="shared" si="0"/>
        <v>3.9243797575448713E-2</v>
      </c>
      <c r="K24" s="140">
        <f>D36/$D$41</f>
        <v>4.2900689034273382E-2</v>
      </c>
      <c r="S24" s="297"/>
      <c r="T24" s="297"/>
      <c r="U24" s="297"/>
    </row>
    <row r="25" spans="1:25" ht="23.25" customHeight="1">
      <c r="A25" s="1467"/>
      <c r="B25" s="1467"/>
      <c r="C25" s="1706"/>
      <c r="D25" s="1706"/>
      <c r="E25" s="445"/>
      <c r="F25" s="1779"/>
      <c r="G25" s="1778"/>
      <c r="H25" s="1778"/>
      <c r="I25" s="307" t="str">
        <f t="shared" si="1"/>
        <v xml:space="preserve"> Liberecký Region</v>
      </c>
      <c r="J25" s="140">
        <f t="shared" si="0"/>
        <v>3.915545819206414E-2</v>
      </c>
      <c r="K25" s="140">
        <f>D39/$D$41</f>
        <v>3.3058112727790474E-2</v>
      </c>
      <c r="S25" s="297"/>
      <c r="T25" s="297"/>
      <c r="U25" s="297"/>
    </row>
    <row r="26" spans="1:25" ht="5.0999999999999996" customHeight="1">
      <c r="A26" s="830"/>
      <c r="B26" s="613"/>
      <c r="C26" s="859"/>
      <c r="D26" s="604"/>
      <c r="E26" s="311"/>
      <c r="F26" s="356"/>
      <c r="G26" s="355"/>
      <c r="H26" s="311"/>
      <c r="I26" s="307" t="str">
        <f t="shared" si="1"/>
        <v xml:space="preserve"> Jihočeský Region</v>
      </c>
      <c r="J26" s="140">
        <f t="shared" si="0"/>
        <v>3.4665239444219675E-2</v>
      </c>
      <c r="K26" s="140">
        <f>D38/$D$41</f>
        <v>3.7244308743731309E-2</v>
      </c>
      <c r="S26" s="297"/>
      <c r="T26" s="297"/>
      <c r="U26" s="297"/>
    </row>
    <row r="27" spans="1:25" ht="12" customHeight="1">
      <c r="A27" s="1773" t="s">
        <v>451</v>
      </c>
      <c r="B27" s="1773"/>
      <c r="C27" s="1247"/>
      <c r="D27" s="1245">
        <v>407585</v>
      </c>
      <c r="E27" s="140"/>
      <c r="F27" s="357"/>
      <c r="G27" s="307"/>
      <c r="I27" s="307" t="str">
        <f t="shared" si="1"/>
        <v xml:space="preserve"> Karlovarský Region</v>
      </c>
      <c r="J27" s="140">
        <f t="shared" si="0"/>
        <v>2.6065619386442248E-2</v>
      </c>
      <c r="K27" s="140">
        <f>D40/$D$41</f>
        <v>2.9847725007586423E-2</v>
      </c>
      <c r="U27" s="297"/>
      <c r="V27" s="297"/>
      <c r="W27" s="297"/>
      <c r="X27" s="297"/>
      <c r="Y27" s="297"/>
    </row>
    <row r="28" spans="1:25" ht="12" customHeight="1">
      <c r="A28" s="1774" t="s">
        <v>452</v>
      </c>
      <c r="B28" s="1774"/>
      <c r="C28" s="1248"/>
      <c r="D28" s="1246">
        <v>377555</v>
      </c>
      <c r="E28" s="140"/>
      <c r="F28" s="357"/>
      <c r="G28" s="307"/>
      <c r="I28" s="140"/>
      <c r="J28" s="140">
        <f>SUM(J14:J27)</f>
        <v>1</v>
      </c>
      <c r="K28" s="1323">
        <f>SUM(K14:K27)</f>
        <v>1</v>
      </c>
      <c r="S28" s="297"/>
      <c r="T28" s="297"/>
      <c r="U28" s="297"/>
      <c r="V28" s="297"/>
      <c r="W28" s="297"/>
      <c r="X28" s="297"/>
      <c r="Y28" s="297"/>
    </row>
    <row r="29" spans="1:25" ht="12" customHeight="1">
      <c r="A29" s="1773" t="s">
        <v>453</v>
      </c>
      <c r="B29" s="1773"/>
      <c r="C29" s="1247"/>
      <c r="D29" s="1245">
        <v>372775</v>
      </c>
      <c r="E29" s="140"/>
      <c r="F29" s="357"/>
      <c r="G29" s="307"/>
      <c r="I29" s="140"/>
      <c r="S29" s="894"/>
      <c r="T29" s="894"/>
      <c r="U29" s="297"/>
      <c r="V29" s="297"/>
      <c r="W29" s="297"/>
      <c r="X29" s="297"/>
      <c r="Y29" s="297"/>
    </row>
    <row r="30" spans="1:25" ht="12" customHeight="1">
      <c r="A30" s="1774" t="s">
        <v>454</v>
      </c>
      <c r="B30" s="1774"/>
      <c r="C30" s="1248"/>
      <c r="D30" s="1246">
        <v>257703</v>
      </c>
      <c r="E30" s="140"/>
      <c r="F30" s="357"/>
      <c r="G30" s="307"/>
      <c r="I30" s="140"/>
      <c r="S30" s="895"/>
      <c r="T30" s="894"/>
      <c r="U30" s="297"/>
      <c r="V30" s="297"/>
      <c r="W30" s="297"/>
      <c r="X30" s="297"/>
      <c r="Y30" s="297"/>
    </row>
    <row r="31" spans="1:25" ht="12" customHeight="1">
      <c r="A31" s="1773" t="s">
        <v>455</v>
      </c>
      <c r="B31" s="1773"/>
      <c r="C31" s="1247"/>
      <c r="D31" s="1245">
        <v>219392</v>
      </c>
      <c r="E31" s="140"/>
      <c r="F31" s="357"/>
      <c r="G31" s="307"/>
      <c r="I31" s="140"/>
      <c r="S31" s="894"/>
      <c r="T31" s="894"/>
      <c r="U31" s="297"/>
      <c r="V31" s="297"/>
      <c r="W31" s="297"/>
      <c r="X31" s="297"/>
      <c r="Y31" s="297"/>
    </row>
    <row r="32" spans="1:25" ht="12" customHeight="1">
      <c r="A32" s="1774" t="s">
        <v>456</v>
      </c>
      <c r="B32" s="1774"/>
      <c r="C32" s="1248"/>
      <c r="D32" s="1246">
        <v>184573</v>
      </c>
      <c r="E32" s="140"/>
      <c r="F32" s="357"/>
      <c r="G32" s="307"/>
      <c r="I32" s="140"/>
      <c r="S32" s="894"/>
      <c r="T32" s="894"/>
      <c r="U32" s="297"/>
      <c r="V32" s="297"/>
      <c r="W32" s="297"/>
      <c r="X32" s="297"/>
      <c r="Y32" s="297"/>
    </row>
    <row r="33" spans="1:25" ht="12" customHeight="1">
      <c r="A33" s="1773" t="s">
        <v>457</v>
      </c>
      <c r="B33" s="1773"/>
      <c r="C33" s="1247"/>
      <c r="D33" s="1245">
        <v>158017</v>
      </c>
      <c r="E33" s="140"/>
      <c r="F33" s="357"/>
      <c r="G33" s="307"/>
      <c r="I33" s="140"/>
      <c r="S33" s="894"/>
      <c r="T33" s="894"/>
      <c r="U33" s="297"/>
      <c r="V33" s="297"/>
      <c r="W33" s="297"/>
      <c r="X33" s="297"/>
      <c r="Y33" s="297"/>
    </row>
    <row r="34" spans="1:25" ht="12" customHeight="1">
      <c r="A34" s="1774" t="s">
        <v>458</v>
      </c>
      <c r="B34" s="1774"/>
      <c r="C34" s="1248"/>
      <c r="D34" s="1246">
        <v>154458</v>
      </c>
      <c r="E34" s="140"/>
      <c r="F34" s="357"/>
      <c r="G34" s="307"/>
      <c r="I34" s="140"/>
      <c r="S34" s="894"/>
      <c r="T34" s="894"/>
    </row>
    <row r="35" spans="1:25" ht="12" customHeight="1">
      <c r="A35" s="1773" t="s">
        <v>459</v>
      </c>
      <c r="B35" s="1773"/>
      <c r="C35" s="1247"/>
      <c r="D35" s="1245">
        <v>134929</v>
      </c>
      <c r="E35" s="140"/>
      <c r="F35" s="357"/>
      <c r="G35" s="307"/>
      <c r="I35" s="140"/>
      <c r="S35" s="894"/>
      <c r="T35" s="894"/>
    </row>
    <row r="36" spans="1:25" ht="12" customHeight="1">
      <c r="A36" s="1774" t="s">
        <v>460</v>
      </c>
      <c r="B36" s="1774"/>
      <c r="C36" s="1248"/>
      <c r="D36" s="1246">
        <v>119319</v>
      </c>
      <c r="E36" s="140"/>
      <c r="F36" s="357"/>
      <c r="G36" s="307"/>
      <c r="I36" s="140"/>
      <c r="S36" s="895"/>
      <c r="T36" s="895"/>
    </row>
    <row r="37" spans="1:25" ht="12" customHeight="1">
      <c r="A37" s="1773" t="s">
        <v>461</v>
      </c>
      <c r="B37" s="1773"/>
      <c r="C37" s="1247"/>
      <c r="D37" s="1245">
        <v>116432</v>
      </c>
      <c r="E37" s="140"/>
      <c r="F37" s="357"/>
      <c r="G37" s="307"/>
      <c r="I37" s="140"/>
      <c r="S37" s="894"/>
      <c r="T37" s="894"/>
    </row>
    <row r="38" spans="1:25" ht="12" customHeight="1">
      <c r="A38" s="1774" t="s">
        <v>462</v>
      </c>
      <c r="B38" s="1774"/>
      <c r="C38" s="1248"/>
      <c r="D38" s="1246">
        <v>103587</v>
      </c>
      <c r="E38" s="140"/>
      <c r="F38" s="357"/>
      <c r="G38" s="307"/>
      <c r="I38" s="140"/>
      <c r="S38" s="297"/>
      <c r="T38" s="297"/>
    </row>
    <row r="39" spans="1:25" ht="12" customHeight="1">
      <c r="A39" s="1773" t="s">
        <v>463</v>
      </c>
      <c r="B39" s="1773"/>
      <c r="C39" s="1247"/>
      <c r="D39" s="1245">
        <v>91944</v>
      </c>
      <c r="E39" s="140"/>
      <c r="F39" s="357"/>
      <c r="G39" s="307"/>
      <c r="I39" s="140"/>
      <c r="S39" s="297"/>
      <c r="T39" s="297"/>
    </row>
    <row r="40" spans="1:25" ht="12" customHeight="1">
      <c r="A40" s="1774" t="s">
        <v>464</v>
      </c>
      <c r="B40" s="1774"/>
      <c r="C40" s="1249"/>
      <c r="D40" s="1246">
        <v>83015</v>
      </c>
      <c r="E40" s="140"/>
      <c r="F40" s="357"/>
      <c r="G40" s="307"/>
      <c r="I40" s="140"/>
      <c r="S40" s="297"/>
      <c r="T40" s="297"/>
    </row>
    <row r="41" spans="1:25" ht="12" customHeight="1">
      <c r="A41" s="1781" t="s">
        <v>465</v>
      </c>
      <c r="B41" s="1781"/>
      <c r="C41" s="321"/>
      <c r="D41" s="321">
        <f>SUM(D27:D40)</f>
        <v>2781284</v>
      </c>
      <c r="E41" s="140"/>
      <c r="F41" s="357"/>
      <c r="G41" s="307"/>
      <c r="H41" s="307"/>
      <c r="I41" s="140"/>
      <c r="U41" s="297"/>
    </row>
    <row r="42" spans="1:25" ht="5.0999999999999996" customHeight="1">
      <c r="B42" s="358"/>
      <c r="C42" s="1776"/>
      <c r="D42" s="1777"/>
      <c r="E42" s="309"/>
      <c r="F42" s="359"/>
      <c r="G42" s="321"/>
      <c r="H42" s="321"/>
      <c r="I42" s="309"/>
    </row>
    <row r="43" spans="1:25" ht="12.95" customHeight="1">
      <c r="A43" s="1470" t="s">
        <v>536</v>
      </c>
      <c r="B43" s="1470"/>
      <c r="C43" s="1470"/>
      <c r="D43" s="1470"/>
      <c r="E43" s="1470"/>
      <c r="F43" s="1470"/>
      <c r="G43" s="1470"/>
      <c r="H43" s="1470"/>
      <c r="I43" s="1470"/>
      <c r="J43" s="1470"/>
      <c r="K43" s="1470"/>
      <c r="L43" s="1470"/>
      <c r="M43" s="1470"/>
      <c r="N43" s="1470"/>
      <c r="O43" s="1470"/>
      <c r="P43" s="1470"/>
      <c r="Q43" s="1470"/>
    </row>
    <row r="44" spans="1:25" ht="12.95" customHeight="1">
      <c r="A44" s="1470"/>
      <c r="B44" s="1470"/>
      <c r="C44" s="1470"/>
      <c r="D44" s="1470"/>
      <c r="E44" s="1470"/>
      <c r="F44" s="1470"/>
      <c r="G44" s="1470"/>
      <c r="H44" s="1470"/>
      <c r="I44" s="1470"/>
      <c r="J44" s="1470"/>
      <c r="K44" s="1470"/>
      <c r="L44" s="1470"/>
      <c r="M44" s="1470"/>
      <c r="N44" s="1470"/>
      <c r="O44" s="1470"/>
      <c r="P44" s="1470"/>
      <c r="Q44" s="1470"/>
    </row>
    <row r="45" spans="1:25" ht="12" customHeight="1">
      <c r="A45" s="1470"/>
      <c r="B45" s="1470"/>
      <c r="C45" s="1470"/>
      <c r="D45" s="1470"/>
      <c r="E45" s="1470"/>
      <c r="F45" s="1470"/>
      <c r="G45" s="1470"/>
      <c r="H45" s="1470"/>
      <c r="I45" s="1470"/>
      <c r="J45" s="1470"/>
      <c r="K45" s="1470"/>
      <c r="L45" s="1470"/>
      <c r="M45" s="1470"/>
      <c r="N45" s="1470"/>
      <c r="O45" s="1470"/>
      <c r="P45" s="1470"/>
      <c r="Q45" s="1470"/>
    </row>
    <row r="46" spans="1:25" ht="12" customHeight="1">
      <c r="B46" s="306"/>
      <c r="C46" s="360"/>
      <c r="D46" s="360"/>
      <c r="E46" s="361"/>
      <c r="F46" s="362"/>
      <c r="G46" s="360"/>
      <c r="H46" s="360"/>
      <c r="I46" s="361"/>
    </row>
    <row r="47" spans="1:25" ht="12" customHeight="1">
      <c r="B47" s="306"/>
      <c r="C47" s="360"/>
      <c r="D47" s="360"/>
      <c r="E47" s="361"/>
      <c r="F47" s="362"/>
      <c r="G47" s="360"/>
      <c r="H47" s="360"/>
      <c r="I47" s="361"/>
    </row>
    <row r="48" spans="1:25" ht="12" customHeight="1">
      <c r="B48" s="306"/>
      <c r="C48" s="360"/>
      <c r="D48" s="360"/>
      <c r="E48" s="361"/>
      <c r="F48" s="362"/>
      <c r="G48" s="360"/>
      <c r="H48" s="360"/>
      <c r="I48" s="360"/>
    </row>
    <row r="49" spans="2:13" ht="12" customHeight="1">
      <c r="B49" s="306"/>
      <c r="C49" s="360"/>
      <c r="D49" s="360"/>
      <c r="E49" s="361"/>
      <c r="F49" s="362"/>
      <c r="G49" s="360"/>
      <c r="H49" s="360"/>
      <c r="I49" s="361"/>
    </row>
    <row r="50" spans="2:13" ht="12" customHeight="1">
      <c r="B50" s="306"/>
      <c r="C50" s="360"/>
      <c r="D50" s="360"/>
      <c r="E50" s="361"/>
      <c r="F50" s="362"/>
      <c r="G50" s="360"/>
      <c r="H50" s="360"/>
      <c r="I50" s="361"/>
      <c r="M50" s="297"/>
    </row>
    <row r="51" spans="2:13" ht="12" customHeight="1">
      <c r="B51" s="306"/>
      <c r="C51" s="360"/>
      <c r="D51" s="360"/>
      <c r="E51" s="361"/>
      <c r="F51" s="362"/>
      <c r="G51" s="360"/>
      <c r="H51" s="360"/>
      <c r="I51" s="361"/>
    </row>
    <row r="52" spans="2:13" ht="12" customHeight="1">
      <c r="B52" s="306"/>
      <c r="C52" s="360"/>
      <c r="D52" s="360"/>
      <c r="E52" s="361"/>
      <c r="F52" s="362"/>
      <c r="G52" s="360"/>
      <c r="H52" s="360"/>
      <c r="I52" s="361"/>
    </row>
    <row r="53" spans="2:13" ht="12" customHeight="1">
      <c r="B53" s="306"/>
      <c r="C53" s="360"/>
      <c r="D53" s="360"/>
      <c r="E53" s="361"/>
      <c r="F53" s="362"/>
      <c r="G53" s="360"/>
      <c r="H53" s="360"/>
      <c r="I53" s="361"/>
    </row>
    <row r="54" spans="2:13" ht="12" customHeight="1">
      <c r="B54" s="306"/>
      <c r="C54" s="360"/>
      <c r="D54" s="360"/>
      <c r="E54" s="361"/>
      <c r="F54" s="362"/>
      <c r="G54" s="360"/>
      <c r="H54" s="360"/>
      <c r="I54" s="361"/>
    </row>
    <row r="55" spans="2:13" ht="12" customHeight="1">
      <c r="B55" s="306"/>
      <c r="C55" s="360"/>
      <c r="D55" s="360"/>
      <c r="E55" s="361"/>
      <c r="F55" s="362"/>
      <c r="G55" s="360"/>
      <c r="H55" s="360"/>
      <c r="I55" s="361"/>
    </row>
    <row r="56" spans="2:13" ht="12" customHeight="1">
      <c r="B56" s="306"/>
      <c r="C56" s="307"/>
      <c r="D56" s="307"/>
      <c r="E56" s="140"/>
      <c r="F56" s="357"/>
      <c r="G56" s="307"/>
      <c r="H56" s="307"/>
      <c r="I56" s="140"/>
    </row>
    <row r="57" spans="2:13" ht="5.0999999999999996" customHeight="1">
      <c r="B57" s="358"/>
      <c r="C57" s="309"/>
      <c r="D57" s="309"/>
      <c r="E57" s="309"/>
      <c r="F57" s="359"/>
      <c r="G57" s="321"/>
      <c r="H57" s="321"/>
      <c r="I57" s="309"/>
    </row>
    <row r="58" spans="2:13" ht="12" customHeight="1"/>
    <row r="59" spans="2:13" ht="12" customHeight="1"/>
    <row r="60" spans="2:13" ht="12" customHeight="1"/>
    <row r="61" spans="2:13" ht="12" customHeight="1"/>
    <row r="62" spans="2:13" ht="12" customHeight="1"/>
    <row r="63" spans="2:13" ht="12" customHeight="1"/>
    <row r="64" spans="2:13"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sheetData>
  <sortState ref="Z27:AA40">
    <sortCondition descending="1" ref="Z27"/>
  </sortState>
  <mergeCells count="42">
    <mergeCell ref="A16:B16"/>
    <mergeCell ref="A21:B21"/>
    <mergeCell ref="A43:Q45"/>
    <mergeCell ref="L3:Q3"/>
    <mergeCell ref="F3:J3"/>
    <mergeCell ref="A37:B37"/>
    <mergeCell ref="A39:B39"/>
    <mergeCell ref="A32:B32"/>
    <mergeCell ref="A33:B33"/>
    <mergeCell ref="A34:B34"/>
    <mergeCell ref="A38:B38"/>
    <mergeCell ref="A35:B35"/>
    <mergeCell ref="A36:B36"/>
    <mergeCell ref="A27:B27"/>
    <mergeCell ref="A28:B28"/>
    <mergeCell ref="A29:B29"/>
    <mergeCell ref="A30:B30"/>
    <mergeCell ref="A31:B31"/>
    <mergeCell ref="C42:D42"/>
    <mergeCell ref="G25:H25"/>
    <mergeCell ref="F24:F25"/>
    <mergeCell ref="G24:H24"/>
    <mergeCell ref="A40:B40"/>
    <mergeCell ref="C24:D25"/>
    <mergeCell ref="A24:B25"/>
    <mergeCell ref="A41:B41"/>
    <mergeCell ref="A1:Q1"/>
    <mergeCell ref="A19:B19"/>
    <mergeCell ref="A20:B20"/>
    <mergeCell ref="A17:B17"/>
    <mergeCell ref="A18:B18"/>
    <mergeCell ref="C4:D4"/>
    <mergeCell ref="A4:B5"/>
    <mergeCell ref="A7:B7"/>
    <mergeCell ref="A8:B8"/>
    <mergeCell ref="A9:B9"/>
    <mergeCell ref="A10:B10"/>
    <mergeCell ref="A11:B11"/>
    <mergeCell ref="A12:B12"/>
    <mergeCell ref="A13:B13"/>
    <mergeCell ref="A14:B14"/>
    <mergeCell ref="A15:B15"/>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8"/>
  <dimension ref="A1:T52"/>
  <sheetViews>
    <sheetView showGridLines="0" zoomScaleNormal="100" zoomScaleSheetLayoutView="100" workbookViewId="0">
      <selection activeCell="H1" sqref="H1"/>
    </sheetView>
  </sheetViews>
  <sheetFormatPr defaultRowHeight="11.25"/>
  <cols>
    <col min="1" max="15" width="5.7109375" style="7" customWidth="1"/>
    <col min="16" max="16" width="7.7109375" style="7" customWidth="1"/>
    <col min="17" max="17" width="9.28515625" style="7" bestFit="1" customWidth="1"/>
    <col min="18" max="18" width="11.42578125" style="7" bestFit="1" customWidth="1"/>
    <col min="19" max="257" width="9.140625" style="7"/>
    <col min="258" max="270" width="10.7109375" style="7" customWidth="1"/>
    <col min="271" max="513" width="9.140625" style="7"/>
    <col min="514" max="526" width="10.7109375" style="7" customWidth="1"/>
    <col min="527" max="769" width="9.140625" style="7"/>
    <col min="770" max="782" width="10.7109375" style="7" customWidth="1"/>
    <col min="783" max="1025" width="9.140625" style="7"/>
    <col min="1026" max="1038" width="10.7109375" style="7" customWidth="1"/>
    <col min="1039" max="1281" width="9.140625" style="7"/>
    <col min="1282" max="1294" width="10.7109375" style="7" customWidth="1"/>
    <col min="1295" max="1537" width="9.140625" style="7"/>
    <col min="1538" max="1550" width="10.7109375" style="7" customWidth="1"/>
    <col min="1551" max="1793" width="9.140625" style="7"/>
    <col min="1794" max="1806" width="10.7109375" style="7" customWidth="1"/>
    <col min="1807" max="2049" width="9.140625" style="7"/>
    <col min="2050" max="2062" width="10.7109375" style="7" customWidth="1"/>
    <col min="2063" max="2305" width="9.140625" style="7"/>
    <col min="2306" max="2318" width="10.7109375" style="7" customWidth="1"/>
    <col min="2319" max="2561" width="9.140625" style="7"/>
    <col min="2562" max="2574" width="10.7109375" style="7" customWidth="1"/>
    <col min="2575" max="2817" width="9.140625" style="7"/>
    <col min="2818" max="2830" width="10.7109375" style="7" customWidth="1"/>
    <col min="2831" max="3073" width="9.140625" style="7"/>
    <col min="3074" max="3086" width="10.7109375" style="7" customWidth="1"/>
    <col min="3087" max="3329" width="9.140625" style="7"/>
    <col min="3330" max="3342" width="10.7109375" style="7" customWidth="1"/>
    <col min="3343" max="3585" width="9.140625" style="7"/>
    <col min="3586" max="3598" width="10.7109375" style="7" customWidth="1"/>
    <col min="3599" max="3841" width="9.140625" style="7"/>
    <col min="3842" max="3854" width="10.7109375" style="7" customWidth="1"/>
    <col min="3855" max="4097" width="9.140625" style="7"/>
    <col min="4098" max="4110" width="10.7109375" style="7" customWidth="1"/>
    <col min="4111" max="4353" width="9.140625" style="7"/>
    <col min="4354" max="4366" width="10.7109375" style="7" customWidth="1"/>
    <col min="4367" max="4609" width="9.140625" style="7"/>
    <col min="4610" max="4622" width="10.7109375" style="7" customWidth="1"/>
    <col min="4623" max="4865" width="9.140625" style="7"/>
    <col min="4866" max="4878" width="10.7109375" style="7" customWidth="1"/>
    <col min="4879" max="5121" width="9.140625" style="7"/>
    <col min="5122" max="5134" width="10.7109375" style="7" customWidth="1"/>
    <col min="5135" max="5377" width="9.140625" style="7"/>
    <col min="5378" max="5390" width="10.7109375" style="7" customWidth="1"/>
    <col min="5391" max="5633" width="9.140625" style="7"/>
    <col min="5634" max="5646" width="10.7109375" style="7" customWidth="1"/>
    <col min="5647" max="5889" width="9.140625" style="7"/>
    <col min="5890" max="5902" width="10.7109375" style="7" customWidth="1"/>
    <col min="5903" max="6145" width="9.140625" style="7"/>
    <col min="6146" max="6158" width="10.7109375" style="7" customWidth="1"/>
    <col min="6159" max="6401" width="9.140625" style="7"/>
    <col min="6402" max="6414" width="10.7109375" style="7" customWidth="1"/>
    <col min="6415" max="6657" width="9.140625" style="7"/>
    <col min="6658" max="6670" width="10.7109375" style="7" customWidth="1"/>
    <col min="6671" max="6913" width="9.140625" style="7"/>
    <col min="6914" max="6926" width="10.7109375" style="7" customWidth="1"/>
    <col min="6927" max="7169" width="9.140625" style="7"/>
    <col min="7170" max="7182" width="10.7109375" style="7" customWidth="1"/>
    <col min="7183" max="7425" width="9.140625" style="7"/>
    <col min="7426" max="7438" width="10.7109375" style="7" customWidth="1"/>
    <col min="7439" max="7681" width="9.140625" style="7"/>
    <col min="7682" max="7694" width="10.7109375" style="7" customWidth="1"/>
    <col min="7695" max="7937" width="9.140625" style="7"/>
    <col min="7938" max="7950" width="10.7109375" style="7" customWidth="1"/>
    <col min="7951" max="8193" width="9.140625" style="7"/>
    <col min="8194" max="8206" width="10.7109375" style="7" customWidth="1"/>
    <col min="8207" max="8449" width="9.140625" style="7"/>
    <col min="8450" max="8462" width="10.7109375" style="7" customWidth="1"/>
    <col min="8463" max="8705" width="9.140625" style="7"/>
    <col min="8706" max="8718" width="10.7109375" style="7" customWidth="1"/>
    <col min="8719" max="8961" width="9.140625" style="7"/>
    <col min="8962" max="8974" width="10.7109375" style="7" customWidth="1"/>
    <col min="8975" max="9217" width="9.140625" style="7"/>
    <col min="9218" max="9230" width="10.7109375" style="7" customWidth="1"/>
    <col min="9231" max="9473" width="9.140625" style="7"/>
    <col min="9474" max="9486" width="10.7109375" style="7" customWidth="1"/>
    <col min="9487" max="9729" width="9.140625" style="7"/>
    <col min="9730" max="9742" width="10.7109375" style="7" customWidth="1"/>
    <col min="9743" max="9985" width="9.140625" style="7"/>
    <col min="9986" max="9998" width="10.7109375" style="7" customWidth="1"/>
    <col min="9999" max="10241" width="9.140625" style="7"/>
    <col min="10242" max="10254" width="10.7109375" style="7" customWidth="1"/>
    <col min="10255" max="10497" width="9.140625" style="7"/>
    <col min="10498" max="10510" width="10.7109375" style="7" customWidth="1"/>
    <col min="10511" max="10753" width="9.140625" style="7"/>
    <col min="10754" max="10766" width="10.7109375" style="7" customWidth="1"/>
    <col min="10767" max="11009" width="9.140625" style="7"/>
    <col min="11010" max="11022" width="10.7109375" style="7" customWidth="1"/>
    <col min="11023" max="11265" width="9.140625" style="7"/>
    <col min="11266" max="11278" width="10.7109375" style="7" customWidth="1"/>
    <col min="11279" max="11521" width="9.140625" style="7"/>
    <col min="11522" max="11534" width="10.7109375" style="7" customWidth="1"/>
    <col min="11535" max="11777" width="9.140625" style="7"/>
    <col min="11778" max="11790" width="10.7109375" style="7" customWidth="1"/>
    <col min="11791" max="12033" width="9.140625" style="7"/>
    <col min="12034" max="12046" width="10.7109375" style="7" customWidth="1"/>
    <col min="12047" max="12289" width="9.140625" style="7"/>
    <col min="12290" max="12302" width="10.7109375" style="7" customWidth="1"/>
    <col min="12303" max="12545" width="9.140625" style="7"/>
    <col min="12546" max="12558" width="10.7109375" style="7" customWidth="1"/>
    <col min="12559" max="12801" width="9.140625" style="7"/>
    <col min="12802" max="12814" width="10.7109375" style="7" customWidth="1"/>
    <col min="12815" max="13057" width="9.140625" style="7"/>
    <col min="13058" max="13070" width="10.7109375" style="7" customWidth="1"/>
    <col min="13071" max="13313" width="9.140625" style="7"/>
    <col min="13314" max="13326" width="10.7109375" style="7" customWidth="1"/>
    <col min="13327" max="13569" width="9.140625" style="7"/>
    <col min="13570" max="13582" width="10.7109375" style="7" customWidth="1"/>
    <col min="13583" max="13825" width="9.140625" style="7"/>
    <col min="13826" max="13838" width="10.7109375" style="7" customWidth="1"/>
    <col min="13839" max="14081" width="9.140625" style="7"/>
    <col min="14082" max="14094" width="10.7109375" style="7" customWidth="1"/>
    <col min="14095" max="14337" width="9.140625" style="7"/>
    <col min="14338" max="14350" width="10.7109375" style="7" customWidth="1"/>
    <col min="14351" max="14593" width="9.140625" style="7"/>
    <col min="14594" max="14606" width="10.7109375" style="7" customWidth="1"/>
    <col min="14607" max="14849" width="9.140625" style="7"/>
    <col min="14850" max="14862" width="10.7109375" style="7" customWidth="1"/>
    <col min="14863" max="15105" width="9.140625" style="7"/>
    <col min="15106" max="15118" width="10.7109375" style="7" customWidth="1"/>
    <col min="15119" max="15361" width="9.140625" style="7"/>
    <col min="15362" max="15374" width="10.7109375" style="7" customWidth="1"/>
    <col min="15375" max="15617" width="9.140625" style="7"/>
    <col min="15618" max="15630" width="10.7109375" style="7" customWidth="1"/>
    <col min="15631" max="15873" width="9.140625" style="7"/>
    <col min="15874" max="15886" width="10.7109375" style="7" customWidth="1"/>
    <col min="15887" max="16129" width="9.140625" style="7"/>
    <col min="16130" max="16142" width="10.7109375" style="7" customWidth="1"/>
    <col min="16143" max="16384" width="9.140625" style="7"/>
  </cols>
  <sheetData>
    <row r="1" spans="1:20" ht="36" customHeight="1">
      <c r="A1" s="1625" t="s">
        <v>537</v>
      </c>
      <c r="B1" s="1625"/>
      <c r="C1" s="1625"/>
      <c r="D1" s="1625"/>
      <c r="E1" s="1625"/>
      <c r="F1" s="1625"/>
      <c r="G1" s="1625"/>
      <c r="H1" s="1625"/>
      <c r="I1" s="1625"/>
      <c r="J1" s="1625"/>
      <c r="K1" s="1625"/>
      <c r="L1" s="1625"/>
      <c r="M1" s="1625"/>
      <c r="N1" s="1625"/>
      <c r="O1" s="1625"/>
      <c r="P1" s="1625"/>
    </row>
    <row r="2" spans="1:20" ht="5.0999999999999996" customHeight="1">
      <c r="A2" s="1721"/>
      <c r="B2" s="1721"/>
      <c r="C2" s="1721"/>
      <c r="D2" s="1721"/>
      <c r="E2" s="1721"/>
      <c r="F2" s="1721"/>
      <c r="G2" s="1721"/>
      <c r="H2" s="1721"/>
      <c r="I2" s="1721"/>
      <c r="J2" s="1721"/>
      <c r="K2" s="1721"/>
      <c r="L2" s="1721"/>
      <c r="M2" s="1721"/>
      <c r="N2" s="1721"/>
      <c r="O2" s="1721"/>
      <c r="P2" s="1721"/>
      <c r="Q2" s="1721"/>
      <c r="R2" s="1721"/>
    </row>
    <row r="3" spans="1:20" ht="9.75" customHeight="1">
      <c r="A3" s="1783">
        <v>2022</v>
      </c>
      <c r="B3" s="1783"/>
      <c r="C3" s="1783"/>
      <c r="D3" s="1783"/>
      <c r="E3" s="1783"/>
      <c r="F3" s="1783"/>
      <c r="G3" s="1783"/>
      <c r="H3" s="1783"/>
      <c r="I3" s="1783"/>
      <c r="J3" s="1783"/>
      <c r="K3" s="1783"/>
      <c r="L3" s="1783"/>
      <c r="M3" s="1783"/>
      <c r="N3" s="1783"/>
      <c r="O3" s="1783"/>
      <c r="P3" s="1783"/>
    </row>
    <row r="4" spans="1:20" ht="92.25" customHeight="1">
      <c r="A4" s="525" t="s">
        <v>466</v>
      </c>
      <c r="B4" s="493" t="s">
        <v>467</v>
      </c>
      <c r="C4" s="493" t="s">
        <v>468</v>
      </c>
      <c r="D4" s="493" t="s">
        <v>469</v>
      </c>
      <c r="E4" s="493" t="s">
        <v>470</v>
      </c>
      <c r="F4" s="493" t="s">
        <v>471</v>
      </c>
      <c r="G4" s="493" t="s">
        <v>472</v>
      </c>
      <c r="H4" s="493" t="s">
        <v>473</v>
      </c>
      <c r="I4" s="493" t="s">
        <v>474</v>
      </c>
      <c r="J4" s="493" t="s">
        <v>475</v>
      </c>
      <c r="K4" s="493" t="s">
        <v>451</v>
      </c>
      <c r="L4" s="493" t="s">
        <v>476</v>
      </c>
      <c r="M4" s="493" t="s">
        <v>477</v>
      </c>
      <c r="N4" s="493" t="s">
        <v>478</v>
      </c>
      <c r="O4" s="493" t="s">
        <v>479</v>
      </c>
      <c r="P4" s="493" t="s">
        <v>465</v>
      </c>
    </row>
    <row r="5" spans="1:20" ht="15" customHeight="1">
      <c r="A5" s="896" t="s">
        <v>95</v>
      </c>
      <c r="B5" s="897">
        <f>'11.1'!D11</f>
        <v>84</v>
      </c>
      <c r="C5" s="897">
        <f>'11.1'!D18</f>
        <v>193</v>
      </c>
      <c r="D5" s="898">
        <f>'11.1'!D25</f>
        <v>56</v>
      </c>
      <c r="E5" s="898">
        <f>'11.1'!D32</f>
        <v>78</v>
      </c>
      <c r="F5" s="898">
        <f>'11.1'!D39</f>
        <v>92</v>
      </c>
      <c r="G5" s="898">
        <f>'11.1'!D46</f>
        <v>174</v>
      </c>
      <c r="H5" s="897">
        <f>'11.1'!D53</f>
        <v>116</v>
      </c>
      <c r="I5" s="897">
        <f>'11.1'!D67</f>
        <v>79</v>
      </c>
      <c r="J5" s="898">
        <f>'11.1'!D74</f>
        <v>84</v>
      </c>
      <c r="K5" s="898">
        <f>'11.1'!D81</f>
        <v>138</v>
      </c>
      <c r="L5" s="898">
        <f>'11.1'!D88</f>
        <v>188</v>
      </c>
      <c r="M5" s="898">
        <f>'11.1'!D95</f>
        <v>127</v>
      </c>
      <c r="N5" s="897">
        <f>'11.1'!D102</f>
        <v>96</v>
      </c>
      <c r="O5" s="898">
        <f>'11.1'!D109</f>
        <v>73</v>
      </c>
      <c r="P5" s="899">
        <f t="shared" ref="P5:P10" si="0">SUM(B5:O5)</f>
        <v>1578</v>
      </c>
      <c r="Q5" s="293"/>
      <c r="R5" s="28"/>
      <c r="S5" s="28"/>
      <c r="T5" s="28"/>
    </row>
    <row r="6" spans="1:20" ht="15" customHeight="1">
      <c r="A6" s="896" t="s">
        <v>98</v>
      </c>
      <c r="B6" s="897">
        <f>'11.1'!D12</f>
        <v>295</v>
      </c>
      <c r="C6" s="897">
        <f>'11.1'!D19</f>
        <v>828</v>
      </c>
      <c r="D6" s="898">
        <f>'11.1'!D26</f>
        <v>164</v>
      </c>
      <c r="E6" s="898">
        <f>'11.1'!D33</f>
        <v>250</v>
      </c>
      <c r="F6" s="898">
        <f>'11.1'!D40</f>
        <v>288</v>
      </c>
      <c r="G6" s="898">
        <f>'11.1'!D47</f>
        <v>461</v>
      </c>
      <c r="H6" s="898">
        <f>'11.1'!D54</f>
        <v>354</v>
      </c>
      <c r="I6" s="897">
        <f>'11.1'!D68</f>
        <v>278</v>
      </c>
      <c r="J6" s="898">
        <f>'11.1'!D75</f>
        <v>332</v>
      </c>
      <c r="K6" s="898">
        <f>'11.1'!D82</f>
        <v>1514</v>
      </c>
      <c r="L6" s="898">
        <f>'11.1'!D89</f>
        <v>635</v>
      </c>
      <c r="M6" s="898">
        <f>'11.1'!D96</f>
        <v>312</v>
      </c>
      <c r="N6" s="897">
        <f>'11.1'!D103</f>
        <v>319</v>
      </c>
      <c r="O6" s="898">
        <f>'11.1'!D110</f>
        <v>308</v>
      </c>
      <c r="P6" s="899">
        <f t="shared" si="0"/>
        <v>6338</v>
      </c>
      <c r="Q6" s="27"/>
      <c r="R6" s="28"/>
      <c r="S6" s="28"/>
      <c r="T6" s="28"/>
    </row>
    <row r="7" spans="1:20" ht="15" customHeight="1">
      <c r="A7" s="896" t="s">
        <v>97</v>
      </c>
      <c r="B7" s="897">
        <f>'11.1'!D13</f>
        <v>9545</v>
      </c>
      <c r="C7" s="897">
        <f>'11.1'!D20</f>
        <v>23929</v>
      </c>
      <c r="D7" s="898">
        <f>'11.1'!D27</f>
        <v>5850</v>
      </c>
      <c r="E7" s="898">
        <f>'11.1'!D34</f>
        <v>9866</v>
      </c>
      <c r="F7" s="898">
        <f>'11.1'!D41</f>
        <v>8796</v>
      </c>
      <c r="G7" s="898">
        <f>'11.1'!D48</f>
        <v>18214</v>
      </c>
      <c r="H7" s="898">
        <f>'11.1'!D55</f>
        <v>13133</v>
      </c>
      <c r="I7" s="897">
        <f>'11.1'!D69</f>
        <v>11250</v>
      </c>
      <c r="J7" s="898">
        <f>'11.1'!D76</f>
        <v>11799</v>
      </c>
      <c r="K7" s="898">
        <f>'11.1'!D83</f>
        <v>37726</v>
      </c>
      <c r="L7" s="898">
        <f>'11.1'!D90</f>
        <v>19161</v>
      </c>
      <c r="M7" s="898">
        <f>'11.1'!D97</f>
        <v>12890</v>
      </c>
      <c r="N7" s="897">
        <f>'11.1'!D104</f>
        <v>10764</v>
      </c>
      <c r="O7" s="898">
        <f>'11.1'!D111</f>
        <v>10752</v>
      </c>
      <c r="P7" s="899">
        <f t="shared" si="0"/>
        <v>203675</v>
      </c>
      <c r="Q7" s="296"/>
      <c r="R7" s="28"/>
      <c r="S7" s="28"/>
      <c r="T7" s="28"/>
    </row>
    <row r="8" spans="1:20" ht="15" customHeight="1">
      <c r="A8" s="896" t="s">
        <v>2</v>
      </c>
      <c r="B8" s="897">
        <f>'11.1'!D14</f>
        <v>93648</v>
      </c>
      <c r="C8" s="897">
        <f>'11.1'!D21</f>
        <v>352577</v>
      </c>
      <c r="D8" s="898">
        <f>'11.1'!D28</f>
        <v>76938</v>
      </c>
      <c r="E8" s="898">
        <f>'11.1'!D35</f>
        <v>106221</v>
      </c>
      <c r="F8" s="898">
        <f>'11.1'!D42</f>
        <v>82759</v>
      </c>
      <c r="G8" s="898">
        <f>'11.1'!D49</f>
        <v>353893</v>
      </c>
      <c r="H8" s="898">
        <f>'11.1'!D56</f>
        <v>170955</v>
      </c>
      <c r="I8" s="897">
        <f>'11.1'!D70</f>
        <v>123307</v>
      </c>
      <c r="J8" s="898">
        <f>'11.1'!D77</f>
        <v>145788</v>
      </c>
      <c r="K8" s="898">
        <f>'11.1'!D84</f>
        <v>368169</v>
      </c>
      <c r="L8" s="898">
        <f>'11.1'!D91</f>
        <v>237684</v>
      </c>
      <c r="M8" s="898">
        <f>'11.1'!D98</f>
        <v>206044</v>
      </c>
      <c r="N8" s="897">
        <f>'11.1'!D105</f>
        <v>108125</v>
      </c>
      <c r="O8" s="898">
        <f>'11.1'!D112</f>
        <v>143314</v>
      </c>
      <c r="P8" s="899">
        <f t="shared" si="0"/>
        <v>2569422</v>
      </c>
      <c r="Q8" s="27"/>
      <c r="R8" s="28"/>
      <c r="S8" s="28"/>
      <c r="T8" s="28"/>
    </row>
    <row r="9" spans="1:20" ht="15" customHeight="1">
      <c r="A9" s="896" t="s">
        <v>1</v>
      </c>
      <c r="B9" s="897">
        <f>'11.1'!D15</f>
        <v>15</v>
      </c>
      <c r="C9" s="897">
        <f>'11.1'!D22</f>
        <v>28</v>
      </c>
      <c r="D9" s="898">
        <f>'11.1'!D29</f>
        <v>7</v>
      </c>
      <c r="E9" s="898">
        <f>'11.1'!D36</f>
        <v>17</v>
      </c>
      <c r="F9" s="898">
        <f>'11.1'!D43</f>
        <v>9</v>
      </c>
      <c r="G9" s="898">
        <f>'11.1'!D50</f>
        <v>33</v>
      </c>
      <c r="H9" s="898">
        <f>'11.1'!D57</f>
        <v>15</v>
      </c>
      <c r="I9" s="897">
        <f>'11.1'!D71</f>
        <v>15</v>
      </c>
      <c r="J9" s="898">
        <f>'11.1'!D78</f>
        <v>14</v>
      </c>
      <c r="K9" s="898">
        <f>'11.1'!D85</f>
        <v>38</v>
      </c>
      <c r="L9" s="898">
        <f>'11.1'!D92</f>
        <v>35</v>
      </c>
      <c r="M9" s="898">
        <f>'11.1'!D99</f>
        <v>19</v>
      </c>
      <c r="N9" s="897">
        <f>'11.1'!D106</f>
        <v>15</v>
      </c>
      <c r="O9" s="898">
        <f>'11.1'!D113</f>
        <v>11</v>
      </c>
      <c r="P9" s="899">
        <f>SUM(B9:O9)</f>
        <v>271</v>
      </c>
      <c r="Q9" s="27"/>
      <c r="R9" s="28"/>
      <c r="S9" s="28"/>
      <c r="T9" s="28"/>
    </row>
    <row r="10" spans="1:20" ht="15" customHeight="1">
      <c r="A10" s="900" t="s">
        <v>154</v>
      </c>
      <c r="B10" s="901">
        <f>SUM(B5:B9)</f>
        <v>103587</v>
      </c>
      <c r="C10" s="901">
        <f t="shared" ref="C10:O10" si="1">SUM(C5:C9)</f>
        <v>377555</v>
      </c>
      <c r="D10" s="901">
        <f t="shared" si="1"/>
        <v>83015</v>
      </c>
      <c r="E10" s="901">
        <f t="shared" si="1"/>
        <v>116432</v>
      </c>
      <c r="F10" s="901">
        <f t="shared" si="1"/>
        <v>91944</v>
      </c>
      <c r="G10" s="901">
        <f t="shared" si="1"/>
        <v>372775</v>
      </c>
      <c r="H10" s="901">
        <f t="shared" si="1"/>
        <v>184573</v>
      </c>
      <c r="I10" s="901">
        <f t="shared" si="1"/>
        <v>134929</v>
      </c>
      <c r="J10" s="901">
        <f t="shared" si="1"/>
        <v>158017</v>
      </c>
      <c r="K10" s="901">
        <f t="shared" si="1"/>
        <v>407585</v>
      </c>
      <c r="L10" s="901">
        <f t="shared" si="1"/>
        <v>257703</v>
      </c>
      <c r="M10" s="901">
        <f t="shared" si="1"/>
        <v>219392</v>
      </c>
      <c r="N10" s="901">
        <f t="shared" si="1"/>
        <v>119319</v>
      </c>
      <c r="O10" s="901">
        <f t="shared" si="1"/>
        <v>154458</v>
      </c>
      <c r="P10" s="902">
        <f t="shared" si="0"/>
        <v>2781284</v>
      </c>
      <c r="Q10" s="27"/>
      <c r="R10" s="22"/>
      <c r="S10" s="28"/>
      <c r="T10" s="28"/>
    </row>
    <row r="11" spans="1:20" ht="7.5" customHeight="1">
      <c r="A11" s="99"/>
      <c r="B11" s="258"/>
      <c r="C11" s="291"/>
      <c r="D11" s="291"/>
      <c r="E11" s="291"/>
      <c r="F11" s="291"/>
      <c r="G11" s="291"/>
      <c r="H11" s="291"/>
      <c r="I11" s="291"/>
      <c r="J11" s="291"/>
      <c r="K11" s="258"/>
      <c r="L11" s="291"/>
      <c r="M11" s="291"/>
      <c r="N11" s="291"/>
      <c r="O11" s="291"/>
      <c r="P11" s="291"/>
      <c r="Q11" s="27"/>
      <c r="R11" s="28"/>
      <c r="S11" s="28"/>
      <c r="T11" s="28"/>
    </row>
    <row r="12" spans="1:20" ht="9.9499999999999993" customHeight="1">
      <c r="A12" s="1784"/>
      <c r="B12" s="1784"/>
      <c r="C12" s="1784"/>
      <c r="D12" s="1784"/>
      <c r="E12" s="1785"/>
      <c r="F12" s="1785"/>
      <c r="G12" s="1785"/>
      <c r="H12" s="1785"/>
      <c r="I12" s="1785"/>
      <c r="J12" s="1785"/>
      <c r="K12" s="1785"/>
      <c r="L12" s="1785"/>
      <c r="M12" s="1785"/>
      <c r="N12" s="1785"/>
      <c r="O12" s="1785"/>
      <c r="P12" s="1785"/>
      <c r="Q12" s="27"/>
      <c r="R12" s="28"/>
      <c r="S12" s="28"/>
      <c r="T12" s="28"/>
    </row>
    <row r="13" spans="1:20" ht="15" customHeight="1">
      <c r="A13" s="600" t="s">
        <v>480</v>
      </c>
      <c r="B13" s="551"/>
      <c r="C13" s="551"/>
      <c r="D13" s="551"/>
      <c r="E13" s="551"/>
      <c r="F13" s="551"/>
      <c r="G13" s="551"/>
      <c r="H13" s="551"/>
      <c r="I13" s="601" t="s">
        <v>481</v>
      </c>
      <c r="J13" s="552"/>
      <c r="K13" s="552"/>
      <c r="L13" s="552"/>
      <c r="M13" s="552"/>
      <c r="N13" s="552"/>
      <c r="O13" s="291"/>
      <c r="P13" s="291"/>
      <c r="Q13" s="27"/>
      <c r="R13" s="28"/>
      <c r="S13" s="28"/>
      <c r="T13" s="28"/>
    </row>
    <row r="14" spans="1:20" ht="15" customHeight="1">
      <c r="A14" s="99"/>
      <c r="B14" s="258"/>
      <c r="C14" s="291"/>
      <c r="D14" s="291"/>
      <c r="E14" s="291"/>
      <c r="F14" s="291"/>
      <c r="G14" s="291"/>
      <c r="H14" s="291"/>
      <c r="I14" s="291"/>
      <c r="J14" s="291"/>
      <c r="K14" s="258"/>
      <c r="L14" s="291"/>
      <c r="M14" s="291"/>
      <c r="N14" s="291"/>
      <c r="O14" s="291"/>
      <c r="P14" s="291"/>
      <c r="Q14" s="27"/>
      <c r="R14" s="28"/>
      <c r="S14" s="28"/>
      <c r="T14" s="28"/>
    </row>
    <row r="15" spans="1:20" ht="15" customHeight="1">
      <c r="A15" s="99"/>
      <c r="B15" s="258"/>
      <c r="C15" s="291"/>
      <c r="D15" s="291"/>
      <c r="E15" s="291"/>
      <c r="F15" s="291"/>
      <c r="G15" s="291"/>
      <c r="H15" s="291"/>
      <c r="I15" s="291"/>
      <c r="J15" s="291"/>
      <c r="K15" s="258"/>
      <c r="L15" s="291"/>
      <c r="M15" s="291"/>
      <c r="N15" s="291"/>
      <c r="O15" s="291"/>
      <c r="P15" s="291"/>
      <c r="Q15" s="27"/>
      <c r="R15" s="28"/>
      <c r="S15" s="28"/>
      <c r="T15" s="28"/>
    </row>
    <row r="16" spans="1:20" ht="15" customHeight="1">
      <c r="A16" s="99"/>
      <c r="B16" s="258"/>
      <c r="C16" s="291"/>
      <c r="D16" s="291"/>
      <c r="E16" s="291"/>
      <c r="F16" s="291"/>
      <c r="G16" s="291"/>
      <c r="H16" s="291"/>
      <c r="I16" s="291"/>
      <c r="J16" s="291"/>
      <c r="K16" s="258"/>
      <c r="L16" s="291"/>
      <c r="M16" s="291"/>
      <c r="N16" s="291"/>
      <c r="O16" s="291"/>
      <c r="P16" s="291"/>
      <c r="Q16" s="27"/>
      <c r="R16" s="28"/>
      <c r="S16" s="28"/>
      <c r="T16" s="28"/>
    </row>
    <row r="17" spans="1:20" ht="15" customHeight="1">
      <c r="A17" s="99"/>
      <c r="B17" s="258"/>
      <c r="C17" s="291"/>
      <c r="D17" s="291"/>
      <c r="E17" s="291"/>
      <c r="F17" s="291"/>
      <c r="G17" s="291"/>
      <c r="H17" s="291"/>
      <c r="I17" s="291"/>
      <c r="J17" s="291"/>
      <c r="K17" s="258"/>
      <c r="L17" s="291"/>
      <c r="M17" s="291"/>
      <c r="N17" s="291"/>
      <c r="O17" s="291"/>
      <c r="P17" s="291"/>
      <c r="Q17" s="27"/>
      <c r="R17" s="28"/>
      <c r="S17" s="28"/>
      <c r="T17" s="28"/>
    </row>
    <row r="18" spans="1:20" ht="15" customHeight="1">
      <c r="A18" s="99"/>
      <c r="B18" s="258"/>
      <c r="C18" s="258"/>
      <c r="D18" s="258"/>
      <c r="E18" s="258"/>
      <c r="F18" s="258"/>
      <c r="G18" s="258"/>
      <c r="H18" s="258"/>
      <c r="I18" s="258"/>
      <c r="J18" s="258"/>
      <c r="K18" s="258"/>
      <c r="L18" s="258"/>
      <c r="M18" s="258"/>
      <c r="N18" s="258"/>
      <c r="O18" s="258"/>
      <c r="P18" s="258"/>
    </row>
    <row r="19" spans="1:20" ht="15" customHeight="1">
      <c r="A19" s="99"/>
      <c r="B19" s="258"/>
      <c r="C19" s="258"/>
      <c r="D19" s="258"/>
      <c r="E19" s="258"/>
      <c r="F19" s="258"/>
      <c r="G19" s="258"/>
      <c r="H19" s="258"/>
      <c r="I19" s="258"/>
      <c r="J19" s="258"/>
      <c r="K19" s="258"/>
      <c r="L19" s="258"/>
      <c r="M19" s="258"/>
      <c r="N19" s="258"/>
      <c r="O19" s="258"/>
      <c r="P19" s="258"/>
    </row>
    <row r="20" spans="1:20" ht="15" customHeight="1">
      <c r="A20" s="99"/>
      <c r="B20" s="258"/>
      <c r="C20" s="258"/>
      <c r="D20" s="258"/>
      <c r="E20" s="258"/>
      <c r="F20" s="258"/>
      <c r="G20" s="258"/>
      <c r="H20" s="258"/>
      <c r="I20" s="258"/>
      <c r="J20" s="258"/>
      <c r="K20" s="258"/>
      <c r="L20" s="258"/>
      <c r="M20" s="258"/>
      <c r="N20" s="258"/>
      <c r="O20" s="258"/>
      <c r="P20" s="258"/>
    </row>
    <row r="21" spans="1:20" ht="15" customHeight="1">
      <c r="A21" s="99"/>
      <c r="B21" s="258"/>
      <c r="C21" s="258"/>
      <c r="D21" s="258"/>
      <c r="E21" s="258"/>
      <c r="F21" s="258"/>
      <c r="G21" s="258"/>
      <c r="H21" s="258"/>
      <c r="I21" s="258"/>
      <c r="J21" s="258"/>
      <c r="K21" s="258"/>
      <c r="L21" s="258"/>
      <c r="M21" s="258"/>
      <c r="N21" s="258"/>
      <c r="O21" s="258"/>
      <c r="P21" s="258"/>
    </row>
    <row r="22" spans="1:20" ht="15" customHeight="1">
      <c r="A22" s="99"/>
      <c r="B22" s="258"/>
      <c r="C22" s="258"/>
      <c r="D22" s="258"/>
      <c r="E22" s="258"/>
      <c r="F22" s="258"/>
      <c r="G22" s="258"/>
      <c r="H22" s="258"/>
      <c r="I22" s="258"/>
      <c r="J22" s="258"/>
      <c r="K22" s="258"/>
      <c r="L22" s="258"/>
      <c r="M22" s="258"/>
      <c r="N22" s="258"/>
      <c r="O22" s="258"/>
      <c r="P22" s="258"/>
    </row>
    <row r="23" spans="1:20" ht="15" customHeight="1">
      <c r="A23" s="99"/>
      <c r="B23" s="258"/>
      <c r="C23" s="258"/>
      <c r="D23" s="258"/>
      <c r="E23" s="258"/>
      <c r="F23" s="258"/>
      <c r="G23" s="258"/>
      <c r="H23" s="258"/>
      <c r="I23" s="258"/>
      <c r="J23" s="258"/>
      <c r="K23" s="258"/>
      <c r="L23" s="258"/>
      <c r="M23" s="258"/>
      <c r="N23" s="258"/>
      <c r="O23" s="258"/>
      <c r="P23" s="258"/>
    </row>
    <row r="24" spans="1:20" ht="15" customHeight="1">
      <c r="B24" s="551"/>
      <c r="C24" s="551"/>
      <c r="D24" s="551"/>
      <c r="E24" s="551"/>
      <c r="H24" s="258"/>
      <c r="J24" s="551"/>
      <c r="K24" s="551"/>
      <c r="L24" s="551"/>
      <c r="M24" s="551"/>
      <c r="N24" s="291"/>
      <c r="O24" s="291"/>
      <c r="P24" s="291"/>
      <c r="Q24" s="291"/>
      <c r="R24" s="291"/>
    </row>
    <row r="25" spans="1:20" ht="15" customHeight="1">
      <c r="A25" s="600" t="s">
        <v>482</v>
      </c>
      <c r="B25" s="258"/>
      <c r="C25" s="258"/>
      <c r="D25" s="258"/>
      <c r="E25" s="258"/>
      <c r="F25" s="258"/>
      <c r="G25" s="258"/>
      <c r="H25" s="258"/>
      <c r="I25" s="600" t="s">
        <v>483</v>
      </c>
      <c r="J25" s="258"/>
      <c r="K25" s="258"/>
      <c r="L25" s="258"/>
      <c r="M25" s="258"/>
      <c r="N25" s="258"/>
      <c r="O25" s="258"/>
      <c r="P25" s="258"/>
    </row>
    <row r="26" spans="1:20" ht="15" customHeight="1">
      <c r="K26" s="258"/>
      <c r="L26" s="258"/>
      <c r="M26" s="258"/>
      <c r="N26" s="258"/>
      <c r="O26" s="258"/>
      <c r="P26" s="258"/>
    </row>
    <row r="27" spans="1:20" ht="9.75" customHeight="1"/>
    <row r="29" spans="1:20" ht="12" customHeight="1">
      <c r="A29" s="249"/>
      <c r="B29" s="249"/>
      <c r="C29" s="249"/>
      <c r="H29" s="249"/>
      <c r="I29" s="249"/>
      <c r="J29" s="249"/>
      <c r="K29" s="249"/>
      <c r="N29" s="22"/>
      <c r="O29" s="249"/>
      <c r="P29" s="249"/>
    </row>
    <row r="30" spans="1:20" ht="12" customHeight="1">
      <c r="E30" s="19"/>
      <c r="F30" s="19"/>
      <c r="G30" s="19"/>
      <c r="H30" s="19"/>
      <c r="L30" s="19"/>
      <c r="M30" s="19"/>
      <c r="N30" s="22"/>
    </row>
    <row r="31" spans="1:20" ht="12" customHeight="1">
      <c r="E31" s="19"/>
      <c r="F31" s="19"/>
      <c r="G31" s="19"/>
      <c r="L31" s="19"/>
      <c r="M31" s="19"/>
      <c r="N31" s="22"/>
    </row>
    <row r="32" spans="1:20" ht="12" customHeight="1">
      <c r="E32" s="19"/>
      <c r="F32" s="19"/>
      <c r="G32" s="19"/>
      <c r="L32" s="19"/>
      <c r="M32" s="19"/>
      <c r="N32" s="22"/>
    </row>
    <row r="33" spans="1:16" ht="12" customHeight="1">
      <c r="E33" s="19"/>
      <c r="F33" s="19"/>
      <c r="G33" s="19"/>
      <c r="L33" s="19"/>
      <c r="M33" s="19"/>
      <c r="N33" s="19"/>
    </row>
    <row r="34" spans="1:16" ht="12" customHeight="1">
      <c r="E34" s="19"/>
      <c r="F34" s="19"/>
      <c r="G34" s="19"/>
      <c r="L34" s="19"/>
      <c r="M34" s="19"/>
      <c r="N34" s="19"/>
    </row>
    <row r="35" spans="1:16" ht="12" customHeight="1">
      <c r="E35" s="19"/>
      <c r="F35" s="19"/>
      <c r="G35" s="19"/>
      <c r="L35" s="19"/>
      <c r="M35" s="19"/>
      <c r="N35" s="19"/>
    </row>
    <row r="36" spans="1:16" ht="12" customHeight="1">
      <c r="E36" s="19"/>
      <c r="F36" s="19"/>
      <c r="G36" s="19"/>
      <c r="L36" s="19"/>
      <c r="M36" s="19"/>
      <c r="N36" s="19"/>
    </row>
    <row r="37" spans="1:16" ht="12" customHeight="1">
      <c r="E37" s="19"/>
      <c r="F37" s="19"/>
      <c r="G37" s="19"/>
      <c r="L37" s="19"/>
      <c r="M37" s="19"/>
      <c r="N37" s="19"/>
    </row>
    <row r="38" spans="1:16" ht="12.75" customHeight="1">
      <c r="K38" s="291"/>
    </row>
    <row r="39" spans="1:16" ht="12" customHeight="1">
      <c r="E39" s="19"/>
      <c r="F39" s="19"/>
      <c r="G39" s="19"/>
      <c r="L39" s="19"/>
      <c r="M39" s="19"/>
      <c r="N39" s="19"/>
    </row>
    <row r="40" spans="1:16" ht="12.75" customHeight="1">
      <c r="A40" s="600" t="s">
        <v>484</v>
      </c>
      <c r="F40" s="19"/>
      <c r="G40" s="19"/>
      <c r="I40" s="600" t="s">
        <v>154</v>
      </c>
      <c r="J40" s="28"/>
      <c r="K40" s="28"/>
      <c r="L40" s="28"/>
      <c r="M40" s="28"/>
      <c r="N40" s="28"/>
      <c r="O40" s="28"/>
      <c r="P40" s="28"/>
    </row>
    <row r="41" spans="1:16" ht="12" customHeight="1">
      <c r="E41" s="19"/>
      <c r="F41" s="19"/>
      <c r="G41" s="19"/>
      <c r="L41" s="19"/>
      <c r="M41" s="19"/>
      <c r="N41" s="19"/>
    </row>
    <row r="42" spans="1:16" ht="13.5" customHeight="1">
      <c r="J42" s="28"/>
      <c r="K42" s="28"/>
      <c r="L42" s="28"/>
      <c r="M42" s="28"/>
      <c r="N42" s="28"/>
      <c r="O42" s="28"/>
      <c r="P42" s="28"/>
    </row>
    <row r="43" spans="1:16" ht="12" customHeight="1"/>
    <row r="44" spans="1:16" ht="12" customHeight="1"/>
    <row r="45" spans="1:16" ht="12" customHeight="1"/>
    <row r="46" spans="1:16" ht="12" customHeight="1"/>
    <row r="52" ht="9.9499999999999993" customHeight="1"/>
  </sheetData>
  <mergeCells count="8">
    <mergeCell ref="A1:P1"/>
    <mergeCell ref="A3:P3"/>
    <mergeCell ref="A2:I2"/>
    <mergeCell ref="A12:D12"/>
    <mergeCell ref="E12:H12"/>
    <mergeCell ref="I12:L12"/>
    <mergeCell ref="M12:P12"/>
    <mergeCell ref="J2:R2"/>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9"/>
  <dimension ref="A1:AG104"/>
  <sheetViews>
    <sheetView showGridLines="0" zoomScaleNormal="100" zoomScaleSheetLayoutView="100" workbookViewId="0">
      <selection activeCell="H1" sqref="H1"/>
    </sheetView>
  </sheetViews>
  <sheetFormatPr defaultRowHeight="11.25"/>
  <cols>
    <col min="1" max="1" width="8.28515625" style="7" customWidth="1"/>
    <col min="2" max="15" width="5.28515625" style="7" customWidth="1"/>
    <col min="16" max="16" width="5.7109375" style="7" customWidth="1"/>
    <col min="17" max="17" width="5.28515625" style="7" customWidth="1"/>
    <col min="18" max="18" width="6.140625" style="7" customWidth="1"/>
    <col min="19" max="19" width="9.28515625" style="7" bestFit="1" customWidth="1"/>
    <col min="20" max="20" width="11.42578125" style="7" bestFit="1" customWidth="1"/>
    <col min="21" max="21" width="11.5703125" style="7" customWidth="1"/>
    <col min="22" max="22" width="10.85546875" style="7" bestFit="1" customWidth="1"/>
    <col min="23" max="259" width="9.140625" style="7"/>
    <col min="260" max="272" width="10.7109375" style="7" customWidth="1"/>
    <col min="273" max="515" width="9.140625" style="7"/>
    <col min="516" max="528" width="10.7109375" style="7" customWidth="1"/>
    <col min="529" max="771" width="9.140625" style="7"/>
    <col min="772" max="784" width="10.7109375" style="7" customWidth="1"/>
    <col min="785" max="1027" width="9.140625" style="7"/>
    <col min="1028" max="1040" width="10.7109375" style="7" customWidth="1"/>
    <col min="1041" max="1283" width="9.140625" style="7"/>
    <col min="1284" max="1296" width="10.7109375" style="7" customWidth="1"/>
    <col min="1297" max="1539" width="9.140625" style="7"/>
    <col min="1540" max="1552" width="10.7109375" style="7" customWidth="1"/>
    <col min="1553" max="1795" width="9.140625" style="7"/>
    <col min="1796" max="1808" width="10.7109375" style="7" customWidth="1"/>
    <col min="1809" max="2051" width="9.140625" style="7"/>
    <col min="2052" max="2064" width="10.7109375" style="7" customWidth="1"/>
    <col min="2065" max="2307" width="9.140625" style="7"/>
    <col min="2308" max="2320" width="10.7109375" style="7" customWidth="1"/>
    <col min="2321" max="2563" width="9.140625" style="7"/>
    <col min="2564" max="2576" width="10.7109375" style="7" customWidth="1"/>
    <col min="2577" max="2819" width="9.140625" style="7"/>
    <col min="2820" max="2832" width="10.7109375" style="7" customWidth="1"/>
    <col min="2833" max="3075" width="9.140625" style="7"/>
    <col min="3076" max="3088" width="10.7109375" style="7" customWidth="1"/>
    <col min="3089" max="3331" width="9.140625" style="7"/>
    <col min="3332" max="3344" width="10.7109375" style="7" customWidth="1"/>
    <col min="3345" max="3587" width="9.140625" style="7"/>
    <col min="3588" max="3600" width="10.7109375" style="7" customWidth="1"/>
    <col min="3601" max="3843" width="9.140625" style="7"/>
    <col min="3844" max="3856" width="10.7109375" style="7" customWidth="1"/>
    <col min="3857" max="4099" width="9.140625" style="7"/>
    <col min="4100" max="4112" width="10.7109375" style="7" customWidth="1"/>
    <col min="4113" max="4355" width="9.140625" style="7"/>
    <col min="4356" max="4368" width="10.7109375" style="7" customWidth="1"/>
    <col min="4369" max="4611" width="9.140625" style="7"/>
    <col min="4612" max="4624" width="10.7109375" style="7" customWidth="1"/>
    <col min="4625" max="4867" width="9.140625" style="7"/>
    <col min="4868" max="4880" width="10.7109375" style="7" customWidth="1"/>
    <col min="4881" max="5123" width="9.140625" style="7"/>
    <col min="5124" max="5136" width="10.7109375" style="7" customWidth="1"/>
    <col min="5137" max="5379" width="9.140625" style="7"/>
    <col min="5380" max="5392" width="10.7109375" style="7" customWidth="1"/>
    <col min="5393" max="5635" width="9.140625" style="7"/>
    <col min="5636" max="5648" width="10.7109375" style="7" customWidth="1"/>
    <col min="5649" max="5891" width="9.140625" style="7"/>
    <col min="5892" max="5904" width="10.7109375" style="7" customWidth="1"/>
    <col min="5905" max="6147" width="9.140625" style="7"/>
    <col min="6148" max="6160" width="10.7109375" style="7" customWidth="1"/>
    <col min="6161" max="6403" width="9.140625" style="7"/>
    <col min="6404" max="6416" width="10.7109375" style="7" customWidth="1"/>
    <col min="6417" max="6659" width="9.140625" style="7"/>
    <col min="6660" max="6672" width="10.7109375" style="7" customWidth="1"/>
    <col min="6673" max="6915" width="9.140625" style="7"/>
    <col min="6916" max="6928" width="10.7109375" style="7" customWidth="1"/>
    <col min="6929" max="7171" width="9.140625" style="7"/>
    <col min="7172" max="7184" width="10.7109375" style="7" customWidth="1"/>
    <col min="7185" max="7427" width="9.140625" style="7"/>
    <col min="7428" max="7440" width="10.7109375" style="7" customWidth="1"/>
    <col min="7441" max="7683" width="9.140625" style="7"/>
    <col min="7684" max="7696" width="10.7109375" style="7" customWidth="1"/>
    <col min="7697" max="7939" width="9.140625" style="7"/>
    <col min="7940" max="7952" width="10.7109375" style="7" customWidth="1"/>
    <col min="7953" max="8195" width="9.140625" style="7"/>
    <col min="8196" max="8208" width="10.7109375" style="7" customWidth="1"/>
    <col min="8209" max="8451" width="9.140625" style="7"/>
    <col min="8452" max="8464" width="10.7109375" style="7" customWidth="1"/>
    <col min="8465" max="8707" width="9.140625" style="7"/>
    <col min="8708" max="8720" width="10.7109375" style="7" customWidth="1"/>
    <col min="8721" max="8963" width="9.140625" style="7"/>
    <col min="8964" max="8976" width="10.7109375" style="7" customWidth="1"/>
    <col min="8977" max="9219" width="9.140625" style="7"/>
    <col min="9220" max="9232" width="10.7109375" style="7" customWidth="1"/>
    <col min="9233" max="9475" width="9.140625" style="7"/>
    <col min="9476" max="9488" width="10.7109375" style="7" customWidth="1"/>
    <col min="9489" max="9731" width="9.140625" style="7"/>
    <col min="9732" max="9744" width="10.7109375" style="7" customWidth="1"/>
    <col min="9745" max="9987" width="9.140625" style="7"/>
    <col min="9988" max="10000" width="10.7109375" style="7" customWidth="1"/>
    <col min="10001" max="10243" width="9.140625" style="7"/>
    <col min="10244" max="10256" width="10.7109375" style="7" customWidth="1"/>
    <col min="10257" max="10499" width="9.140625" style="7"/>
    <col min="10500" max="10512" width="10.7109375" style="7" customWidth="1"/>
    <col min="10513" max="10755" width="9.140625" style="7"/>
    <col min="10756" max="10768" width="10.7109375" style="7" customWidth="1"/>
    <col min="10769" max="11011" width="9.140625" style="7"/>
    <col min="11012" max="11024" width="10.7109375" style="7" customWidth="1"/>
    <col min="11025" max="11267" width="9.140625" style="7"/>
    <col min="11268" max="11280" width="10.7109375" style="7" customWidth="1"/>
    <col min="11281" max="11523" width="9.140625" style="7"/>
    <col min="11524" max="11536" width="10.7109375" style="7" customWidth="1"/>
    <col min="11537" max="11779" width="9.140625" style="7"/>
    <col min="11780" max="11792" width="10.7109375" style="7" customWidth="1"/>
    <col min="11793" max="12035" width="9.140625" style="7"/>
    <col min="12036" max="12048" width="10.7109375" style="7" customWidth="1"/>
    <col min="12049" max="12291" width="9.140625" style="7"/>
    <col min="12292" max="12304" width="10.7109375" style="7" customWidth="1"/>
    <col min="12305" max="12547" width="9.140625" style="7"/>
    <col min="12548" max="12560" width="10.7109375" style="7" customWidth="1"/>
    <col min="12561" max="12803" width="9.140625" style="7"/>
    <col min="12804" max="12816" width="10.7109375" style="7" customWidth="1"/>
    <col min="12817" max="13059" width="9.140625" style="7"/>
    <col min="13060" max="13072" width="10.7109375" style="7" customWidth="1"/>
    <col min="13073" max="13315" width="9.140625" style="7"/>
    <col min="13316" max="13328" width="10.7109375" style="7" customWidth="1"/>
    <col min="13329" max="13571" width="9.140625" style="7"/>
    <col min="13572" max="13584" width="10.7109375" style="7" customWidth="1"/>
    <col min="13585" max="13827" width="9.140625" style="7"/>
    <col min="13828" max="13840" width="10.7109375" style="7" customWidth="1"/>
    <col min="13841" max="14083" width="9.140625" style="7"/>
    <col min="14084" max="14096" width="10.7109375" style="7" customWidth="1"/>
    <col min="14097" max="14339" width="9.140625" style="7"/>
    <col min="14340" max="14352" width="10.7109375" style="7" customWidth="1"/>
    <col min="14353" max="14595" width="9.140625" style="7"/>
    <col min="14596" max="14608" width="10.7109375" style="7" customWidth="1"/>
    <col min="14609" max="14851" width="9.140625" style="7"/>
    <col min="14852" max="14864" width="10.7109375" style="7" customWidth="1"/>
    <col min="14865" max="15107" width="9.140625" style="7"/>
    <col min="15108" max="15120" width="10.7109375" style="7" customWidth="1"/>
    <col min="15121" max="15363" width="9.140625" style="7"/>
    <col min="15364" max="15376" width="10.7109375" style="7" customWidth="1"/>
    <col min="15377" max="15619" width="9.140625" style="7"/>
    <col min="15620" max="15632" width="10.7109375" style="7" customWidth="1"/>
    <col min="15633" max="15875" width="9.140625" style="7"/>
    <col min="15876" max="15888" width="10.7109375" style="7" customWidth="1"/>
    <col min="15889" max="16131" width="9.140625" style="7"/>
    <col min="16132" max="16144" width="10.7109375" style="7" customWidth="1"/>
    <col min="16145" max="16384" width="9.140625" style="7"/>
  </cols>
  <sheetData>
    <row r="1" spans="1:28" ht="36" customHeight="1">
      <c r="A1" s="1502" t="s">
        <v>538</v>
      </c>
      <c r="B1" s="1789"/>
      <c r="C1" s="1789"/>
      <c r="D1" s="1789"/>
      <c r="E1" s="1789"/>
      <c r="F1" s="1789"/>
      <c r="G1" s="1789"/>
      <c r="H1" s="1789"/>
      <c r="I1" s="1789"/>
      <c r="J1" s="1789"/>
      <c r="K1" s="1789"/>
      <c r="L1" s="1789"/>
      <c r="M1" s="1789"/>
      <c r="N1" s="1789"/>
      <c r="O1" s="1789"/>
      <c r="P1" s="1789"/>
      <c r="Q1" s="1789"/>
      <c r="R1" s="1789"/>
    </row>
    <row r="2" spans="1:28" ht="5.0999999999999996" customHeight="1">
      <c r="A2" s="1788"/>
      <c r="B2" s="1788"/>
      <c r="C2" s="1788"/>
      <c r="D2" s="1788"/>
      <c r="E2" s="1788"/>
      <c r="F2" s="1788"/>
      <c r="G2" s="1788"/>
      <c r="H2" s="1788"/>
      <c r="I2" s="1788"/>
      <c r="J2" s="499"/>
      <c r="K2" s="479"/>
      <c r="L2" s="479"/>
      <c r="M2" s="479"/>
      <c r="N2" s="479"/>
      <c r="O2" s="479"/>
      <c r="P2" s="479"/>
      <c r="Q2" s="479"/>
      <c r="R2" s="479"/>
    </row>
    <row r="3" spans="1:28" s="160" customFormat="1" ht="20.100000000000001" customHeight="1">
      <c r="A3" s="1790" t="s">
        <v>539</v>
      </c>
      <c r="B3" s="1790"/>
      <c r="C3" s="1790"/>
      <c r="D3" s="1790"/>
      <c r="E3" s="1790"/>
      <c r="F3" s="1790"/>
      <c r="G3" s="1790"/>
      <c r="H3" s="1790"/>
      <c r="I3" s="1790"/>
      <c r="J3" s="1790"/>
      <c r="K3" s="1790"/>
      <c r="L3" s="1790"/>
      <c r="M3" s="1790"/>
      <c r="N3" s="1790"/>
      <c r="O3" s="1790"/>
      <c r="P3" s="1790"/>
      <c r="Q3" s="1790"/>
      <c r="R3" s="1790"/>
    </row>
    <row r="4" spans="1:28" ht="90" customHeight="1">
      <c r="A4" s="1311" t="str">
        <f>'6.1'!A6</f>
        <v>Period</v>
      </c>
      <c r="B4" s="493" t="s">
        <v>467</v>
      </c>
      <c r="C4" s="493" t="s">
        <v>468</v>
      </c>
      <c r="D4" s="493" t="s">
        <v>469</v>
      </c>
      <c r="E4" s="493" t="s">
        <v>470</v>
      </c>
      <c r="F4" s="493" t="s">
        <v>471</v>
      </c>
      <c r="G4" s="493" t="s">
        <v>472</v>
      </c>
      <c r="H4" s="493" t="s">
        <v>473</v>
      </c>
      <c r="I4" s="493" t="s">
        <v>474</v>
      </c>
      <c r="J4" s="493" t="s">
        <v>475</v>
      </c>
      <c r="K4" s="493" t="s">
        <v>451</v>
      </c>
      <c r="L4" s="493" t="s">
        <v>476</v>
      </c>
      <c r="M4" s="493" t="s">
        <v>477</v>
      </c>
      <c r="N4" s="493" t="s">
        <v>478</v>
      </c>
      <c r="O4" s="493" t="s">
        <v>479</v>
      </c>
      <c r="P4" s="493" t="s">
        <v>525</v>
      </c>
      <c r="Q4" s="493" t="s">
        <v>528</v>
      </c>
      <c r="R4" s="493" t="s">
        <v>465</v>
      </c>
    </row>
    <row r="5" spans="1:28" ht="12" customHeight="1">
      <c r="A5" s="1295" t="str">
        <f>'6.1'!A9</f>
        <v>January</v>
      </c>
      <c r="B5" s="1330">
        <v>38.941378410000006</v>
      </c>
      <c r="C5" s="1330">
        <v>155.04059999999998</v>
      </c>
      <c r="D5" s="1330">
        <v>27.716699999999999</v>
      </c>
      <c r="E5" s="1330">
        <v>48.268799999999999</v>
      </c>
      <c r="F5" s="1330">
        <v>45.371500000000005</v>
      </c>
      <c r="G5" s="1330">
        <v>113.38261799999999</v>
      </c>
      <c r="H5" s="1330">
        <v>68.290900000000008</v>
      </c>
      <c r="I5" s="1330">
        <v>50.033899999999996</v>
      </c>
      <c r="J5" s="1330">
        <v>52.042900000000003</v>
      </c>
      <c r="K5" s="1330">
        <v>127.940341460052</v>
      </c>
      <c r="L5" s="1330">
        <v>145.375462</v>
      </c>
      <c r="M5" s="1330">
        <v>132.51264600000002</v>
      </c>
      <c r="N5" s="1330">
        <v>46.827456590000004</v>
      </c>
      <c r="O5" s="1330">
        <v>59.006300000000003</v>
      </c>
      <c r="P5" s="1330">
        <f>SUM(B5:O5)</f>
        <v>1110.7515024600521</v>
      </c>
      <c r="Q5" s="1330">
        <v>23.511330737856248</v>
      </c>
      <c r="R5" s="1336">
        <f>SUM(P5:Q5)</f>
        <v>1134.2628331979083</v>
      </c>
      <c r="S5" s="293"/>
      <c r="T5" s="27"/>
      <c r="U5" s="28"/>
      <c r="V5" s="28"/>
    </row>
    <row r="6" spans="1:28" ht="12" customHeight="1">
      <c r="A6" s="1296" t="str">
        <f>'6.1'!A10</f>
        <v>February</v>
      </c>
      <c r="B6" s="897">
        <v>31.696996150000004</v>
      </c>
      <c r="C6" s="897">
        <v>121.74270000000001</v>
      </c>
      <c r="D6" s="897">
        <v>22.940200000000001</v>
      </c>
      <c r="E6" s="897">
        <v>37.784599999999998</v>
      </c>
      <c r="F6" s="897">
        <v>36.916499999999999</v>
      </c>
      <c r="G6" s="897">
        <v>93.022157000000007</v>
      </c>
      <c r="H6" s="897">
        <v>53.134599999999999</v>
      </c>
      <c r="I6" s="897">
        <v>41.668699999999994</v>
      </c>
      <c r="J6" s="897">
        <v>42.4968</v>
      </c>
      <c r="K6" s="897">
        <v>100.77198672838099</v>
      </c>
      <c r="L6" s="897">
        <v>113.122255</v>
      </c>
      <c r="M6" s="897">
        <v>89.484082000000001</v>
      </c>
      <c r="N6" s="897">
        <v>37.06116085</v>
      </c>
      <c r="O6" s="897">
        <v>46.553200000000004</v>
      </c>
      <c r="P6" s="897">
        <f t="shared" ref="P6:P16" si="0">SUM(B6:O6)</f>
        <v>868.39593772838089</v>
      </c>
      <c r="Q6" s="897">
        <v>22.104462365356802</v>
      </c>
      <c r="R6" s="1337">
        <f t="shared" ref="R6:R16" si="1">SUM(P6:Q6)</f>
        <v>890.50040009373765</v>
      </c>
      <c r="S6" s="27"/>
      <c r="T6" s="27"/>
      <c r="U6" s="28"/>
      <c r="V6" s="2"/>
      <c r="W6" s="3"/>
      <c r="X6" s="3"/>
      <c r="Y6" s="3"/>
      <c r="Z6" s="3"/>
      <c r="AA6" s="3"/>
      <c r="AB6" s="3"/>
    </row>
    <row r="7" spans="1:28" ht="12" customHeight="1">
      <c r="A7" s="1297" t="str">
        <f>'6.1'!A11</f>
        <v>March</v>
      </c>
      <c r="B7" s="1333">
        <v>31.895592319999999</v>
      </c>
      <c r="C7" s="1333">
        <v>122.85100000000001</v>
      </c>
      <c r="D7" s="1333">
        <v>22.59</v>
      </c>
      <c r="E7" s="1333">
        <v>37.381399999999999</v>
      </c>
      <c r="F7" s="1333">
        <v>36.634699999999995</v>
      </c>
      <c r="G7" s="1333">
        <v>93.498947999999999</v>
      </c>
      <c r="H7" s="1333">
        <v>55.533300000000004</v>
      </c>
      <c r="I7" s="1333">
        <v>41.065500000000007</v>
      </c>
      <c r="J7" s="1333">
        <v>42.773200000000003</v>
      </c>
      <c r="K7" s="1333">
        <v>98.145136536463752</v>
      </c>
      <c r="L7" s="1333">
        <v>114.29502799999999</v>
      </c>
      <c r="M7" s="1333">
        <v>121.996359</v>
      </c>
      <c r="N7" s="1333">
        <v>36.987200680000001</v>
      </c>
      <c r="O7" s="1333">
        <v>47.677900000000008</v>
      </c>
      <c r="P7" s="1333">
        <f t="shared" si="0"/>
        <v>903.32526453646369</v>
      </c>
      <c r="Q7" s="1333">
        <v>19.294227898231501</v>
      </c>
      <c r="R7" s="1338">
        <f t="shared" si="1"/>
        <v>922.61949243469519</v>
      </c>
      <c r="S7" s="296"/>
      <c r="T7" s="27"/>
      <c r="U7" s="28"/>
      <c r="V7" s="2"/>
      <c r="W7" s="3"/>
      <c r="X7" s="3"/>
      <c r="Y7" s="3"/>
      <c r="Z7" s="3"/>
      <c r="AA7" s="3"/>
      <c r="AB7" s="3"/>
    </row>
    <row r="8" spans="1:28" ht="12" customHeight="1">
      <c r="A8" s="1295" t="str">
        <f>'6.1'!A12</f>
        <v>April</v>
      </c>
      <c r="B8" s="1330">
        <v>24.568994149999998</v>
      </c>
      <c r="C8" s="1330">
        <v>89.320999999999984</v>
      </c>
      <c r="D8" s="1330">
        <v>17.4194</v>
      </c>
      <c r="E8" s="1330">
        <v>28.3431</v>
      </c>
      <c r="F8" s="1330">
        <v>27.124399999999998</v>
      </c>
      <c r="G8" s="1330">
        <v>74.293203999999989</v>
      </c>
      <c r="H8" s="1330">
        <v>42.4801</v>
      </c>
      <c r="I8" s="1330">
        <v>31.564700000000002</v>
      </c>
      <c r="J8" s="1330">
        <v>33.066099999999999</v>
      </c>
      <c r="K8" s="1330">
        <v>73.032609774202285</v>
      </c>
      <c r="L8" s="1330">
        <v>94.732470000000006</v>
      </c>
      <c r="M8" s="1330">
        <v>65.685403000000008</v>
      </c>
      <c r="N8" s="1330">
        <v>27.965188849999997</v>
      </c>
      <c r="O8" s="1330">
        <v>34.955800000000004</v>
      </c>
      <c r="P8" s="1330">
        <f t="shared" si="0"/>
        <v>664.55246977420234</v>
      </c>
      <c r="Q8" s="1330">
        <v>6.809719234796809</v>
      </c>
      <c r="R8" s="1336">
        <f t="shared" si="1"/>
        <v>671.36218900899917</v>
      </c>
      <c r="S8" s="27"/>
      <c r="T8" s="27"/>
      <c r="U8" s="28"/>
      <c r="V8" s="2"/>
      <c r="W8" s="3"/>
      <c r="X8" s="3"/>
      <c r="Y8" s="3"/>
      <c r="Z8" s="3"/>
      <c r="AA8" s="3"/>
      <c r="AB8" s="3"/>
    </row>
    <row r="9" spans="1:28" ht="12" customHeight="1">
      <c r="A9" s="1296" t="str">
        <f>'6.1'!A13</f>
        <v>May</v>
      </c>
      <c r="B9" s="897">
        <v>12.882110449999999</v>
      </c>
      <c r="C9" s="897">
        <v>37.348800000000004</v>
      </c>
      <c r="D9" s="897">
        <v>10.126599999999998</v>
      </c>
      <c r="E9" s="897">
        <v>14.396500000000001</v>
      </c>
      <c r="F9" s="897">
        <v>13.043699999999999</v>
      </c>
      <c r="G9" s="897">
        <v>45.950068000000002</v>
      </c>
      <c r="H9" s="897">
        <v>22.170600000000004</v>
      </c>
      <c r="I9" s="897">
        <v>16.579099999999997</v>
      </c>
      <c r="J9" s="897">
        <v>17.985599999999998</v>
      </c>
      <c r="K9" s="897">
        <v>26.625164745604991</v>
      </c>
      <c r="L9" s="897">
        <v>60.198828999999982</v>
      </c>
      <c r="M9" s="897">
        <v>75.497579999999999</v>
      </c>
      <c r="N9" s="897">
        <v>13.157509560000001</v>
      </c>
      <c r="O9" s="897">
        <v>18.309799999999999</v>
      </c>
      <c r="P9" s="897">
        <f t="shared" si="0"/>
        <v>384.27196175560493</v>
      </c>
      <c r="Q9" s="897">
        <v>4.6242103988143199</v>
      </c>
      <c r="R9" s="1337">
        <f t="shared" si="1"/>
        <v>388.89617215441928</v>
      </c>
      <c r="S9" s="27"/>
      <c r="T9" s="27"/>
      <c r="U9" s="28"/>
      <c r="V9" s="2"/>
      <c r="W9" s="3"/>
      <c r="X9" s="3"/>
      <c r="Y9" s="3"/>
      <c r="Z9" s="3"/>
      <c r="AA9" s="3"/>
      <c r="AB9" s="3"/>
    </row>
    <row r="10" spans="1:28" ht="12" customHeight="1">
      <c r="A10" s="1297" t="str">
        <f>'6.1'!A14</f>
        <v>June</v>
      </c>
      <c r="B10" s="1333">
        <v>10.09737275</v>
      </c>
      <c r="C10" s="1333">
        <v>29.148199999999996</v>
      </c>
      <c r="D10" s="1333">
        <v>9.1117999999999988</v>
      </c>
      <c r="E10" s="1333">
        <v>11.677700000000002</v>
      </c>
      <c r="F10" s="1333">
        <v>11.4793</v>
      </c>
      <c r="G10" s="1333">
        <v>38.949074000000003</v>
      </c>
      <c r="H10" s="1333">
        <v>17.983400000000003</v>
      </c>
      <c r="I10" s="1333">
        <v>13.727599999999999</v>
      </c>
      <c r="J10" s="1333">
        <v>15.001500000000002</v>
      </c>
      <c r="K10" s="1333">
        <v>18.446038878160678</v>
      </c>
      <c r="L10" s="1333">
        <v>50.696456000000005</v>
      </c>
      <c r="M10" s="1333">
        <v>84.336543000000006</v>
      </c>
      <c r="N10" s="1333">
        <v>10.40393525</v>
      </c>
      <c r="O10" s="1333">
        <v>13.636100000000001</v>
      </c>
      <c r="P10" s="1333">
        <f t="shared" si="0"/>
        <v>334.69501987816074</v>
      </c>
      <c r="Q10" s="1333">
        <v>1.6594749988929134</v>
      </c>
      <c r="R10" s="1338">
        <f t="shared" si="1"/>
        <v>336.35449487705364</v>
      </c>
      <c r="S10" s="27"/>
      <c r="T10" s="27"/>
      <c r="U10" s="28"/>
      <c r="V10" s="2"/>
      <c r="W10" s="3"/>
      <c r="X10" s="3"/>
      <c r="Y10" s="3"/>
      <c r="Z10" s="3"/>
      <c r="AA10" s="3"/>
      <c r="AB10" s="3"/>
    </row>
    <row r="11" spans="1:28" ht="12" customHeight="1">
      <c r="A11" s="1295" t="str">
        <f>'6.1'!A15</f>
        <v>July</v>
      </c>
      <c r="B11" s="1330">
        <v>8.9582241600000021</v>
      </c>
      <c r="C11" s="1330">
        <v>26.5184</v>
      </c>
      <c r="D11" s="1330">
        <v>8.0826000000000011</v>
      </c>
      <c r="E11" s="1330">
        <v>10.029999999999999</v>
      </c>
      <c r="F11" s="1330">
        <v>9.2205999999999992</v>
      </c>
      <c r="G11" s="1330">
        <v>34.479811999999995</v>
      </c>
      <c r="H11" s="1330">
        <v>16.600999999999999</v>
      </c>
      <c r="I11" s="1330">
        <v>12.508300000000002</v>
      </c>
      <c r="J11" s="1330">
        <v>13.009000000000002</v>
      </c>
      <c r="K11" s="1330">
        <v>17.962366361616013</v>
      </c>
      <c r="L11" s="1330">
        <v>47.069253999999994</v>
      </c>
      <c r="M11" s="1330">
        <v>61.754204000000016</v>
      </c>
      <c r="N11" s="1330">
        <v>9.2262608299999993</v>
      </c>
      <c r="O11" s="1330">
        <v>12.477900000000002</v>
      </c>
      <c r="P11" s="1330">
        <f t="shared" si="0"/>
        <v>287.89792135161599</v>
      </c>
      <c r="Q11" s="1330">
        <v>0.66767385591643547</v>
      </c>
      <c r="R11" s="1336">
        <f t="shared" si="1"/>
        <v>288.56559520753245</v>
      </c>
      <c r="S11" s="27"/>
      <c r="T11" s="27"/>
      <c r="U11" s="28"/>
      <c r="V11" s="2"/>
      <c r="W11" s="3"/>
      <c r="X11" s="3"/>
      <c r="Y11" s="3"/>
      <c r="Z11" s="3"/>
      <c r="AA11" s="3"/>
      <c r="AB11" s="3"/>
    </row>
    <row r="12" spans="1:28" ht="12" customHeight="1">
      <c r="A12" s="1296" t="str">
        <f>'6.1'!A16</f>
        <v>August</v>
      </c>
      <c r="B12" s="897">
        <v>9.1193572300000021</v>
      </c>
      <c r="C12" s="897">
        <v>26.438600000000001</v>
      </c>
      <c r="D12" s="897">
        <v>8.4816999999999982</v>
      </c>
      <c r="E12" s="897">
        <v>10.294499999999999</v>
      </c>
      <c r="F12" s="897">
        <v>9.6045999999999978</v>
      </c>
      <c r="G12" s="897">
        <v>31.474873000000002</v>
      </c>
      <c r="H12" s="897">
        <v>16.605799999999999</v>
      </c>
      <c r="I12" s="897">
        <v>12.205500000000001</v>
      </c>
      <c r="J12" s="897">
        <v>13.718499999999999</v>
      </c>
      <c r="K12" s="897">
        <v>17.541661373161755</v>
      </c>
      <c r="L12" s="897">
        <v>47.474409999999999</v>
      </c>
      <c r="M12" s="897">
        <v>84.200642000000016</v>
      </c>
      <c r="N12" s="897">
        <v>10.11636577</v>
      </c>
      <c r="O12" s="897">
        <v>13.1114</v>
      </c>
      <c r="P12" s="897">
        <f t="shared" si="0"/>
        <v>310.38790937316179</v>
      </c>
      <c r="Q12" s="897">
        <v>0.71724361523997038</v>
      </c>
      <c r="R12" s="1337">
        <f t="shared" si="1"/>
        <v>311.10515298840176</v>
      </c>
      <c r="S12" s="27"/>
      <c r="T12" s="27"/>
      <c r="U12" s="28"/>
      <c r="V12" s="2"/>
      <c r="W12" s="3"/>
      <c r="X12" s="3"/>
      <c r="Y12" s="3"/>
      <c r="Z12" s="3"/>
      <c r="AA12" s="3"/>
      <c r="AB12" s="3"/>
    </row>
    <row r="13" spans="1:28" ht="12" customHeight="1">
      <c r="A13" s="1297" t="str">
        <f>'6.1'!A17</f>
        <v>September</v>
      </c>
      <c r="B13" s="1333">
        <v>13.299163200000001</v>
      </c>
      <c r="C13" s="1333">
        <v>40.772200000000005</v>
      </c>
      <c r="D13" s="1333">
        <v>9.8030999999999988</v>
      </c>
      <c r="E13" s="1333">
        <v>14.654399999999997</v>
      </c>
      <c r="F13" s="1333">
        <v>14.005899999999999</v>
      </c>
      <c r="G13" s="1333">
        <v>42.257100000000008</v>
      </c>
      <c r="H13" s="1333">
        <v>21.533000000000001</v>
      </c>
      <c r="I13" s="1333">
        <v>16.559200000000001</v>
      </c>
      <c r="J13" s="1333">
        <v>17.886099999999999</v>
      </c>
      <c r="K13" s="1333">
        <v>28.887439159226851</v>
      </c>
      <c r="L13" s="1333">
        <v>54.17251499999999</v>
      </c>
      <c r="M13" s="1333">
        <v>76.812314000000001</v>
      </c>
      <c r="N13" s="1333">
        <v>13.359145789999999</v>
      </c>
      <c r="O13" s="1333">
        <v>16.618200000000002</v>
      </c>
      <c r="P13" s="1333">
        <f t="shared" si="0"/>
        <v>380.61977714922693</v>
      </c>
      <c r="Q13" s="1333">
        <v>2.7381834933099349</v>
      </c>
      <c r="R13" s="1338">
        <f t="shared" si="1"/>
        <v>383.35796064253685</v>
      </c>
      <c r="S13" s="27"/>
      <c r="T13" s="27"/>
      <c r="U13" s="28"/>
      <c r="V13" s="2"/>
      <c r="W13" s="3"/>
      <c r="X13" s="3"/>
      <c r="Y13" s="3"/>
      <c r="Z13" s="3"/>
      <c r="AA13" s="3"/>
      <c r="AB13" s="3"/>
    </row>
    <row r="14" spans="1:28" ht="12" customHeight="1">
      <c r="A14" s="1295" t="str">
        <f>'6.1'!A18</f>
        <v>October</v>
      </c>
      <c r="B14" s="1330">
        <v>16.799163710000002</v>
      </c>
      <c r="C14" s="1330">
        <v>65.056799999999996</v>
      </c>
      <c r="D14" s="1330">
        <v>12.898700000000002</v>
      </c>
      <c r="E14" s="1330">
        <v>19.648299999999999</v>
      </c>
      <c r="F14" s="1330">
        <v>18.694600000000001</v>
      </c>
      <c r="G14" s="1330">
        <v>48.795209999999997</v>
      </c>
      <c r="H14" s="1330">
        <v>29.220100000000002</v>
      </c>
      <c r="I14" s="1330">
        <v>21.018300000000004</v>
      </c>
      <c r="J14" s="1330">
        <v>23.140400000000003</v>
      </c>
      <c r="K14" s="1330">
        <v>45.568983390205915</v>
      </c>
      <c r="L14" s="1330">
        <v>73.218075999999996</v>
      </c>
      <c r="M14" s="1330">
        <v>83.964599000000007</v>
      </c>
      <c r="N14" s="1330">
        <v>18.34147428</v>
      </c>
      <c r="O14" s="1330">
        <v>21.681899999999999</v>
      </c>
      <c r="P14" s="1330">
        <f t="shared" si="0"/>
        <v>498.04660638020596</v>
      </c>
      <c r="Q14" s="1330">
        <v>9.5627275538044891</v>
      </c>
      <c r="R14" s="1336">
        <f t="shared" si="1"/>
        <v>507.60933393401046</v>
      </c>
      <c r="S14" s="27"/>
      <c r="T14" s="27"/>
      <c r="U14" s="28"/>
      <c r="V14" s="2"/>
      <c r="W14" s="3"/>
      <c r="X14" s="3"/>
      <c r="Y14" s="3"/>
      <c r="Z14" s="3"/>
      <c r="AA14" s="3"/>
      <c r="AB14" s="3"/>
    </row>
    <row r="15" spans="1:28" ht="12" customHeight="1">
      <c r="A15" s="1296" t="str">
        <f>'6.1'!A19</f>
        <v>November</v>
      </c>
      <c r="B15" s="897">
        <v>25.925706830000003</v>
      </c>
      <c r="C15" s="897">
        <v>98.139499999999984</v>
      </c>
      <c r="D15" s="897">
        <v>19.302399999999999</v>
      </c>
      <c r="E15" s="897">
        <v>30.318999999999999</v>
      </c>
      <c r="F15" s="897">
        <v>29.808199999999999</v>
      </c>
      <c r="G15" s="897">
        <v>73.598336999999987</v>
      </c>
      <c r="H15" s="897">
        <v>45.543500000000002</v>
      </c>
      <c r="I15" s="897">
        <v>31.606600000000004</v>
      </c>
      <c r="J15" s="897">
        <v>33.747599999999998</v>
      </c>
      <c r="K15" s="897">
        <v>82.057512352344091</v>
      </c>
      <c r="L15" s="897">
        <v>101.03667200000001</v>
      </c>
      <c r="M15" s="897">
        <v>93.894707999999994</v>
      </c>
      <c r="N15" s="897">
        <v>28.600038170000005</v>
      </c>
      <c r="O15" s="897">
        <v>35.182600000000001</v>
      </c>
      <c r="P15" s="897">
        <f t="shared" si="0"/>
        <v>728.76237435234418</v>
      </c>
      <c r="Q15" s="897">
        <v>14.208290179370472</v>
      </c>
      <c r="R15" s="1337">
        <f t="shared" si="1"/>
        <v>742.97066453171465</v>
      </c>
      <c r="S15" s="27"/>
      <c r="T15" s="27"/>
      <c r="U15" s="28"/>
      <c r="V15" s="2"/>
      <c r="W15" s="3"/>
      <c r="X15" s="3"/>
      <c r="Y15" s="3"/>
      <c r="Z15" s="3"/>
      <c r="AA15" s="3"/>
      <c r="AB15" s="3"/>
    </row>
    <row r="16" spans="1:28" ht="12" customHeight="1">
      <c r="A16" s="1297" t="str">
        <f>'6.1'!A20</f>
        <v>December</v>
      </c>
      <c r="B16" s="1333">
        <v>33.058754269999994</v>
      </c>
      <c r="C16" s="1333">
        <v>129.1591</v>
      </c>
      <c r="D16" s="1333">
        <v>24.953799999999994</v>
      </c>
      <c r="E16" s="1333">
        <v>39.0535</v>
      </c>
      <c r="F16" s="1333">
        <v>38.659700000000001</v>
      </c>
      <c r="G16" s="1333">
        <v>96.935428999999999</v>
      </c>
      <c r="H16" s="1333">
        <v>58.036299999999997</v>
      </c>
      <c r="I16" s="1333">
        <v>40.575900000000004</v>
      </c>
      <c r="J16" s="1333">
        <v>43.285600000000002</v>
      </c>
      <c r="K16" s="1333">
        <v>114.46041628978918</v>
      </c>
      <c r="L16" s="1333">
        <v>123.93110800000001</v>
      </c>
      <c r="M16" s="1333">
        <v>119.63382799999999</v>
      </c>
      <c r="N16" s="1333">
        <v>39.17350974</v>
      </c>
      <c r="O16" s="1333">
        <v>48.147600000000004</v>
      </c>
      <c r="P16" s="1333">
        <f t="shared" si="0"/>
        <v>949.06454529978907</v>
      </c>
      <c r="Q16" s="1333">
        <v>17.093449198496561</v>
      </c>
      <c r="R16" s="1338">
        <f t="shared" si="1"/>
        <v>966.15799449828569</v>
      </c>
      <c r="S16" s="27"/>
      <c r="T16" s="27"/>
      <c r="U16" s="28"/>
      <c r="V16" s="2"/>
      <c r="W16" s="3"/>
      <c r="X16" s="3"/>
      <c r="Y16" s="3"/>
      <c r="Z16" s="3"/>
      <c r="AA16" s="3"/>
      <c r="AB16" s="3"/>
    </row>
    <row r="17" spans="1:33" ht="12" customHeight="1">
      <c r="A17" s="1295" t="str">
        <f>'6.1'!A21</f>
        <v>1Q</v>
      </c>
      <c r="B17" s="1330">
        <f>SUM(B5:B7)</f>
        <v>102.53396688000001</v>
      </c>
      <c r="C17" s="1330">
        <f>SUM(C5:C7)</f>
        <v>399.6343</v>
      </c>
      <c r="D17" s="1330">
        <f t="shared" ref="D17:J17" si="2">SUM(D5:D7)</f>
        <v>73.246899999999997</v>
      </c>
      <c r="E17" s="1330">
        <f t="shared" si="2"/>
        <v>123.4348</v>
      </c>
      <c r="F17" s="1330">
        <f t="shared" si="2"/>
        <v>118.92270000000001</v>
      </c>
      <c r="G17" s="1330">
        <f t="shared" si="2"/>
        <v>299.90372300000001</v>
      </c>
      <c r="H17" s="1330">
        <f t="shared" si="2"/>
        <v>176.9588</v>
      </c>
      <c r="I17" s="1330">
        <f t="shared" si="2"/>
        <v>132.7681</v>
      </c>
      <c r="J17" s="1330">
        <f t="shared" si="2"/>
        <v>137.31290000000001</v>
      </c>
      <c r="K17" s="1330">
        <f>SUM(K5:K7)</f>
        <v>326.85746472489677</v>
      </c>
      <c r="L17" s="1330">
        <f t="shared" ref="L17:R17" si="3">SUM(L5:L7)</f>
        <v>372.79274499999997</v>
      </c>
      <c r="M17" s="1330">
        <f t="shared" si="3"/>
        <v>343.993087</v>
      </c>
      <c r="N17" s="1330">
        <f t="shared" si="3"/>
        <v>120.87581812000001</v>
      </c>
      <c r="O17" s="1330">
        <f t="shared" si="3"/>
        <v>153.23740000000004</v>
      </c>
      <c r="P17" s="1330">
        <f t="shared" si="3"/>
        <v>2882.4727047248966</v>
      </c>
      <c r="Q17" s="1330">
        <f t="shared" si="3"/>
        <v>64.910021001444548</v>
      </c>
      <c r="R17" s="1336">
        <f t="shared" si="3"/>
        <v>2947.3827257263411</v>
      </c>
      <c r="T17" s="27"/>
      <c r="U17" s="28"/>
      <c r="V17" s="2"/>
      <c r="W17" s="3"/>
      <c r="X17" s="3"/>
      <c r="Y17" s="3"/>
      <c r="Z17" s="3"/>
      <c r="AA17" s="3"/>
      <c r="AB17" s="3"/>
    </row>
    <row r="18" spans="1:33" ht="12" customHeight="1">
      <c r="A18" s="1296" t="str">
        <f>'6.1'!A22</f>
        <v>2Q</v>
      </c>
      <c r="B18" s="897">
        <f>SUM(B8:B10)</f>
        <v>47.548477349999992</v>
      </c>
      <c r="C18" s="897">
        <f>SUM(C8:C10)</f>
        <v>155.81799999999998</v>
      </c>
      <c r="D18" s="897">
        <f t="shared" ref="D18:J18" si="4">SUM(D8:D10)</f>
        <v>36.657799999999995</v>
      </c>
      <c r="E18" s="897">
        <f t="shared" si="4"/>
        <v>54.417300000000004</v>
      </c>
      <c r="F18" s="897">
        <f t="shared" si="4"/>
        <v>51.647399999999998</v>
      </c>
      <c r="G18" s="897">
        <f t="shared" si="4"/>
        <v>159.19234599999999</v>
      </c>
      <c r="H18" s="897">
        <f t="shared" si="4"/>
        <v>82.634100000000004</v>
      </c>
      <c r="I18" s="897">
        <f t="shared" si="4"/>
        <v>61.871399999999994</v>
      </c>
      <c r="J18" s="897">
        <f t="shared" si="4"/>
        <v>66.053200000000004</v>
      </c>
      <c r="K18" s="897">
        <f>SUM(K8:K10)</f>
        <v>118.10381339796795</v>
      </c>
      <c r="L18" s="897">
        <f t="shared" ref="L18:R18" si="5">SUM(L8:L10)</f>
        <v>205.62775500000001</v>
      </c>
      <c r="M18" s="897">
        <f t="shared" si="5"/>
        <v>225.51952600000001</v>
      </c>
      <c r="N18" s="897">
        <f t="shared" si="5"/>
        <v>51.526633660000002</v>
      </c>
      <c r="O18" s="897">
        <f t="shared" si="5"/>
        <v>66.901700000000005</v>
      </c>
      <c r="P18" s="897">
        <f t="shared" si="5"/>
        <v>1383.5194514079681</v>
      </c>
      <c r="Q18" s="897">
        <f t="shared" si="5"/>
        <v>13.093404632504042</v>
      </c>
      <c r="R18" s="1337">
        <f t="shared" si="5"/>
        <v>1396.612856040472</v>
      </c>
      <c r="T18" s="27"/>
      <c r="U18" s="28"/>
      <c r="V18" s="2"/>
      <c r="W18" s="3"/>
      <c r="X18" s="3"/>
      <c r="Y18" s="3"/>
      <c r="Z18" s="3"/>
      <c r="AA18" s="3"/>
      <c r="AB18" s="3"/>
    </row>
    <row r="19" spans="1:33" ht="12" customHeight="1">
      <c r="A19" s="1296" t="str">
        <f>'6.1'!A23</f>
        <v>3Q</v>
      </c>
      <c r="B19" s="897">
        <f>SUM(B11:B13)</f>
        <v>31.376744590000008</v>
      </c>
      <c r="C19" s="897">
        <f>SUM(C11:C13)</f>
        <v>93.729200000000006</v>
      </c>
      <c r="D19" s="897">
        <f t="shared" ref="D19:J19" si="6">SUM(D11:D13)</f>
        <v>26.367399999999996</v>
      </c>
      <c r="E19" s="897">
        <f t="shared" si="6"/>
        <v>34.978899999999996</v>
      </c>
      <c r="F19" s="897">
        <f t="shared" si="6"/>
        <v>32.831099999999992</v>
      </c>
      <c r="G19" s="897">
        <f t="shared" si="6"/>
        <v>108.21178500000001</v>
      </c>
      <c r="H19" s="897">
        <f t="shared" si="6"/>
        <v>54.739800000000002</v>
      </c>
      <c r="I19" s="897">
        <f t="shared" si="6"/>
        <v>41.273000000000003</v>
      </c>
      <c r="J19" s="897">
        <f t="shared" si="6"/>
        <v>44.613599999999998</v>
      </c>
      <c r="K19" s="897">
        <f>SUM(K11:K13)</f>
        <v>64.391466894004623</v>
      </c>
      <c r="L19" s="897">
        <f t="shared" ref="L19:R19" si="7">SUM(L11:L13)</f>
        <v>148.71617899999998</v>
      </c>
      <c r="M19" s="897">
        <f t="shared" si="7"/>
        <v>222.76716000000005</v>
      </c>
      <c r="N19" s="897">
        <f t="shared" si="7"/>
        <v>32.701772390000002</v>
      </c>
      <c r="O19" s="897">
        <f t="shared" si="7"/>
        <v>42.207500000000003</v>
      </c>
      <c r="P19" s="897">
        <f t="shared" si="7"/>
        <v>978.90560787400466</v>
      </c>
      <c r="Q19" s="897">
        <f t="shared" si="7"/>
        <v>4.1231009644663406</v>
      </c>
      <c r="R19" s="1337">
        <f t="shared" si="7"/>
        <v>983.02870883847118</v>
      </c>
      <c r="T19" s="27"/>
      <c r="U19" s="28"/>
      <c r="V19" s="3"/>
      <c r="W19" s="3"/>
      <c r="X19" s="3"/>
      <c r="Y19" s="3"/>
      <c r="Z19" s="3"/>
      <c r="AA19" s="3"/>
      <c r="AB19" s="3"/>
    </row>
    <row r="20" spans="1:33" ht="12" customHeight="1">
      <c r="A20" s="1297" t="str">
        <f>'6.1'!A24</f>
        <v>4Q</v>
      </c>
      <c r="B20" s="1333">
        <f>SUM(B14:B16)</f>
        <v>75.783624809999992</v>
      </c>
      <c r="C20" s="1333">
        <f>SUM(C14:C16)</f>
        <v>292.35539999999997</v>
      </c>
      <c r="D20" s="1333">
        <f t="shared" ref="D20:J20" si="8">SUM(D14:D16)</f>
        <v>57.154899999999991</v>
      </c>
      <c r="E20" s="1333">
        <f t="shared" si="8"/>
        <v>89.020799999999994</v>
      </c>
      <c r="F20" s="1333">
        <f t="shared" si="8"/>
        <v>87.162499999999994</v>
      </c>
      <c r="G20" s="1333">
        <f t="shared" si="8"/>
        <v>219.32897599999998</v>
      </c>
      <c r="H20" s="1333">
        <f t="shared" si="8"/>
        <v>132.79989999999998</v>
      </c>
      <c r="I20" s="1333">
        <f t="shared" si="8"/>
        <v>93.200800000000015</v>
      </c>
      <c r="J20" s="1333">
        <f t="shared" si="8"/>
        <v>100.17360000000001</v>
      </c>
      <c r="K20" s="1333">
        <f>SUM(K14:K16)</f>
        <v>242.08691203233917</v>
      </c>
      <c r="L20" s="1333">
        <f t="shared" ref="L20:R20" si="9">SUM(L14:L16)</f>
        <v>298.185856</v>
      </c>
      <c r="M20" s="1333">
        <f t="shared" si="9"/>
        <v>297.493135</v>
      </c>
      <c r="N20" s="1333">
        <f t="shared" si="9"/>
        <v>86.115022190000005</v>
      </c>
      <c r="O20" s="1333">
        <f t="shared" si="9"/>
        <v>105.0121</v>
      </c>
      <c r="P20" s="1333">
        <f t="shared" si="9"/>
        <v>2175.8735260323392</v>
      </c>
      <c r="Q20" s="1333">
        <f t="shared" si="9"/>
        <v>40.864466931671522</v>
      </c>
      <c r="R20" s="1338">
        <f t="shared" si="9"/>
        <v>2216.737992964011</v>
      </c>
      <c r="T20" s="27"/>
      <c r="U20" s="28"/>
    </row>
    <row r="21" spans="1:33" ht="12" customHeight="1">
      <c r="A21" s="1295" t="str">
        <f>'6.1'!A25</f>
        <v>1H</v>
      </c>
      <c r="B21" s="1330">
        <f>SUM(B5:B10)</f>
        <v>150.08244422999999</v>
      </c>
      <c r="C21" s="1330">
        <f>SUM(C5:C10)</f>
        <v>555.45229999999992</v>
      </c>
      <c r="D21" s="1330">
        <f t="shared" ref="D21:J21" si="10">SUM(D5:D10)</f>
        <v>109.90469999999999</v>
      </c>
      <c r="E21" s="1330">
        <f t="shared" si="10"/>
        <v>177.85210000000001</v>
      </c>
      <c r="F21" s="1330">
        <f t="shared" si="10"/>
        <v>170.5701</v>
      </c>
      <c r="G21" s="1330">
        <f t="shared" si="10"/>
        <v>459.096069</v>
      </c>
      <c r="H21" s="1330">
        <f t="shared" si="10"/>
        <v>259.59289999999999</v>
      </c>
      <c r="I21" s="1330">
        <f t="shared" si="10"/>
        <v>194.6395</v>
      </c>
      <c r="J21" s="1330">
        <f t="shared" si="10"/>
        <v>203.36610000000002</v>
      </c>
      <c r="K21" s="1330">
        <f>SUM(K5:K10)</f>
        <v>444.96127812286471</v>
      </c>
      <c r="L21" s="1330">
        <f t="shared" ref="L21:R21" si="11">SUM(L5:L10)</f>
        <v>578.42049999999995</v>
      </c>
      <c r="M21" s="1330">
        <f t="shared" si="11"/>
        <v>569.51261299999999</v>
      </c>
      <c r="N21" s="1330">
        <f t="shared" si="11"/>
        <v>172.40245177999998</v>
      </c>
      <c r="O21" s="1330">
        <f t="shared" si="11"/>
        <v>220.13910000000004</v>
      </c>
      <c r="P21" s="1330">
        <f t="shared" si="11"/>
        <v>4265.9921561328647</v>
      </c>
      <c r="Q21" s="1330">
        <f t="shared" si="11"/>
        <v>78.003425633948595</v>
      </c>
      <c r="R21" s="1336">
        <f t="shared" si="11"/>
        <v>4343.9955817668124</v>
      </c>
      <c r="T21" s="27"/>
      <c r="U21" s="28"/>
    </row>
    <row r="22" spans="1:33" ht="12" customHeight="1">
      <c r="A22" s="1297" t="str">
        <f>'6.1'!A26</f>
        <v>2H</v>
      </c>
      <c r="B22" s="1333">
        <f>SUM(B11:B16)</f>
        <v>107.16036940000001</v>
      </c>
      <c r="C22" s="1333">
        <f>SUM(C11:C16)</f>
        <v>386.08460000000002</v>
      </c>
      <c r="D22" s="1333">
        <f t="shared" ref="D22:J22" si="12">SUM(D11:D16)</f>
        <v>83.522299999999987</v>
      </c>
      <c r="E22" s="1333">
        <f t="shared" si="12"/>
        <v>123.99969999999999</v>
      </c>
      <c r="F22" s="1333">
        <f t="shared" si="12"/>
        <v>119.9936</v>
      </c>
      <c r="G22" s="1333">
        <f t="shared" si="12"/>
        <v>327.54076099999997</v>
      </c>
      <c r="H22" s="1333">
        <f t="shared" si="12"/>
        <v>187.53969999999998</v>
      </c>
      <c r="I22" s="1333">
        <f t="shared" si="12"/>
        <v>134.47380000000001</v>
      </c>
      <c r="J22" s="1333">
        <f t="shared" si="12"/>
        <v>144.78719999999998</v>
      </c>
      <c r="K22" s="1333">
        <f>SUM(K11:K16)</f>
        <v>306.47837892634379</v>
      </c>
      <c r="L22" s="1333">
        <f t="shared" ref="L22:R22" si="13">SUM(L11:L16)</f>
        <v>446.90203499999996</v>
      </c>
      <c r="M22" s="1333">
        <f t="shared" si="13"/>
        <v>520.26029500000004</v>
      </c>
      <c r="N22" s="1333">
        <f t="shared" si="13"/>
        <v>118.81679458000001</v>
      </c>
      <c r="O22" s="1333">
        <f t="shared" si="13"/>
        <v>147.21960000000001</v>
      </c>
      <c r="P22" s="1333">
        <f t="shared" si="13"/>
        <v>3154.7791339063438</v>
      </c>
      <c r="Q22" s="1333">
        <f t="shared" si="13"/>
        <v>44.987567896137861</v>
      </c>
      <c r="R22" s="1338">
        <f t="shared" si="13"/>
        <v>3199.7667018024822</v>
      </c>
      <c r="T22" s="27"/>
      <c r="U22" s="28"/>
    </row>
    <row r="23" spans="1:33" ht="12" customHeight="1">
      <c r="A23" s="1298" t="str">
        <f>'6.1'!A27</f>
        <v>Year</v>
      </c>
      <c r="B23" s="1346">
        <f>SUM(B5:B16)</f>
        <v>257.24281363</v>
      </c>
      <c r="C23" s="1346">
        <f t="shared" ref="C23:R23" si="14">SUM(C5:C16)</f>
        <v>941.53689999999983</v>
      </c>
      <c r="D23" s="1346">
        <f t="shared" si="14"/>
        <v>193.42699999999999</v>
      </c>
      <c r="E23" s="1346">
        <f t="shared" si="14"/>
        <v>301.85180000000003</v>
      </c>
      <c r="F23" s="1346">
        <f t="shared" si="14"/>
        <v>290.56369999999998</v>
      </c>
      <c r="G23" s="1346">
        <f t="shared" si="14"/>
        <v>786.63683000000003</v>
      </c>
      <c r="H23" s="1346">
        <f t="shared" si="14"/>
        <v>447.13259999999997</v>
      </c>
      <c r="I23" s="1346">
        <f t="shared" si="14"/>
        <v>329.11329999999998</v>
      </c>
      <c r="J23" s="1346">
        <f t="shared" si="14"/>
        <v>348.1533</v>
      </c>
      <c r="K23" s="1346">
        <f t="shared" si="14"/>
        <v>751.43965704920856</v>
      </c>
      <c r="L23" s="1346">
        <f t="shared" si="14"/>
        <v>1025.322535</v>
      </c>
      <c r="M23" s="1346">
        <f t="shared" si="14"/>
        <v>1089.7729079999999</v>
      </c>
      <c r="N23" s="1346">
        <f t="shared" si="14"/>
        <v>291.21924635999994</v>
      </c>
      <c r="O23" s="1346">
        <f t="shared" si="14"/>
        <v>367.35870000000006</v>
      </c>
      <c r="P23" s="1346">
        <f t="shared" si="14"/>
        <v>7420.7712900392089</v>
      </c>
      <c r="Q23" s="1346">
        <f t="shared" si="14"/>
        <v>122.99099353008646</v>
      </c>
      <c r="R23" s="1347">
        <f t="shared" si="14"/>
        <v>7543.7622835692937</v>
      </c>
      <c r="T23" s="27"/>
      <c r="U23" s="28"/>
    </row>
    <row r="24" spans="1:33" ht="15" customHeight="1">
      <c r="A24" s="526"/>
      <c r="B24" s="526"/>
      <c r="C24" s="526"/>
      <c r="D24" s="526"/>
      <c r="E24" s="526"/>
      <c r="F24" s="526"/>
      <c r="G24" s="526"/>
      <c r="H24" s="526"/>
      <c r="I24" s="526"/>
      <c r="J24" s="526"/>
      <c r="K24" s="526"/>
      <c r="L24" s="526"/>
      <c r="M24" s="526"/>
      <c r="N24" s="526"/>
      <c r="O24" s="526"/>
      <c r="P24" s="526"/>
      <c r="Q24" s="526"/>
      <c r="R24" s="526"/>
    </row>
    <row r="25" spans="1:33" ht="15" customHeight="1">
      <c r="A25" s="1791" t="s">
        <v>540</v>
      </c>
      <c r="B25" s="1791"/>
      <c r="C25" s="1791"/>
      <c r="D25" s="1791"/>
      <c r="E25" s="1791"/>
      <c r="F25" s="1791"/>
      <c r="G25" s="1791"/>
      <c r="H25" s="1791"/>
      <c r="I25" s="1791"/>
      <c r="J25" s="1791"/>
      <c r="K25" s="1791"/>
      <c r="L25" s="1791"/>
      <c r="M25" s="1791"/>
      <c r="N25" s="1791"/>
      <c r="O25" s="1791"/>
      <c r="P25" s="1791"/>
      <c r="Q25" s="1791"/>
      <c r="R25" s="1791"/>
    </row>
    <row r="26" spans="1:33" s="148" customFormat="1" ht="5.0999999999999996" customHeight="1">
      <c r="A26" s="500"/>
      <c r="B26" s="903" t="str">
        <f>B4</f>
        <v xml:space="preserve"> Jihočeský R.</v>
      </c>
      <c r="C26" s="903" t="str">
        <f t="shared" ref="C26:O26" si="15">C4</f>
        <v xml:space="preserve"> Jihomoravský R.</v>
      </c>
      <c r="D26" s="903" t="str">
        <f t="shared" si="15"/>
        <v xml:space="preserve"> Karlovarský R.</v>
      </c>
      <c r="E26" s="903" t="str">
        <f t="shared" si="15"/>
        <v xml:space="preserve"> Královéhradecký R.</v>
      </c>
      <c r="F26" s="903" t="str">
        <f t="shared" si="15"/>
        <v xml:space="preserve"> Liberecký R.</v>
      </c>
      <c r="G26" s="903" t="str">
        <f t="shared" si="15"/>
        <v xml:space="preserve"> Moravskoslezský R.</v>
      </c>
      <c r="H26" s="903" t="str">
        <f t="shared" si="15"/>
        <v xml:space="preserve"> Olomoucký R.</v>
      </c>
      <c r="I26" s="903" t="str">
        <f t="shared" si="15"/>
        <v xml:space="preserve"> Pardubický R.</v>
      </c>
      <c r="J26" s="903" t="str">
        <f t="shared" si="15"/>
        <v xml:space="preserve"> Plzeňský R.</v>
      </c>
      <c r="K26" s="903" t="str">
        <f t="shared" si="15"/>
        <v xml:space="preserve"> Prague</v>
      </c>
      <c r="L26" s="903" t="str">
        <f t="shared" si="15"/>
        <v xml:space="preserve"> Středočeský R.</v>
      </c>
      <c r="M26" s="903" t="str">
        <f t="shared" si="15"/>
        <v xml:space="preserve"> Ústecký R.</v>
      </c>
      <c r="N26" s="903" t="str">
        <f t="shared" si="15"/>
        <v xml:space="preserve"> Vysočina R.</v>
      </c>
      <c r="O26" s="903" t="str">
        <f t="shared" si="15"/>
        <v xml:space="preserve"> Zlínský R.</v>
      </c>
      <c r="P26" s="903"/>
      <c r="Q26" s="903"/>
      <c r="R26" s="903"/>
      <c r="S26" s="903"/>
    </row>
    <row r="27" spans="1:33" ht="12" customHeight="1">
      <c r="A27" s="1312">
        <v>2013</v>
      </c>
      <c r="B27" s="1340">
        <v>267.00997620683597</v>
      </c>
      <c r="C27" s="1340">
        <v>1122.6489762068361</v>
      </c>
      <c r="D27" s="1340">
        <v>223.63997620683602</v>
      </c>
      <c r="E27" s="1340">
        <v>332.145976206836</v>
      </c>
      <c r="F27" s="1340">
        <v>357.82997620683602</v>
      </c>
      <c r="G27" s="1340">
        <v>911.33697620683608</v>
      </c>
      <c r="H27" s="1340">
        <v>458.27197620683597</v>
      </c>
      <c r="I27" s="1340">
        <v>357.22597620683598</v>
      </c>
      <c r="J27" s="1340">
        <v>384.71397620683598</v>
      </c>
      <c r="K27" s="1340">
        <v>968.41997620683605</v>
      </c>
      <c r="L27" s="1340">
        <v>1026.8499762068361</v>
      </c>
      <c r="M27" s="1340">
        <v>881.43897620683606</v>
      </c>
      <c r="N27" s="1340">
        <v>382.48097620683598</v>
      </c>
      <c r="O27" s="1340">
        <v>450.43497620683598</v>
      </c>
      <c r="P27" s="1340">
        <v>8124.4486668957034</v>
      </c>
      <c r="Q27" s="1340">
        <v>152.64574787374585</v>
      </c>
      <c r="R27" s="1341">
        <v>8277.0944147694499</v>
      </c>
      <c r="T27" s="365"/>
      <c r="U27" s="365"/>
      <c r="V27" s="365"/>
      <c r="W27" s="365"/>
      <c r="X27" s="365"/>
      <c r="Y27" s="365"/>
      <c r="Z27" s="365"/>
      <c r="AA27" s="365"/>
      <c r="AB27" s="365"/>
      <c r="AC27" s="365"/>
      <c r="AD27" s="365"/>
      <c r="AE27" s="365"/>
      <c r="AF27" s="365"/>
      <c r="AG27" s="365"/>
    </row>
    <row r="28" spans="1:33" ht="12" customHeight="1">
      <c r="A28" s="1313">
        <v>2014</v>
      </c>
      <c r="B28" s="1342">
        <v>237.60887250261194</v>
      </c>
      <c r="C28" s="1342">
        <v>953.537872502612</v>
      </c>
      <c r="D28" s="1342">
        <v>195.81287250261195</v>
      </c>
      <c r="E28" s="1342">
        <v>295.30887250261196</v>
      </c>
      <c r="F28" s="1342">
        <v>301.83087250261195</v>
      </c>
      <c r="G28" s="1342">
        <v>826.92887250261197</v>
      </c>
      <c r="H28" s="1342">
        <v>406.33187250261193</v>
      </c>
      <c r="I28" s="1342">
        <v>314.46887250261193</v>
      </c>
      <c r="J28" s="1342">
        <v>343.03387250261193</v>
      </c>
      <c r="K28" s="1342">
        <v>796.96987250261191</v>
      </c>
      <c r="L28" s="1342">
        <v>933.27687250261192</v>
      </c>
      <c r="M28" s="1342">
        <v>785.80087250261192</v>
      </c>
      <c r="N28" s="1342">
        <v>328.19187250261194</v>
      </c>
      <c r="O28" s="1342">
        <v>384.00487250261193</v>
      </c>
      <c r="P28" s="1342">
        <v>7103.1072150365662</v>
      </c>
      <c r="Q28" s="1342">
        <v>177.3125345628485</v>
      </c>
      <c r="R28" s="1343">
        <v>7280.4197495994158</v>
      </c>
      <c r="T28" s="365"/>
      <c r="U28" s="365"/>
      <c r="V28" s="365"/>
      <c r="W28" s="365"/>
      <c r="X28" s="365"/>
      <c r="Y28" s="365"/>
      <c r="Z28" s="365"/>
      <c r="AA28" s="365"/>
      <c r="AB28" s="365"/>
      <c r="AC28" s="365"/>
      <c r="AD28" s="365"/>
      <c r="AE28" s="365"/>
      <c r="AF28" s="365"/>
      <c r="AG28" s="365"/>
    </row>
    <row r="29" spans="1:33" ht="12" customHeight="1">
      <c r="A29" s="1314">
        <v>2015</v>
      </c>
      <c r="B29" s="1344">
        <v>256.49098662569412</v>
      </c>
      <c r="C29" s="1344">
        <v>1034.957986625694</v>
      </c>
      <c r="D29" s="1344">
        <v>206.74598662569414</v>
      </c>
      <c r="E29" s="1344">
        <v>303.66698662569416</v>
      </c>
      <c r="F29" s="1344">
        <v>321.82698662569413</v>
      </c>
      <c r="G29" s="1344">
        <v>868.28898662569406</v>
      </c>
      <c r="H29" s="1344">
        <v>424.93598662569417</v>
      </c>
      <c r="I29" s="1344">
        <v>353.57898662569414</v>
      </c>
      <c r="J29" s="1344">
        <v>358.32698662569413</v>
      </c>
      <c r="K29" s="1344">
        <v>820.34098662569409</v>
      </c>
      <c r="L29" s="1344">
        <v>963.11898662569411</v>
      </c>
      <c r="M29" s="1344">
        <v>860.11298662569413</v>
      </c>
      <c r="N29" s="1344">
        <v>329.97098662569414</v>
      </c>
      <c r="O29" s="1344">
        <v>389.24398662569416</v>
      </c>
      <c r="P29" s="1344">
        <v>7491.6078127597184</v>
      </c>
      <c r="Q29" s="1344">
        <v>115.95682018521987</v>
      </c>
      <c r="R29" s="1345">
        <v>7607.5646329449382</v>
      </c>
      <c r="T29" s="365"/>
      <c r="U29" s="365"/>
      <c r="V29" s="365"/>
      <c r="W29" s="365"/>
      <c r="X29" s="365"/>
      <c r="Y29" s="365"/>
      <c r="Z29" s="365"/>
      <c r="AA29" s="365"/>
      <c r="AB29" s="365"/>
      <c r="AC29" s="365"/>
      <c r="AD29" s="365"/>
      <c r="AE29" s="365"/>
      <c r="AF29" s="365"/>
      <c r="AG29" s="365"/>
    </row>
    <row r="30" spans="1:33" ht="12" customHeight="1">
      <c r="A30" s="1314">
        <v>2016</v>
      </c>
      <c r="B30" s="1344">
        <v>274.84591988778703</v>
      </c>
      <c r="C30" s="1344">
        <v>1087.0979198877869</v>
      </c>
      <c r="D30" s="1344">
        <v>218.59291988778699</v>
      </c>
      <c r="E30" s="1344">
        <v>325.844919887787</v>
      </c>
      <c r="F30" s="1344">
        <v>340.25691988778703</v>
      </c>
      <c r="G30" s="1344">
        <v>915.82291988778695</v>
      </c>
      <c r="H30" s="1344">
        <v>458.87691988778704</v>
      </c>
      <c r="I30" s="1344">
        <v>368.89491988778701</v>
      </c>
      <c r="J30" s="1344">
        <v>379.67791988778703</v>
      </c>
      <c r="K30" s="1344">
        <v>886.344919887787</v>
      </c>
      <c r="L30" s="1344">
        <v>1035.4359198877869</v>
      </c>
      <c r="M30" s="1344">
        <v>1098.317919887787</v>
      </c>
      <c r="N30" s="1344">
        <v>348.844919887787</v>
      </c>
      <c r="O30" s="1344">
        <v>420.15791988778705</v>
      </c>
      <c r="P30" s="1344">
        <v>8159.0128784290182</v>
      </c>
      <c r="Q30" s="1344">
        <v>96.121355104837562</v>
      </c>
      <c r="R30" s="1345">
        <v>8255.1342335338559</v>
      </c>
      <c r="T30" s="365"/>
      <c r="U30" s="365"/>
      <c r="V30" s="365"/>
      <c r="W30" s="365"/>
      <c r="X30" s="365"/>
      <c r="Y30" s="365"/>
      <c r="Z30" s="365"/>
      <c r="AA30" s="365"/>
      <c r="AB30" s="365"/>
      <c r="AC30" s="365"/>
      <c r="AD30" s="365"/>
      <c r="AE30" s="365"/>
      <c r="AF30" s="365"/>
      <c r="AG30" s="365"/>
    </row>
    <row r="31" spans="1:33" ht="12" customHeight="1">
      <c r="A31" s="1312">
        <v>2017</v>
      </c>
      <c r="B31" s="1340">
        <v>279.91385512014267</v>
      </c>
      <c r="C31" s="1340">
        <v>1125.2696786804322</v>
      </c>
      <c r="D31" s="1340">
        <v>222.10284642420908</v>
      </c>
      <c r="E31" s="1340">
        <v>351.06345530495935</v>
      </c>
      <c r="F31" s="1340">
        <v>349.5550017662523</v>
      </c>
      <c r="G31" s="1340">
        <v>910.98990233157679</v>
      </c>
      <c r="H31" s="1340">
        <v>479.90002294161627</v>
      </c>
      <c r="I31" s="1340">
        <v>397.83733143096401</v>
      </c>
      <c r="J31" s="1340">
        <v>392.60095842059661</v>
      </c>
      <c r="K31" s="1340">
        <v>912.22504782138594</v>
      </c>
      <c r="L31" s="1340">
        <v>1077.7049398817649</v>
      </c>
      <c r="M31" s="1340">
        <v>1131.9939891683503</v>
      </c>
      <c r="N31" s="1340">
        <v>355.36641062466811</v>
      </c>
      <c r="O31" s="1340">
        <v>433.05959417613718</v>
      </c>
      <c r="P31" s="1340">
        <v>8419.5830340930552</v>
      </c>
      <c r="Q31" s="1340">
        <v>107.89971932586282</v>
      </c>
      <c r="R31" s="1341">
        <v>8527.4827534189189</v>
      </c>
      <c r="T31" s="365"/>
      <c r="U31" s="365"/>
      <c r="V31" s="365"/>
      <c r="W31" s="365"/>
      <c r="X31" s="365"/>
      <c r="Y31" s="365"/>
      <c r="Z31" s="365"/>
      <c r="AA31" s="365"/>
      <c r="AB31" s="365"/>
      <c r="AC31" s="365"/>
      <c r="AD31" s="365"/>
      <c r="AE31" s="365"/>
      <c r="AF31" s="365"/>
      <c r="AG31" s="365"/>
    </row>
    <row r="32" spans="1:33" ht="12" customHeight="1">
      <c r="A32" s="1313">
        <v>2018</v>
      </c>
      <c r="B32" s="1342">
        <v>271.61604691470001</v>
      </c>
      <c r="C32" s="1342">
        <v>1058.7058999999999</v>
      </c>
      <c r="D32" s="1342">
        <v>213.16339999999997</v>
      </c>
      <c r="E32" s="1342">
        <v>342.08510000000001</v>
      </c>
      <c r="F32" s="1342">
        <v>327.18510000000003</v>
      </c>
      <c r="G32" s="1342">
        <v>878.00213199999996</v>
      </c>
      <c r="H32" s="1342">
        <v>457.59429999999998</v>
      </c>
      <c r="I32" s="1342">
        <v>374.92409999999995</v>
      </c>
      <c r="J32" s="1342">
        <v>363.91340000000002</v>
      </c>
      <c r="K32" s="1342">
        <v>852.04543613082001</v>
      </c>
      <c r="L32" s="1342">
        <v>1040.3693189999999</v>
      </c>
      <c r="M32" s="1342">
        <v>1118.2678109999999</v>
      </c>
      <c r="N32" s="1342">
        <v>334.54324700939998</v>
      </c>
      <c r="O32" s="1342">
        <v>418.35169999999999</v>
      </c>
      <c r="P32" s="1342">
        <v>8050.7669920549206</v>
      </c>
      <c r="Q32" s="1342">
        <v>131.96193493334775</v>
      </c>
      <c r="R32" s="1343">
        <v>8182.7289269882685</v>
      </c>
      <c r="T32" s="365"/>
      <c r="U32" s="365"/>
      <c r="V32" s="365"/>
      <c r="W32" s="365"/>
      <c r="X32" s="365"/>
      <c r="Y32" s="365"/>
      <c r="Z32" s="365"/>
      <c r="AA32" s="365"/>
      <c r="AB32" s="365"/>
      <c r="AC32" s="365"/>
      <c r="AD32" s="365"/>
      <c r="AE32" s="365"/>
      <c r="AF32" s="365"/>
      <c r="AG32" s="365"/>
    </row>
    <row r="33" spans="1:33" ht="12" customHeight="1">
      <c r="A33" s="1314">
        <v>2019</v>
      </c>
      <c r="B33" s="1344">
        <v>274.70492934000004</v>
      </c>
      <c r="C33" s="1344">
        <v>1042.2495999999999</v>
      </c>
      <c r="D33" s="1344">
        <v>215.12650000000002</v>
      </c>
      <c r="E33" s="1344">
        <v>338.59829999999994</v>
      </c>
      <c r="F33" s="1344">
        <v>329.52159999999998</v>
      </c>
      <c r="G33" s="1344">
        <v>891.75132800000017</v>
      </c>
      <c r="H33" s="1344">
        <v>457.46559999999999</v>
      </c>
      <c r="I33" s="1344">
        <v>378.93210000000005</v>
      </c>
      <c r="J33" s="1344">
        <v>362.40809999999999</v>
      </c>
      <c r="K33" s="1344">
        <v>841.36364172643027</v>
      </c>
      <c r="L33" s="1344">
        <v>1047.326669</v>
      </c>
      <c r="M33" s="1344">
        <v>1498.4947110000001</v>
      </c>
      <c r="N33" s="1344">
        <v>325.12548562000001</v>
      </c>
      <c r="O33" s="1344">
        <v>410.33750000000003</v>
      </c>
      <c r="P33" s="1344">
        <v>8413.4060646864309</v>
      </c>
      <c r="Q33" s="1344">
        <v>151.22340892275878</v>
      </c>
      <c r="R33" s="1345">
        <v>8564.6294736091895</v>
      </c>
      <c r="T33" s="365"/>
      <c r="U33" s="365"/>
      <c r="V33" s="365"/>
      <c r="W33" s="365"/>
      <c r="X33" s="365"/>
      <c r="Y33" s="365"/>
      <c r="Z33" s="365"/>
      <c r="AA33" s="365"/>
      <c r="AB33" s="365"/>
      <c r="AC33" s="365"/>
      <c r="AD33" s="365"/>
      <c r="AE33" s="365"/>
      <c r="AF33" s="365"/>
      <c r="AG33" s="365"/>
    </row>
    <row r="34" spans="1:33" ht="12" customHeight="1">
      <c r="A34" s="1314">
        <v>2020</v>
      </c>
      <c r="B34" s="1344">
        <v>276.86694703000001</v>
      </c>
      <c r="C34" s="1344">
        <v>1036.7784000000001</v>
      </c>
      <c r="D34" s="1344">
        <v>438.59219999999993</v>
      </c>
      <c r="E34" s="1344">
        <v>328.29259999999999</v>
      </c>
      <c r="F34" s="1344">
        <v>314.76650000000006</v>
      </c>
      <c r="G34" s="1344">
        <v>881.16408799999999</v>
      </c>
      <c r="H34" s="1344">
        <v>465.15780000000001</v>
      </c>
      <c r="I34" s="1344">
        <v>371.04899999999998</v>
      </c>
      <c r="J34" s="1344">
        <v>362.33820000000003</v>
      </c>
      <c r="K34" s="1344">
        <v>807.09032895129201</v>
      </c>
      <c r="L34" s="1344">
        <v>1098.2514939999999</v>
      </c>
      <c r="M34" s="1344">
        <v>1428.4898469999998</v>
      </c>
      <c r="N34" s="1344">
        <v>321.68148098</v>
      </c>
      <c r="O34" s="1344">
        <v>421.4717</v>
      </c>
      <c r="P34" s="1344">
        <v>8551.9905859612918</v>
      </c>
      <c r="Q34" s="1344">
        <v>142.2285872597871</v>
      </c>
      <c r="R34" s="1345">
        <v>8694.2191732210795</v>
      </c>
      <c r="T34" s="365"/>
      <c r="U34" s="365"/>
      <c r="V34" s="365"/>
      <c r="W34" s="365"/>
      <c r="X34" s="365"/>
      <c r="Y34" s="365"/>
      <c r="Z34" s="365"/>
      <c r="AA34" s="365"/>
      <c r="AB34" s="365"/>
      <c r="AC34" s="365"/>
      <c r="AD34" s="365"/>
      <c r="AE34" s="365"/>
      <c r="AF34" s="365"/>
      <c r="AG34" s="365"/>
    </row>
    <row r="35" spans="1:33" ht="12" customHeight="1">
      <c r="A35" s="1312">
        <v>2021</v>
      </c>
      <c r="B35" s="1340">
        <v>305.64999838</v>
      </c>
      <c r="C35" s="1340">
        <v>1123.4535999999998</v>
      </c>
      <c r="D35" s="1340">
        <v>697.83239999999989</v>
      </c>
      <c r="E35" s="1340">
        <v>358.32849999999996</v>
      </c>
      <c r="F35" s="1340">
        <v>348.80220000000003</v>
      </c>
      <c r="G35" s="1340">
        <v>925.31074799999988</v>
      </c>
      <c r="H35" s="1340">
        <v>515.95460000000003</v>
      </c>
      <c r="I35" s="1340">
        <v>397.05279999999999</v>
      </c>
      <c r="J35" s="1340">
        <v>402.85519999999997</v>
      </c>
      <c r="K35" s="1340">
        <v>894.74080703278469</v>
      </c>
      <c r="L35" s="1340">
        <v>1187.4597140000001</v>
      </c>
      <c r="M35" s="1340">
        <v>1342.7590419999999</v>
      </c>
      <c r="N35" s="1340">
        <v>352.78741257000001</v>
      </c>
      <c r="O35" s="1340">
        <v>455.07749999999999</v>
      </c>
      <c r="P35" s="1340">
        <v>9308.0645219827838</v>
      </c>
      <c r="Q35" s="1340">
        <v>125.66972381950569</v>
      </c>
      <c r="R35" s="1341">
        <v>9433.7342458022904</v>
      </c>
      <c r="T35" s="365"/>
      <c r="U35" s="365"/>
      <c r="V35" s="365"/>
      <c r="W35" s="365"/>
      <c r="X35" s="365"/>
      <c r="Y35" s="365"/>
      <c r="Z35" s="365"/>
      <c r="AA35" s="365"/>
      <c r="AB35" s="365"/>
      <c r="AC35" s="365"/>
      <c r="AD35" s="365"/>
      <c r="AE35" s="365"/>
      <c r="AF35" s="365"/>
      <c r="AG35" s="365"/>
    </row>
    <row r="36" spans="1:33" ht="12" customHeight="1">
      <c r="A36" s="1313">
        <v>2022</v>
      </c>
      <c r="B36" s="1342">
        <f>B23</f>
        <v>257.24281363</v>
      </c>
      <c r="C36" s="1342">
        <f t="shared" ref="C36:O36" si="16">C23</f>
        <v>941.53689999999983</v>
      </c>
      <c r="D36" s="1342">
        <f t="shared" si="16"/>
        <v>193.42699999999999</v>
      </c>
      <c r="E36" s="1342">
        <f t="shared" si="16"/>
        <v>301.85180000000003</v>
      </c>
      <c r="F36" s="1342">
        <f t="shared" si="16"/>
        <v>290.56369999999998</v>
      </c>
      <c r="G36" s="1342">
        <f t="shared" si="16"/>
        <v>786.63683000000003</v>
      </c>
      <c r="H36" s="1342">
        <f t="shared" si="16"/>
        <v>447.13259999999997</v>
      </c>
      <c r="I36" s="1342">
        <f t="shared" si="16"/>
        <v>329.11329999999998</v>
      </c>
      <c r="J36" s="1342">
        <f t="shared" si="16"/>
        <v>348.1533</v>
      </c>
      <c r="K36" s="1342">
        <f t="shared" si="16"/>
        <v>751.43965704920856</v>
      </c>
      <c r="L36" s="1342">
        <f t="shared" si="16"/>
        <v>1025.322535</v>
      </c>
      <c r="M36" s="1342">
        <f t="shared" si="16"/>
        <v>1089.7729079999999</v>
      </c>
      <c r="N36" s="1342">
        <f t="shared" si="16"/>
        <v>291.21924635999994</v>
      </c>
      <c r="O36" s="1342">
        <f t="shared" si="16"/>
        <v>367.35870000000006</v>
      </c>
      <c r="P36" s="1342">
        <f t="shared" ref="P36" si="17">SUM(B36:O36)</f>
        <v>7420.771290039208</v>
      </c>
      <c r="Q36" s="1342">
        <f>Q23</f>
        <v>122.99099353008646</v>
      </c>
      <c r="R36" s="1343">
        <f>P36+Q36</f>
        <v>7543.7622835692946</v>
      </c>
      <c r="S36" s="904"/>
      <c r="T36" s="905"/>
      <c r="U36" s="365"/>
      <c r="V36" s="365"/>
      <c r="W36" s="365"/>
      <c r="X36" s="365"/>
      <c r="Y36" s="365"/>
      <c r="Z36" s="365"/>
      <c r="AA36" s="365"/>
      <c r="AB36" s="365"/>
      <c r="AC36" s="365"/>
      <c r="AD36" s="365"/>
      <c r="AE36" s="365"/>
      <c r="AF36" s="365"/>
      <c r="AG36" s="365"/>
    </row>
    <row r="37" spans="1:33" ht="11.1" customHeight="1">
      <c r="A37" s="99"/>
      <c r="B37" s="258"/>
      <c r="C37" s="291"/>
      <c r="D37" s="291"/>
      <c r="E37" s="291"/>
      <c r="F37" s="291"/>
      <c r="G37" s="291"/>
      <c r="H37" s="291"/>
      <c r="I37" s="291"/>
      <c r="J37" s="291"/>
      <c r="K37" s="258"/>
      <c r="L37" s="291"/>
      <c r="M37" s="291"/>
      <c r="N37" s="291"/>
      <c r="O37" s="291"/>
      <c r="P37" s="291"/>
      <c r="Q37" s="291"/>
      <c r="R37" s="291"/>
      <c r="S37" s="904"/>
      <c r="T37" s="905"/>
      <c r="U37" s="365"/>
      <c r="V37" s="365"/>
      <c r="W37" s="365"/>
      <c r="X37" s="365"/>
      <c r="Y37" s="365"/>
      <c r="Z37" s="365"/>
      <c r="AA37" s="365"/>
      <c r="AB37" s="365"/>
      <c r="AC37" s="365"/>
      <c r="AD37" s="365"/>
      <c r="AE37" s="365"/>
      <c r="AF37" s="365"/>
      <c r="AG37" s="365"/>
    </row>
    <row r="38" spans="1:33" ht="11.1" customHeight="1">
      <c r="A38" s="1787" t="s">
        <v>541</v>
      </c>
      <c r="B38" s="1787"/>
      <c r="C38" s="1787"/>
      <c r="D38" s="1787"/>
      <c r="E38" s="1787"/>
      <c r="F38" s="1787"/>
      <c r="G38" s="1787"/>
      <c r="H38" s="1787"/>
      <c r="I38" s="1787"/>
      <c r="J38" s="1787"/>
      <c r="K38" s="1787"/>
      <c r="L38" s="1787"/>
      <c r="M38" s="1787"/>
      <c r="N38" s="1787"/>
      <c r="O38" s="1787"/>
      <c r="P38" s="1787"/>
      <c r="Q38" s="1787"/>
      <c r="R38" s="1787"/>
      <c r="S38" s="904"/>
      <c r="T38" s="905"/>
      <c r="U38" s="365"/>
      <c r="V38" s="365"/>
      <c r="W38" s="365"/>
      <c r="X38" s="365"/>
      <c r="Y38" s="365"/>
      <c r="Z38" s="365"/>
      <c r="AA38" s="365"/>
      <c r="AB38" s="365"/>
      <c r="AC38" s="365"/>
      <c r="AD38" s="365"/>
      <c r="AE38" s="365"/>
      <c r="AF38" s="365"/>
      <c r="AG38" s="365"/>
    </row>
    <row r="39" spans="1:33" ht="15" customHeight="1">
      <c r="A39" s="1787"/>
      <c r="B39" s="1787"/>
      <c r="C39" s="1787"/>
      <c r="D39" s="1787"/>
      <c r="E39" s="1787"/>
      <c r="F39" s="1787"/>
      <c r="G39" s="1787"/>
      <c r="H39" s="1787"/>
      <c r="I39" s="1787"/>
      <c r="J39" s="1787"/>
      <c r="K39" s="1787"/>
      <c r="L39" s="1787"/>
      <c r="M39" s="1787"/>
      <c r="N39" s="1787"/>
      <c r="O39" s="1787"/>
      <c r="P39" s="1787"/>
      <c r="Q39" s="1787"/>
      <c r="R39" s="1787"/>
      <c r="S39" s="904"/>
      <c r="T39" s="904"/>
    </row>
    <row r="40" spans="1:33" ht="11.1" customHeight="1">
      <c r="A40" s="99"/>
      <c r="B40" s="258"/>
      <c r="C40" s="258"/>
      <c r="D40" s="258"/>
      <c r="E40" s="258"/>
      <c r="F40" s="258"/>
      <c r="G40" s="258"/>
      <c r="H40" s="258"/>
      <c r="I40" s="258"/>
      <c r="J40" s="258"/>
      <c r="K40" s="258"/>
      <c r="L40" s="258"/>
      <c r="M40" s="258"/>
      <c r="N40" s="258"/>
      <c r="O40" s="258"/>
      <c r="P40" s="258"/>
      <c r="Q40" s="258"/>
      <c r="R40" s="258"/>
      <c r="S40" s="904"/>
      <c r="T40" s="904"/>
    </row>
    <row r="41" spans="1:33" ht="11.1" customHeight="1">
      <c r="A41" s="99"/>
      <c r="B41" s="258"/>
      <c r="C41" s="258"/>
      <c r="D41" s="258"/>
      <c r="E41" s="258"/>
      <c r="F41" s="258"/>
      <c r="G41" s="258"/>
      <c r="H41" s="258"/>
      <c r="I41" s="258"/>
      <c r="J41" s="258"/>
      <c r="K41" s="258"/>
      <c r="L41" s="258"/>
      <c r="M41" s="258"/>
      <c r="N41" s="258"/>
      <c r="O41" s="258"/>
      <c r="P41" s="258"/>
      <c r="Q41" s="258"/>
      <c r="R41" s="258"/>
      <c r="S41" s="904"/>
      <c r="T41" s="904"/>
    </row>
    <row r="42" spans="1:33" ht="11.1" customHeight="1">
      <c r="A42" s="99"/>
      <c r="B42" s="258"/>
      <c r="C42" s="258"/>
      <c r="D42" s="258"/>
      <c r="E42" s="258"/>
      <c r="F42" s="258"/>
      <c r="G42" s="258"/>
      <c r="H42" s="258"/>
      <c r="I42" s="258"/>
      <c r="J42" s="258"/>
      <c r="K42" s="258"/>
      <c r="L42" s="258"/>
      <c r="M42" s="258"/>
      <c r="N42" s="258"/>
      <c r="O42" s="258"/>
      <c r="P42" s="258"/>
      <c r="Q42" s="258"/>
      <c r="R42" s="258"/>
      <c r="S42" s="904"/>
      <c r="T42" s="904"/>
    </row>
    <row r="43" spans="1:33" ht="11.1" customHeight="1">
      <c r="A43" s="99"/>
      <c r="B43" s="258"/>
      <c r="C43" s="258"/>
      <c r="D43" s="258"/>
      <c r="E43" s="258"/>
      <c r="F43" s="258"/>
      <c r="G43" s="258"/>
      <c r="H43" s="258"/>
      <c r="I43" s="258"/>
      <c r="J43" s="258"/>
      <c r="K43" s="258"/>
      <c r="L43" s="258"/>
      <c r="M43" s="258"/>
      <c r="N43" s="258"/>
      <c r="O43" s="258"/>
      <c r="P43" s="258"/>
      <c r="Q43" s="258"/>
      <c r="R43" s="258"/>
      <c r="S43" s="904"/>
      <c r="T43" s="904"/>
    </row>
    <row r="44" spans="1:33" ht="11.1" customHeight="1">
      <c r="A44" s="99"/>
      <c r="B44" s="258"/>
      <c r="C44" s="258"/>
      <c r="D44" s="258"/>
      <c r="E44" s="258"/>
      <c r="F44" s="258"/>
      <c r="G44" s="258"/>
      <c r="H44" s="258"/>
      <c r="I44" s="258"/>
      <c r="J44" s="258"/>
      <c r="K44" s="258"/>
      <c r="L44" s="258"/>
      <c r="M44" s="258"/>
      <c r="N44" s="258"/>
      <c r="O44" s="258"/>
      <c r="P44" s="258"/>
      <c r="Q44" s="258"/>
      <c r="R44" s="258"/>
      <c r="S44" s="904"/>
      <c r="T44" s="904"/>
    </row>
    <row r="45" spans="1:33" ht="11.1" customHeight="1">
      <c r="A45" s="99"/>
      <c r="B45" s="258"/>
      <c r="C45" s="258"/>
      <c r="D45" s="258"/>
      <c r="E45" s="258"/>
      <c r="F45" s="258"/>
      <c r="G45" s="258"/>
      <c r="H45" s="258"/>
      <c r="I45" s="258"/>
      <c r="J45" s="258"/>
      <c r="K45" s="258"/>
      <c r="L45" s="258"/>
      <c r="M45" s="258"/>
      <c r="N45" s="258"/>
      <c r="O45" s="258"/>
      <c r="P45" s="258"/>
      <c r="Q45" s="258"/>
      <c r="R45" s="258"/>
      <c r="S45" s="904"/>
      <c r="T45" s="904"/>
    </row>
    <row r="46" spans="1:33">
      <c r="S46" s="904"/>
      <c r="T46" s="904"/>
    </row>
    <row r="47" spans="1:33">
      <c r="S47" s="904"/>
      <c r="T47" s="904"/>
    </row>
    <row r="48" spans="1:33">
      <c r="S48" s="904"/>
      <c r="T48" s="904"/>
    </row>
    <row r="49" spans="1:20">
      <c r="S49" s="904"/>
      <c r="T49" s="904"/>
    </row>
    <row r="50" spans="1:20">
      <c r="S50" s="904"/>
      <c r="T50" s="904"/>
    </row>
    <row r="51" spans="1:20">
      <c r="S51" s="904"/>
      <c r="T51" s="904"/>
    </row>
    <row r="52" spans="1:20">
      <c r="S52" s="904"/>
      <c r="T52" s="904"/>
    </row>
    <row r="53" spans="1:20">
      <c r="S53" s="904"/>
      <c r="T53" s="904"/>
    </row>
    <row r="54" spans="1:20">
      <c r="S54" s="904"/>
      <c r="T54" s="904"/>
    </row>
    <row r="55" spans="1:20">
      <c r="S55" s="904"/>
      <c r="T55" s="904"/>
    </row>
    <row r="56" spans="1:20">
      <c r="S56" s="904"/>
      <c r="T56" s="904"/>
    </row>
    <row r="57" spans="1:20">
      <c r="S57" s="904"/>
      <c r="T57" s="904"/>
    </row>
    <row r="58" spans="1:20">
      <c r="S58" s="904"/>
      <c r="T58" s="904"/>
    </row>
    <row r="59" spans="1:20">
      <c r="S59" s="904"/>
      <c r="T59" s="904"/>
    </row>
    <row r="60" spans="1:20">
      <c r="S60" s="904"/>
      <c r="T60" s="904"/>
    </row>
    <row r="61" spans="1:20">
      <c r="S61" s="904"/>
      <c r="T61" s="904"/>
    </row>
    <row r="62" spans="1:20" ht="20.100000000000001" customHeight="1">
      <c r="A62" s="1792" t="s">
        <v>542</v>
      </c>
      <c r="B62" s="1792"/>
      <c r="C62" s="1792"/>
      <c r="D62" s="1792"/>
      <c r="E62" s="1792"/>
      <c r="F62" s="1792"/>
      <c r="G62" s="1792"/>
      <c r="H62" s="1792"/>
      <c r="I62" s="1792"/>
      <c r="J62" s="1792"/>
      <c r="K62" s="1792"/>
      <c r="L62" s="1792"/>
      <c r="M62" s="1792"/>
      <c r="N62" s="1792"/>
      <c r="O62" s="1792"/>
      <c r="P62" s="1792"/>
      <c r="Q62" s="1792"/>
      <c r="R62" s="1792"/>
    </row>
    <row r="63" spans="1:20" ht="90" customHeight="1">
      <c r="A63" s="1311" t="str">
        <f>'6.1'!A6</f>
        <v>Period</v>
      </c>
      <c r="B63" s="493" t="s">
        <v>467</v>
      </c>
      <c r="C63" s="493" t="s">
        <v>468</v>
      </c>
      <c r="D63" s="493" t="s">
        <v>469</v>
      </c>
      <c r="E63" s="493" t="s">
        <v>470</v>
      </c>
      <c r="F63" s="493" t="s">
        <v>471</v>
      </c>
      <c r="G63" s="493" t="s">
        <v>472</v>
      </c>
      <c r="H63" s="493" t="s">
        <v>473</v>
      </c>
      <c r="I63" s="493" t="s">
        <v>474</v>
      </c>
      <c r="J63" s="493" t="s">
        <v>475</v>
      </c>
      <c r="K63" s="493" t="s">
        <v>451</v>
      </c>
      <c r="L63" s="493" t="s">
        <v>476</v>
      </c>
      <c r="M63" s="493" t="s">
        <v>477</v>
      </c>
      <c r="N63" s="493" t="s">
        <v>478</v>
      </c>
      <c r="O63" s="493" t="s">
        <v>479</v>
      </c>
      <c r="P63" s="493" t="s">
        <v>525</v>
      </c>
      <c r="Q63" s="493" t="s">
        <v>528</v>
      </c>
      <c r="R63" s="493" t="s">
        <v>465</v>
      </c>
    </row>
    <row r="64" spans="1:20" ht="12" customHeight="1">
      <c r="A64" s="1295" t="str">
        <f>'6.1'!A9</f>
        <v>January</v>
      </c>
      <c r="B64" s="1330">
        <v>415.76253735999995</v>
      </c>
      <c r="C64" s="1330">
        <v>1656.1583905299999</v>
      </c>
      <c r="D64" s="1330">
        <v>296.07345328000002</v>
      </c>
      <c r="E64" s="1330">
        <v>515.61236231000009</v>
      </c>
      <c r="F64" s="1330">
        <v>484.66249001999989</v>
      </c>
      <c r="G64" s="1330">
        <v>1210.9407311200002</v>
      </c>
      <c r="H64" s="1330">
        <v>729.48964507999995</v>
      </c>
      <c r="I64" s="1330">
        <v>534.46811779000006</v>
      </c>
      <c r="J64" s="1330">
        <v>555.92797626999993</v>
      </c>
      <c r="K64" s="1330">
        <v>1368.1758003100001</v>
      </c>
      <c r="L64" s="1330">
        <v>1552.9270968700002</v>
      </c>
      <c r="M64" s="1330">
        <v>1416.6399042900002</v>
      </c>
      <c r="N64" s="1330">
        <v>500.18442646000011</v>
      </c>
      <c r="O64" s="1330">
        <v>630.31083454999998</v>
      </c>
      <c r="P64" s="1330">
        <f>SUM(B64:O64)</f>
        <v>11867.333766240001</v>
      </c>
      <c r="Q64" s="1330">
        <v>251.45584312599999</v>
      </c>
      <c r="R64" s="1336">
        <f>SUM(P64:Q64)</f>
        <v>12118.789609366</v>
      </c>
    </row>
    <row r="65" spans="1:18" ht="12" customHeight="1">
      <c r="A65" s="1296" t="str">
        <f>'6.1'!A10</f>
        <v>February</v>
      </c>
      <c r="B65" s="897">
        <v>339.01419744999998</v>
      </c>
      <c r="C65" s="897">
        <v>1302.0118568399998</v>
      </c>
      <c r="D65" s="897">
        <v>245.34021466000002</v>
      </c>
      <c r="E65" s="897">
        <v>404.09856219000011</v>
      </c>
      <c r="F65" s="897">
        <v>394.81580984999999</v>
      </c>
      <c r="G65" s="897">
        <v>994.64718639</v>
      </c>
      <c r="H65" s="897">
        <v>568.26320821999991</v>
      </c>
      <c r="I65" s="897">
        <v>445.63776092000001</v>
      </c>
      <c r="J65" s="897">
        <v>454.49327653000012</v>
      </c>
      <c r="K65" s="897">
        <v>1080.7292172499999</v>
      </c>
      <c r="L65" s="897">
        <v>1209.8391711969998</v>
      </c>
      <c r="M65" s="897">
        <v>957.17756342000018</v>
      </c>
      <c r="N65" s="897">
        <v>396.36424987000004</v>
      </c>
      <c r="O65" s="897">
        <v>497.87677665000001</v>
      </c>
      <c r="P65" s="897">
        <f t="shared" ref="P65:P75" si="18">SUM(B65:O65)</f>
        <v>9290.3090514369997</v>
      </c>
      <c r="Q65" s="897">
        <v>236.65974078100004</v>
      </c>
      <c r="R65" s="1337">
        <f t="shared" ref="R65:R75" si="19">SUM(P65:Q65)</f>
        <v>9526.9687922180001</v>
      </c>
    </row>
    <row r="66" spans="1:18" ht="12" customHeight="1">
      <c r="A66" s="1297" t="str">
        <f>'6.1'!A11</f>
        <v>March</v>
      </c>
      <c r="B66" s="1333">
        <v>341.01047382999997</v>
      </c>
      <c r="C66" s="1333">
        <v>1318.4151843900004</v>
      </c>
      <c r="D66" s="1333">
        <v>242.43191138999995</v>
      </c>
      <c r="E66" s="1333">
        <v>401.17119883999993</v>
      </c>
      <c r="F66" s="1333">
        <v>393.1587013599999</v>
      </c>
      <c r="G66" s="1333">
        <v>1003.1689508600002</v>
      </c>
      <c r="H66" s="1333">
        <v>595.97421786999996</v>
      </c>
      <c r="I66" s="1333">
        <v>440.70836151999993</v>
      </c>
      <c r="J66" s="1333">
        <v>459.03411476000008</v>
      </c>
      <c r="K66" s="1333">
        <v>1059.295293842833</v>
      </c>
      <c r="L66" s="1333">
        <v>1226.6918287599995</v>
      </c>
      <c r="M66" s="1333">
        <v>1312.75124893</v>
      </c>
      <c r="N66" s="1333">
        <v>396.75670740999999</v>
      </c>
      <c r="O66" s="1333">
        <v>511.67034512999999</v>
      </c>
      <c r="P66" s="1333">
        <f t="shared" si="18"/>
        <v>9702.2385388928324</v>
      </c>
      <c r="Q66" s="1333">
        <v>207.21545435699989</v>
      </c>
      <c r="R66" s="1338">
        <f t="shared" si="19"/>
        <v>9909.4539932498319</v>
      </c>
    </row>
    <row r="67" spans="1:18" ht="12" customHeight="1">
      <c r="A67" s="1296" t="str">
        <f>'6.1'!A12</f>
        <v>April</v>
      </c>
      <c r="B67" s="897">
        <v>262.50367981999995</v>
      </c>
      <c r="C67" s="897">
        <v>962.53033163999999</v>
      </c>
      <c r="D67" s="897">
        <v>187.71258388000004</v>
      </c>
      <c r="E67" s="897">
        <v>305.42690525</v>
      </c>
      <c r="F67" s="897">
        <v>292.29355342999997</v>
      </c>
      <c r="G67" s="897">
        <v>800.35480649999977</v>
      </c>
      <c r="H67" s="897">
        <v>457.76934912000002</v>
      </c>
      <c r="I67" s="897">
        <v>340.14381011</v>
      </c>
      <c r="J67" s="897">
        <v>356.32392481999995</v>
      </c>
      <c r="K67" s="897">
        <v>792.72077000390789</v>
      </c>
      <c r="L67" s="897">
        <v>1020.9268829399999</v>
      </c>
      <c r="M67" s="897">
        <v>707.94761251000011</v>
      </c>
      <c r="N67" s="897">
        <v>301.03946130999992</v>
      </c>
      <c r="O67" s="897">
        <v>376.68567761999998</v>
      </c>
      <c r="P67" s="897">
        <f t="shared" si="18"/>
        <v>7164.3793489539075</v>
      </c>
      <c r="Q67" s="897">
        <v>73.604992482999933</v>
      </c>
      <c r="R67" s="1337">
        <f t="shared" si="19"/>
        <v>7237.9843414369079</v>
      </c>
    </row>
    <row r="68" spans="1:18" ht="12" customHeight="1">
      <c r="A68" s="1296" t="str">
        <f>'6.1'!A13</f>
        <v>May</v>
      </c>
      <c r="B68" s="897">
        <v>137.79762778</v>
      </c>
      <c r="C68" s="897">
        <v>401.30795427999988</v>
      </c>
      <c r="D68" s="897">
        <v>108.80983556</v>
      </c>
      <c r="E68" s="897">
        <v>154.68927576000002</v>
      </c>
      <c r="F68" s="897">
        <v>140.15309307999999</v>
      </c>
      <c r="G68" s="897">
        <v>493.53563181999988</v>
      </c>
      <c r="H68" s="897">
        <v>238.22008252999996</v>
      </c>
      <c r="I68" s="897">
        <v>178.14092499999998</v>
      </c>
      <c r="J68" s="897">
        <v>193.25303031999994</v>
      </c>
      <c r="K68" s="897">
        <v>287.27133019497722</v>
      </c>
      <c r="L68" s="897">
        <v>646.83585917599999</v>
      </c>
      <c r="M68" s="897">
        <v>811.68793861000006</v>
      </c>
      <c r="N68" s="897">
        <v>141.28971729000003</v>
      </c>
      <c r="O68" s="897">
        <v>196.73581806000004</v>
      </c>
      <c r="P68" s="897">
        <f t="shared" si="18"/>
        <v>4129.7281194609768</v>
      </c>
      <c r="Q68" s="897">
        <v>49.929173227999947</v>
      </c>
      <c r="R68" s="1337">
        <f t="shared" si="19"/>
        <v>4179.6572926889767</v>
      </c>
    </row>
    <row r="69" spans="1:18" ht="12" customHeight="1">
      <c r="A69" s="1296" t="str">
        <f>'6.1'!A14</f>
        <v>June</v>
      </c>
      <c r="B69" s="897">
        <v>108.73327883</v>
      </c>
      <c r="C69" s="897">
        <v>315.72560135000003</v>
      </c>
      <c r="D69" s="897">
        <v>98.696658800000023</v>
      </c>
      <c r="E69" s="897">
        <v>126.48916445</v>
      </c>
      <c r="F69" s="897">
        <v>124.34099212000001</v>
      </c>
      <c r="G69" s="897">
        <v>421.67690782</v>
      </c>
      <c r="H69" s="897">
        <v>194.79210178000002</v>
      </c>
      <c r="I69" s="897">
        <v>148.69334339999997</v>
      </c>
      <c r="J69" s="897">
        <v>162.49158803</v>
      </c>
      <c r="K69" s="897">
        <v>202.03317146301572</v>
      </c>
      <c r="L69" s="897">
        <v>549.20100433100004</v>
      </c>
      <c r="M69" s="897">
        <v>918.0327843299998</v>
      </c>
      <c r="N69" s="897">
        <v>112.60706672000002</v>
      </c>
      <c r="O69" s="897">
        <v>147.70229637</v>
      </c>
      <c r="P69" s="897">
        <f t="shared" si="18"/>
        <v>3631.2159597940158</v>
      </c>
      <c r="Q69" s="897">
        <v>18.30745918299996</v>
      </c>
      <c r="R69" s="1337">
        <f t="shared" si="19"/>
        <v>3649.5234189770158</v>
      </c>
    </row>
    <row r="70" spans="1:18" ht="12" customHeight="1">
      <c r="A70" s="1295" t="str">
        <f>'6.1'!A15</f>
        <v>July</v>
      </c>
      <c r="B70" s="1330">
        <v>96.912711830000021</v>
      </c>
      <c r="C70" s="1330">
        <v>288.24981235000001</v>
      </c>
      <c r="D70" s="1330">
        <v>87.855708340000007</v>
      </c>
      <c r="E70" s="1330">
        <v>109.02380092999998</v>
      </c>
      <c r="F70" s="1330">
        <v>100.22570615999997</v>
      </c>
      <c r="G70" s="1330">
        <v>374.6080887999999</v>
      </c>
      <c r="H70" s="1330">
        <v>180.44961959000003</v>
      </c>
      <c r="I70" s="1330">
        <v>135.96279754000003</v>
      </c>
      <c r="J70" s="1330">
        <v>141.40568912999996</v>
      </c>
      <c r="K70" s="1330">
        <v>196.65347913599552</v>
      </c>
      <c r="L70" s="1330">
        <v>511.66323923099998</v>
      </c>
      <c r="M70" s="1330">
        <v>672.51183306000019</v>
      </c>
      <c r="N70" s="1330">
        <v>100.22976822000003</v>
      </c>
      <c r="O70" s="1330">
        <v>135.63335812</v>
      </c>
      <c r="P70" s="1330">
        <f t="shared" si="18"/>
        <v>3131.3856124369959</v>
      </c>
      <c r="Q70" s="1330">
        <v>7.5405288919999442</v>
      </c>
      <c r="R70" s="1336">
        <f t="shared" si="19"/>
        <v>3138.926141328996</v>
      </c>
    </row>
    <row r="71" spans="1:18" ht="12" customHeight="1">
      <c r="A71" s="1296" t="str">
        <f>'6.1'!A16</f>
        <v>August</v>
      </c>
      <c r="B71" s="897">
        <v>99.108259180000005</v>
      </c>
      <c r="C71" s="897">
        <v>286.87240368000016</v>
      </c>
      <c r="D71" s="897">
        <v>92.03056850000003</v>
      </c>
      <c r="E71" s="897">
        <v>111.70032926999998</v>
      </c>
      <c r="F71" s="897">
        <v>104.21476005999999</v>
      </c>
      <c r="G71" s="897">
        <v>341.33537238000002</v>
      </c>
      <c r="H71" s="897">
        <v>180.18212134999993</v>
      </c>
      <c r="I71" s="897">
        <v>132.43613976000003</v>
      </c>
      <c r="J71" s="897">
        <v>148.85243937000004</v>
      </c>
      <c r="K71" s="897">
        <v>191.26156128698474</v>
      </c>
      <c r="L71" s="897">
        <v>515.195592401</v>
      </c>
      <c r="M71" s="897">
        <v>914.4962565400001</v>
      </c>
      <c r="N71" s="897">
        <v>109.79155431000001</v>
      </c>
      <c r="O71" s="897">
        <v>142.26563542999997</v>
      </c>
      <c r="P71" s="897">
        <f t="shared" si="18"/>
        <v>3369.7429935179844</v>
      </c>
      <c r="Q71" s="897">
        <v>7.8841560159999462</v>
      </c>
      <c r="R71" s="1337">
        <f t="shared" si="19"/>
        <v>3377.6271495339843</v>
      </c>
    </row>
    <row r="72" spans="1:18" ht="12" customHeight="1">
      <c r="A72" s="1297" t="str">
        <f>'6.1'!A17</f>
        <v>September</v>
      </c>
      <c r="B72" s="1333">
        <v>144.65226730000001</v>
      </c>
      <c r="C72" s="1333">
        <v>445.90581092999992</v>
      </c>
      <c r="D72" s="1333">
        <v>107.21216309000002</v>
      </c>
      <c r="E72" s="1333">
        <v>160.26760735999997</v>
      </c>
      <c r="F72" s="1333">
        <v>153.17717139000007</v>
      </c>
      <c r="G72" s="1333">
        <v>461.86159490999989</v>
      </c>
      <c r="H72" s="1333">
        <v>235.49646528000005</v>
      </c>
      <c r="I72" s="1333">
        <v>181.09965499999993</v>
      </c>
      <c r="J72" s="1333">
        <v>195.61168455000004</v>
      </c>
      <c r="K72" s="1333">
        <v>317.85325164596833</v>
      </c>
      <c r="L72" s="1333">
        <v>592.4710920660001</v>
      </c>
      <c r="M72" s="1333">
        <v>841.92270630000007</v>
      </c>
      <c r="N72" s="1333">
        <v>146.00116093000003</v>
      </c>
      <c r="O72" s="1333">
        <v>181.74593747</v>
      </c>
      <c r="P72" s="1333">
        <f t="shared" si="18"/>
        <v>4165.2785682219683</v>
      </c>
      <c r="Q72" s="1333">
        <v>30.01110493600001</v>
      </c>
      <c r="R72" s="1338">
        <f t="shared" si="19"/>
        <v>4195.2896731579685</v>
      </c>
    </row>
    <row r="73" spans="1:18" ht="12" customHeight="1">
      <c r="A73" s="1296" t="str">
        <f>'6.1'!A18</f>
        <v>October</v>
      </c>
      <c r="B73" s="897">
        <v>183.98174030999999</v>
      </c>
      <c r="C73" s="897">
        <v>713.0034122899998</v>
      </c>
      <c r="D73" s="897">
        <v>141.36610634000004</v>
      </c>
      <c r="E73" s="897">
        <v>215.34048212000002</v>
      </c>
      <c r="F73" s="897">
        <v>204.88775539</v>
      </c>
      <c r="G73" s="897">
        <v>534.38515497000003</v>
      </c>
      <c r="H73" s="897">
        <v>320.24444587000011</v>
      </c>
      <c r="I73" s="897">
        <v>230.35403419000005</v>
      </c>
      <c r="J73" s="897">
        <v>253.61166404999997</v>
      </c>
      <c r="K73" s="897">
        <v>499.71140058299289</v>
      </c>
      <c r="L73" s="897">
        <v>802.45359357100006</v>
      </c>
      <c r="M73" s="897">
        <v>920.65593007000018</v>
      </c>
      <c r="N73" s="897">
        <v>201.00096512000005</v>
      </c>
      <c r="O73" s="897">
        <v>237.62664458</v>
      </c>
      <c r="P73" s="897">
        <f t="shared" si="18"/>
        <v>5458.6233294539925</v>
      </c>
      <c r="Q73" s="897">
        <v>105.00485303699989</v>
      </c>
      <c r="R73" s="1337">
        <f t="shared" si="19"/>
        <v>5563.628182490992</v>
      </c>
    </row>
    <row r="74" spans="1:18" ht="12" customHeight="1">
      <c r="A74" s="1296" t="str">
        <f>'6.1'!A19</f>
        <v>November</v>
      </c>
      <c r="B74" s="897">
        <v>282.32620537999998</v>
      </c>
      <c r="C74" s="897">
        <v>1072.4855629000001</v>
      </c>
      <c r="D74" s="897">
        <v>210.93815355000001</v>
      </c>
      <c r="E74" s="897">
        <v>331.33131579999997</v>
      </c>
      <c r="F74" s="897">
        <v>325.74994699999996</v>
      </c>
      <c r="G74" s="897">
        <v>803.91281043999993</v>
      </c>
      <c r="H74" s="897">
        <v>497.70672655000004</v>
      </c>
      <c r="I74" s="897">
        <v>345.40174995999996</v>
      </c>
      <c r="J74" s="897">
        <v>368.79950891999994</v>
      </c>
      <c r="K74" s="897">
        <v>898.84203179591168</v>
      </c>
      <c r="L74" s="897">
        <v>1104.1382518430003</v>
      </c>
      <c r="M74" s="897">
        <v>1026.8081036400001</v>
      </c>
      <c r="N74" s="897">
        <v>312.41159949000007</v>
      </c>
      <c r="O74" s="897">
        <v>384.48083313999996</v>
      </c>
      <c r="P74" s="897">
        <f t="shared" si="18"/>
        <v>7965.3328004089117</v>
      </c>
      <c r="Q74" s="897">
        <v>155.76280444400007</v>
      </c>
      <c r="R74" s="1337">
        <f t="shared" si="19"/>
        <v>8121.0956048529115</v>
      </c>
    </row>
    <row r="75" spans="1:18" ht="12" customHeight="1">
      <c r="A75" s="1296" t="str">
        <f>'6.1'!A20</f>
        <v>December</v>
      </c>
      <c r="B75" s="897">
        <v>360.69733432000004</v>
      </c>
      <c r="C75" s="897">
        <v>1406.13967557</v>
      </c>
      <c r="D75" s="897">
        <v>271.66968090000012</v>
      </c>
      <c r="E75" s="897">
        <v>425.17185785000004</v>
      </c>
      <c r="F75" s="897">
        <v>420.88459591000009</v>
      </c>
      <c r="G75" s="897">
        <v>1054.9439338699999</v>
      </c>
      <c r="H75" s="897">
        <v>631.83413179000013</v>
      </c>
      <c r="I75" s="897">
        <v>441.74590756999999</v>
      </c>
      <c r="J75" s="897">
        <v>471.24523126999998</v>
      </c>
      <c r="K75" s="897">
        <v>1251.594285077412</v>
      </c>
      <c r="L75" s="897">
        <v>1349.2686036100001</v>
      </c>
      <c r="M75" s="897">
        <v>1305.6539474900001</v>
      </c>
      <c r="N75" s="897">
        <v>426.58943429999994</v>
      </c>
      <c r="O75" s="897">
        <v>524.17731829000002</v>
      </c>
      <c r="P75" s="897">
        <f t="shared" si="18"/>
        <v>10341.615937817412</v>
      </c>
      <c r="Q75" s="897">
        <v>186.13817571799999</v>
      </c>
      <c r="R75" s="1337">
        <f t="shared" si="19"/>
        <v>10527.754113535413</v>
      </c>
    </row>
    <row r="76" spans="1:18" ht="12" customHeight="1">
      <c r="A76" s="1295" t="str">
        <f>'6.1'!A21</f>
        <v>1Q</v>
      </c>
      <c r="B76" s="1330">
        <f>SUM(B64:B66)</f>
        <v>1095.7872086399998</v>
      </c>
      <c r="C76" s="1330">
        <f>SUM(C64:C66)</f>
        <v>4276.5854317600006</v>
      </c>
      <c r="D76" s="1330">
        <f t="shared" ref="D76:J76" si="20">SUM(D64:D66)</f>
        <v>783.84557933000008</v>
      </c>
      <c r="E76" s="1330">
        <f t="shared" si="20"/>
        <v>1320.8821233400001</v>
      </c>
      <c r="F76" s="1330">
        <f t="shared" si="20"/>
        <v>1272.6370012299999</v>
      </c>
      <c r="G76" s="1330">
        <f t="shared" si="20"/>
        <v>3208.7568683700006</v>
      </c>
      <c r="H76" s="1330">
        <f t="shared" si="20"/>
        <v>1893.7270711699998</v>
      </c>
      <c r="I76" s="1330">
        <f t="shared" si="20"/>
        <v>1420.81424023</v>
      </c>
      <c r="J76" s="1330">
        <f t="shared" si="20"/>
        <v>1469.45536756</v>
      </c>
      <c r="K76" s="1330">
        <f>SUM(K64:K66)</f>
        <v>3508.200311402833</v>
      </c>
      <c r="L76" s="1330">
        <f t="shared" ref="L76:R76" si="21">SUM(L64:L66)</f>
        <v>3989.4580968269993</v>
      </c>
      <c r="M76" s="1330">
        <f t="shared" si="21"/>
        <v>3686.5687166400003</v>
      </c>
      <c r="N76" s="1330">
        <f t="shared" si="21"/>
        <v>1293.3053837400003</v>
      </c>
      <c r="O76" s="1330">
        <f t="shared" si="21"/>
        <v>1639.85795633</v>
      </c>
      <c r="P76" s="1330">
        <f t="shared" si="21"/>
        <v>30859.881356569829</v>
      </c>
      <c r="Q76" s="1330">
        <f t="shared" si="21"/>
        <v>695.33103826399997</v>
      </c>
      <c r="R76" s="1336">
        <f t="shared" si="21"/>
        <v>31555.212394833834</v>
      </c>
    </row>
    <row r="77" spans="1:18" ht="12" customHeight="1">
      <c r="A77" s="1296" t="str">
        <f>'6.1'!A22</f>
        <v>2Q</v>
      </c>
      <c r="B77" s="897">
        <f>SUM(B67:B69)</f>
        <v>509.03458642999999</v>
      </c>
      <c r="C77" s="897">
        <f>SUM(C67:C69)</f>
        <v>1679.5638872699999</v>
      </c>
      <c r="D77" s="897">
        <f t="shared" ref="D77:J77" si="22">SUM(D67:D69)</f>
        <v>395.21907824000004</v>
      </c>
      <c r="E77" s="897">
        <f t="shared" si="22"/>
        <v>586.60534545999997</v>
      </c>
      <c r="F77" s="897">
        <f t="shared" si="22"/>
        <v>556.78763862999995</v>
      </c>
      <c r="G77" s="897">
        <f t="shared" si="22"/>
        <v>1715.5673461399997</v>
      </c>
      <c r="H77" s="897">
        <f t="shared" si="22"/>
        <v>890.78153342999997</v>
      </c>
      <c r="I77" s="897">
        <f t="shared" si="22"/>
        <v>666.97807850999993</v>
      </c>
      <c r="J77" s="897">
        <f t="shared" si="22"/>
        <v>712.06854316999988</v>
      </c>
      <c r="K77" s="897">
        <f>SUM(K67:K69)</f>
        <v>1282.0252716619007</v>
      </c>
      <c r="L77" s="897">
        <f t="shared" ref="L77:R77" si="23">SUM(L67:L69)</f>
        <v>2216.9637464470002</v>
      </c>
      <c r="M77" s="897">
        <f t="shared" si="23"/>
        <v>2437.6683354500001</v>
      </c>
      <c r="N77" s="897">
        <f t="shared" si="23"/>
        <v>554.93624532000001</v>
      </c>
      <c r="O77" s="897">
        <f t="shared" si="23"/>
        <v>721.12379205000002</v>
      </c>
      <c r="P77" s="897">
        <f t="shared" si="23"/>
        <v>14925.3234282089</v>
      </c>
      <c r="Q77" s="897">
        <f t="shared" si="23"/>
        <v>141.84162489399984</v>
      </c>
      <c r="R77" s="1337">
        <f t="shared" si="23"/>
        <v>15067.165053102901</v>
      </c>
    </row>
    <row r="78" spans="1:18" ht="12" customHeight="1">
      <c r="A78" s="1296" t="str">
        <f>'6.1'!A23</f>
        <v>3Q</v>
      </c>
      <c r="B78" s="897">
        <f>SUM(B70:B72)</f>
        <v>340.67323831000004</v>
      </c>
      <c r="C78" s="897">
        <f>SUM(C70:C72)</f>
        <v>1021.02802696</v>
      </c>
      <c r="D78" s="897">
        <f t="shared" ref="D78:J78" si="24">SUM(D70:D72)</f>
        <v>287.09843993000004</v>
      </c>
      <c r="E78" s="897">
        <f t="shared" si="24"/>
        <v>380.99173755999993</v>
      </c>
      <c r="F78" s="897">
        <f t="shared" si="24"/>
        <v>357.61763761000003</v>
      </c>
      <c r="G78" s="897">
        <f t="shared" si="24"/>
        <v>1177.8050560899999</v>
      </c>
      <c r="H78" s="897">
        <f t="shared" si="24"/>
        <v>596.12820622000004</v>
      </c>
      <c r="I78" s="897">
        <f t="shared" si="24"/>
        <v>449.49859229999998</v>
      </c>
      <c r="J78" s="897">
        <f t="shared" si="24"/>
        <v>485.86981305000006</v>
      </c>
      <c r="K78" s="897">
        <f>SUM(K70:K72)</f>
        <v>705.76829206894854</v>
      </c>
      <c r="L78" s="897">
        <f t="shared" ref="L78:R78" si="25">SUM(L70:L72)</f>
        <v>1619.3299236980001</v>
      </c>
      <c r="M78" s="897">
        <f t="shared" si="25"/>
        <v>2428.9307959000007</v>
      </c>
      <c r="N78" s="897">
        <f t="shared" si="25"/>
        <v>356.02248346000005</v>
      </c>
      <c r="O78" s="897">
        <f t="shared" si="25"/>
        <v>459.64493102</v>
      </c>
      <c r="P78" s="897">
        <f t="shared" si="25"/>
        <v>10666.407174176948</v>
      </c>
      <c r="Q78" s="897">
        <f t="shared" si="25"/>
        <v>45.435789843999899</v>
      </c>
      <c r="R78" s="1337">
        <f t="shared" si="25"/>
        <v>10711.842964020949</v>
      </c>
    </row>
    <row r="79" spans="1:18" ht="12" customHeight="1">
      <c r="A79" s="1297" t="str">
        <f>'6.1'!A24</f>
        <v>4Q</v>
      </c>
      <c r="B79" s="1333">
        <f>SUM(B73:B75)</f>
        <v>827.00528000999998</v>
      </c>
      <c r="C79" s="1333">
        <f>SUM(C73:C75)</f>
        <v>3191.6286507599998</v>
      </c>
      <c r="D79" s="1333">
        <f t="shared" ref="D79:J79" si="26">SUM(D73:D75)</f>
        <v>623.97394079000014</v>
      </c>
      <c r="E79" s="1333">
        <f t="shared" si="26"/>
        <v>971.84365577000005</v>
      </c>
      <c r="F79" s="1333">
        <f t="shared" si="26"/>
        <v>951.5222983000001</v>
      </c>
      <c r="G79" s="1333">
        <f t="shared" si="26"/>
        <v>2393.2418992799999</v>
      </c>
      <c r="H79" s="1333">
        <f t="shared" si="26"/>
        <v>1449.7853042100003</v>
      </c>
      <c r="I79" s="1333">
        <f t="shared" si="26"/>
        <v>1017.5016917199999</v>
      </c>
      <c r="J79" s="1333">
        <f t="shared" si="26"/>
        <v>1093.65640424</v>
      </c>
      <c r="K79" s="1333">
        <f>SUM(K73:K75)</f>
        <v>2650.1477174563165</v>
      </c>
      <c r="L79" s="1333">
        <f t="shared" ref="L79:R79" si="27">SUM(L73:L75)</f>
        <v>3255.8604490240004</v>
      </c>
      <c r="M79" s="1333">
        <f t="shared" si="27"/>
        <v>3253.1179812000005</v>
      </c>
      <c r="N79" s="1333">
        <f t="shared" si="27"/>
        <v>940.00199891000011</v>
      </c>
      <c r="O79" s="1333">
        <f t="shared" si="27"/>
        <v>1146.2847960099998</v>
      </c>
      <c r="P79" s="1333">
        <f t="shared" si="27"/>
        <v>23765.572067680318</v>
      </c>
      <c r="Q79" s="1333">
        <f t="shared" si="27"/>
        <v>446.90583319899997</v>
      </c>
      <c r="R79" s="1338">
        <f t="shared" si="27"/>
        <v>24212.477900879319</v>
      </c>
    </row>
    <row r="80" spans="1:18" ht="12" customHeight="1">
      <c r="A80" s="1296" t="str">
        <f>'6.1'!A25</f>
        <v>1H</v>
      </c>
      <c r="B80" s="897">
        <f>SUM(B64:B69)</f>
        <v>1604.8217950699998</v>
      </c>
      <c r="C80" s="897">
        <f>SUM(C64:C69)</f>
        <v>5956.1493190300007</v>
      </c>
      <c r="D80" s="897">
        <f t="shared" ref="D80:J80" si="28">SUM(D64:D69)</f>
        <v>1179.06465757</v>
      </c>
      <c r="E80" s="897">
        <f t="shared" si="28"/>
        <v>1907.4874688000004</v>
      </c>
      <c r="F80" s="897">
        <f t="shared" si="28"/>
        <v>1829.4246398599998</v>
      </c>
      <c r="G80" s="897">
        <f t="shared" si="28"/>
        <v>4924.3242145100012</v>
      </c>
      <c r="H80" s="897">
        <f t="shared" si="28"/>
        <v>2784.5086046000001</v>
      </c>
      <c r="I80" s="897">
        <f t="shared" si="28"/>
        <v>2087.7923187399997</v>
      </c>
      <c r="J80" s="897">
        <f t="shared" si="28"/>
        <v>2181.5239107299999</v>
      </c>
      <c r="K80" s="897">
        <f>SUM(K64:K69)</f>
        <v>4790.2255830647337</v>
      </c>
      <c r="L80" s="897">
        <f t="shared" ref="L80:R80" si="29">SUM(L64:L69)</f>
        <v>6206.421843273999</v>
      </c>
      <c r="M80" s="897">
        <f t="shared" si="29"/>
        <v>6124.2370520900004</v>
      </c>
      <c r="N80" s="897">
        <f t="shared" si="29"/>
        <v>1848.2416290600002</v>
      </c>
      <c r="O80" s="897">
        <f t="shared" si="29"/>
        <v>2360.9817483800002</v>
      </c>
      <c r="P80" s="897">
        <f t="shared" si="29"/>
        <v>45785.204784778733</v>
      </c>
      <c r="Q80" s="897">
        <f t="shared" si="29"/>
        <v>837.17266315799986</v>
      </c>
      <c r="R80" s="1337">
        <f t="shared" si="29"/>
        <v>46622.377447936735</v>
      </c>
    </row>
    <row r="81" spans="1:18" ht="12" customHeight="1">
      <c r="A81" s="1297" t="str">
        <f>'6.1'!A26</f>
        <v>2H</v>
      </c>
      <c r="B81" s="1333">
        <f>SUM(B70:B75)</f>
        <v>1167.67851832</v>
      </c>
      <c r="C81" s="1333">
        <f>SUM(C70:C75)</f>
        <v>4212.6566777199996</v>
      </c>
      <c r="D81" s="1333">
        <f t="shared" ref="D81:J81" si="30">SUM(D70:D75)</f>
        <v>911.07238072000018</v>
      </c>
      <c r="E81" s="1333">
        <f t="shared" si="30"/>
        <v>1352.83539333</v>
      </c>
      <c r="F81" s="1333">
        <f t="shared" si="30"/>
        <v>1309.1399359100001</v>
      </c>
      <c r="G81" s="1333">
        <f t="shared" si="30"/>
        <v>3571.04695537</v>
      </c>
      <c r="H81" s="1333">
        <f t="shared" si="30"/>
        <v>2045.9135104300003</v>
      </c>
      <c r="I81" s="1333">
        <f t="shared" si="30"/>
        <v>1467.00028402</v>
      </c>
      <c r="J81" s="1333">
        <f t="shared" si="30"/>
        <v>1579.52621729</v>
      </c>
      <c r="K81" s="1333">
        <f>SUM(K70:K75)</f>
        <v>3355.9160095252646</v>
      </c>
      <c r="L81" s="1333">
        <f t="shared" ref="L81:R81" si="31">SUM(L70:L75)</f>
        <v>4875.1903727220006</v>
      </c>
      <c r="M81" s="1333">
        <f t="shared" si="31"/>
        <v>5682.0487771000007</v>
      </c>
      <c r="N81" s="1333">
        <f t="shared" si="31"/>
        <v>1296.0244823700002</v>
      </c>
      <c r="O81" s="1333">
        <f t="shared" si="31"/>
        <v>1605.9297270299999</v>
      </c>
      <c r="P81" s="1333">
        <f t="shared" si="31"/>
        <v>34431.979241857262</v>
      </c>
      <c r="Q81" s="1333">
        <f t="shared" si="31"/>
        <v>492.3416230429998</v>
      </c>
      <c r="R81" s="1338">
        <f t="shared" si="31"/>
        <v>34924.320864900263</v>
      </c>
    </row>
    <row r="82" spans="1:18" ht="12" customHeight="1">
      <c r="A82" s="1298" t="str">
        <f>'6.1'!A27</f>
        <v>Year</v>
      </c>
      <c r="B82" s="1339">
        <f>SUM(B64:B75)</f>
        <v>2772.50031339</v>
      </c>
      <c r="C82" s="1339">
        <f>SUM(C64:C75)</f>
        <v>10168.805996750001</v>
      </c>
      <c r="D82" s="1339">
        <f t="shared" ref="D82:J82" si="32">SUM(D64:D75)</f>
        <v>2090.1370382900004</v>
      </c>
      <c r="E82" s="1339">
        <f t="shared" si="32"/>
        <v>3260.3228621300004</v>
      </c>
      <c r="F82" s="1339">
        <f t="shared" si="32"/>
        <v>3138.5645757699999</v>
      </c>
      <c r="G82" s="1339">
        <f t="shared" si="32"/>
        <v>8495.3711698799998</v>
      </c>
      <c r="H82" s="1339">
        <f t="shared" si="32"/>
        <v>4830.4221150300009</v>
      </c>
      <c r="I82" s="1339">
        <f t="shared" si="32"/>
        <v>3554.7926027599997</v>
      </c>
      <c r="J82" s="1339">
        <f t="shared" si="32"/>
        <v>3761.0501280199996</v>
      </c>
      <c r="K82" s="1339">
        <f>SUM(K64:K75)</f>
        <v>8146.1415925899983</v>
      </c>
      <c r="L82" s="1339">
        <f t="shared" ref="L82:R82" si="33">SUM(L64:L75)</f>
        <v>11081.612215996</v>
      </c>
      <c r="M82" s="1339">
        <f t="shared" si="33"/>
        <v>11806.285829190001</v>
      </c>
      <c r="N82" s="1339">
        <f t="shared" si="33"/>
        <v>3144.2661114300008</v>
      </c>
      <c r="O82" s="1339">
        <f t="shared" si="33"/>
        <v>3966.9114754100005</v>
      </c>
      <c r="P82" s="1339">
        <f t="shared" si="33"/>
        <v>80217.18402663598</v>
      </c>
      <c r="Q82" s="1339">
        <f t="shared" si="33"/>
        <v>1329.5142862009998</v>
      </c>
      <c r="R82" s="901">
        <f t="shared" si="33"/>
        <v>81546.69831283699</v>
      </c>
    </row>
    <row r="83" spans="1:18" ht="15" customHeight="1">
      <c r="A83" s="526"/>
      <c r="B83" s="526"/>
      <c r="C83" s="526"/>
      <c r="D83" s="526"/>
      <c r="E83" s="526"/>
      <c r="F83" s="526"/>
      <c r="G83" s="526"/>
      <c r="H83" s="526"/>
      <c r="I83" s="526"/>
      <c r="J83" s="526"/>
      <c r="K83" s="526"/>
      <c r="L83" s="526"/>
      <c r="M83" s="526"/>
      <c r="N83" s="526"/>
      <c r="O83" s="526"/>
      <c r="P83" s="526"/>
      <c r="Q83" s="526"/>
      <c r="R83" s="526"/>
    </row>
    <row r="84" spans="1:18" ht="15" customHeight="1">
      <c r="A84" s="1786" t="s">
        <v>543</v>
      </c>
      <c r="B84" s="1786"/>
      <c r="C84" s="1786"/>
      <c r="D84" s="1786"/>
      <c r="E84" s="1786"/>
      <c r="F84" s="1786"/>
      <c r="G84" s="1786"/>
      <c r="H84" s="1786"/>
      <c r="I84" s="1786"/>
      <c r="J84" s="1786"/>
      <c r="K84" s="1786"/>
      <c r="L84" s="1786"/>
      <c r="M84" s="1786"/>
      <c r="N84" s="1786"/>
      <c r="O84" s="1786"/>
      <c r="P84" s="1786"/>
      <c r="Q84" s="1786"/>
      <c r="R84" s="1786"/>
    </row>
    <row r="85" spans="1:18" ht="5.0999999999999996" customHeight="1">
      <c r="A85" s="1207"/>
      <c r="B85" s="1208" t="str">
        <f>B63</f>
        <v xml:space="preserve"> Jihočeský R.</v>
      </c>
      <c r="C85" s="1208" t="str">
        <f t="shared" ref="C85:O85" si="34">C63</f>
        <v xml:space="preserve"> Jihomoravský R.</v>
      </c>
      <c r="D85" s="1208" t="str">
        <f t="shared" si="34"/>
        <v xml:space="preserve"> Karlovarský R.</v>
      </c>
      <c r="E85" s="1208" t="str">
        <f t="shared" si="34"/>
        <v xml:space="preserve"> Královéhradecký R.</v>
      </c>
      <c r="F85" s="1208" t="str">
        <f t="shared" si="34"/>
        <v xml:space="preserve"> Liberecký R.</v>
      </c>
      <c r="G85" s="1208" t="str">
        <f t="shared" si="34"/>
        <v xml:space="preserve"> Moravskoslezský R.</v>
      </c>
      <c r="H85" s="1208" t="str">
        <f t="shared" si="34"/>
        <v xml:space="preserve"> Olomoucký R.</v>
      </c>
      <c r="I85" s="1208" t="str">
        <f t="shared" si="34"/>
        <v xml:space="preserve"> Pardubický R.</v>
      </c>
      <c r="J85" s="1208" t="str">
        <f t="shared" si="34"/>
        <v xml:space="preserve"> Plzeňský R.</v>
      </c>
      <c r="K85" s="1208" t="str">
        <f t="shared" si="34"/>
        <v xml:space="preserve"> Prague</v>
      </c>
      <c r="L85" s="1208" t="str">
        <f t="shared" si="34"/>
        <v xml:space="preserve"> Středočeský R.</v>
      </c>
      <c r="M85" s="1208" t="str">
        <f t="shared" si="34"/>
        <v xml:space="preserve"> Ústecký R.</v>
      </c>
      <c r="N85" s="1208" t="str">
        <f t="shared" si="34"/>
        <v xml:space="preserve"> Vysočina R.</v>
      </c>
      <c r="O85" s="1208" t="str">
        <f t="shared" si="34"/>
        <v xml:space="preserve"> Zlínský R.</v>
      </c>
      <c r="P85" s="1208" t="s">
        <v>79</v>
      </c>
      <c r="Q85" s="1208" t="s">
        <v>80</v>
      </c>
      <c r="R85" s="1208" t="s">
        <v>52</v>
      </c>
    </row>
    <row r="86" spans="1:18" ht="12" customHeight="1">
      <c r="A86" s="1295">
        <v>2013</v>
      </c>
      <c r="B86" s="1330">
        <v>2839.0679271385648</v>
      </c>
      <c r="C86" s="1330">
        <v>11957.158927138566</v>
      </c>
      <c r="D86" s="1331">
        <v>2373.2309271385648</v>
      </c>
      <c r="E86" s="1331">
        <v>3525.5159271385646</v>
      </c>
      <c r="F86" s="1331">
        <v>3796.4419271385646</v>
      </c>
      <c r="G86" s="1331">
        <v>9700.5319271385652</v>
      </c>
      <c r="H86" s="1331">
        <v>4879.3449271385653</v>
      </c>
      <c r="I86" s="1331">
        <v>3791.9289271385646</v>
      </c>
      <c r="J86" s="1331">
        <v>4081.6949271385647</v>
      </c>
      <c r="K86" s="1330">
        <v>10275.621927138565</v>
      </c>
      <c r="L86" s="1330">
        <v>10897.292927138566</v>
      </c>
      <c r="M86" s="1331">
        <v>9361.0529271385658</v>
      </c>
      <c r="N86" s="1331">
        <v>4071.3219271385647</v>
      </c>
      <c r="O86" s="1331">
        <v>4796.1549271385647</v>
      </c>
      <c r="P86" s="1331">
        <v>86346.360979939898</v>
      </c>
      <c r="Q86" s="1331">
        <v>1622.2368157796263</v>
      </c>
      <c r="R86" s="1332">
        <v>87968.597795719528</v>
      </c>
    </row>
    <row r="87" spans="1:18" ht="12" customHeight="1">
      <c r="A87" s="1297">
        <v>2014</v>
      </c>
      <c r="B87" s="1333">
        <v>2525.3859405851535</v>
      </c>
      <c r="C87" s="1334">
        <v>10141.374940585154</v>
      </c>
      <c r="D87" s="1334">
        <v>2082.6809405851536</v>
      </c>
      <c r="E87" s="1334">
        <v>3140.8189405851535</v>
      </c>
      <c r="F87" s="1334">
        <v>3210.2309405851538</v>
      </c>
      <c r="G87" s="1334">
        <v>8793.2009405851531</v>
      </c>
      <c r="H87" s="1334">
        <v>4321.619940585153</v>
      </c>
      <c r="I87" s="1334">
        <v>3344.6399405851535</v>
      </c>
      <c r="J87" s="1334">
        <v>3648.5009405851538</v>
      </c>
      <c r="K87" s="1333">
        <v>8451.9359405851537</v>
      </c>
      <c r="L87" s="1334">
        <v>9925.8219405851523</v>
      </c>
      <c r="M87" s="1334">
        <v>8357.3099405851517</v>
      </c>
      <c r="N87" s="1334">
        <v>3490.3999405851537</v>
      </c>
      <c r="O87" s="1334">
        <v>4084.1599405851534</v>
      </c>
      <c r="P87" s="1334">
        <v>75518.081168192162</v>
      </c>
      <c r="Q87" s="1334">
        <v>1891.0384067976474</v>
      </c>
      <c r="R87" s="1335">
        <v>77409.119574989789</v>
      </c>
    </row>
    <row r="88" spans="1:18" ht="12" customHeight="1">
      <c r="A88" s="1296">
        <v>2015</v>
      </c>
      <c r="B88" s="897">
        <v>2730.2180524125793</v>
      </c>
      <c r="C88" s="898">
        <v>11029.419052412579</v>
      </c>
      <c r="D88" s="898">
        <v>2204.1930524125792</v>
      </c>
      <c r="E88" s="898">
        <v>3236.7490524125792</v>
      </c>
      <c r="F88" s="898">
        <v>3430.3530524125795</v>
      </c>
      <c r="G88" s="898">
        <v>9255.9870524125781</v>
      </c>
      <c r="H88" s="898">
        <v>4529.5430524125786</v>
      </c>
      <c r="I88" s="898">
        <v>3769.2370524125795</v>
      </c>
      <c r="J88" s="898">
        <v>3819.7370524125795</v>
      </c>
      <c r="K88" s="897">
        <v>8721.509052412579</v>
      </c>
      <c r="L88" s="898">
        <v>10268.005052412578</v>
      </c>
      <c r="M88" s="898">
        <v>9170.6930524125783</v>
      </c>
      <c r="N88" s="898">
        <v>3516.5530524125793</v>
      </c>
      <c r="O88" s="898">
        <v>4148.7490524125797</v>
      </c>
      <c r="P88" s="898">
        <v>79830.945733776098</v>
      </c>
      <c r="Q88" s="898">
        <v>1236.9556900010557</v>
      </c>
      <c r="R88" s="899">
        <v>81067.901423777163</v>
      </c>
    </row>
    <row r="89" spans="1:18" ht="12" customHeight="1">
      <c r="A89" s="1296">
        <v>2016</v>
      </c>
      <c r="B89" s="897">
        <v>2937.2289939092698</v>
      </c>
      <c r="C89" s="898">
        <v>11621.44499390927</v>
      </c>
      <c r="D89" s="898">
        <v>2337.4489939092696</v>
      </c>
      <c r="E89" s="898">
        <v>3483.8379939092697</v>
      </c>
      <c r="F89" s="898">
        <v>3637.8319939092694</v>
      </c>
      <c r="G89" s="898">
        <v>9791.2839939092701</v>
      </c>
      <c r="H89" s="898">
        <v>4906.1419939092693</v>
      </c>
      <c r="I89" s="898">
        <v>3944.3669939092697</v>
      </c>
      <c r="J89" s="898">
        <v>4059.7099939092695</v>
      </c>
      <c r="K89" s="897">
        <v>9463.1649939092695</v>
      </c>
      <c r="L89" s="898">
        <v>11072.511993909269</v>
      </c>
      <c r="M89" s="898">
        <v>11738.768993909269</v>
      </c>
      <c r="N89" s="898">
        <v>3729.5669939092695</v>
      </c>
      <c r="O89" s="898">
        <v>4492.2109939092697</v>
      </c>
      <c r="P89" s="898">
        <v>87215.519914729783</v>
      </c>
      <c r="Q89" s="898">
        <v>1027.647302470222</v>
      </c>
      <c r="R89" s="899">
        <v>88243.167217199996</v>
      </c>
    </row>
    <row r="90" spans="1:18" ht="12" customHeight="1">
      <c r="A90" s="1295">
        <v>2017</v>
      </c>
      <c r="B90" s="1330">
        <v>2988.0864450478575</v>
      </c>
      <c r="C90" s="1331">
        <v>12010.297534693756</v>
      </c>
      <c r="D90" s="1331">
        <v>2370.6704125037581</v>
      </c>
      <c r="E90" s="1331">
        <v>3747.0119206237578</v>
      </c>
      <c r="F90" s="1331">
        <v>3731.0284807037574</v>
      </c>
      <c r="G90" s="1331">
        <v>9721.1217601837561</v>
      </c>
      <c r="H90" s="1331">
        <v>5122.1325402737584</v>
      </c>
      <c r="I90" s="1331">
        <v>4246.3764858537588</v>
      </c>
      <c r="J90" s="1331">
        <v>4190.4948185837584</v>
      </c>
      <c r="K90" s="1330">
        <v>9721.0255715937583</v>
      </c>
      <c r="L90" s="1331">
        <v>11502.843147363757</v>
      </c>
      <c r="M90" s="1331">
        <v>12077.584808453759</v>
      </c>
      <c r="N90" s="1331">
        <v>3793.0804367866576</v>
      </c>
      <c r="O90" s="1331">
        <v>4622.2434402637582</v>
      </c>
      <c r="P90" s="1331">
        <v>89843.997802929603</v>
      </c>
      <c r="Q90" s="1331">
        <v>1152.2239240501822</v>
      </c>
      <c r="R90" s="1332">
        <v>90996.221726979798</v>
      </c>
    </row>
    <row r="91" spans="1:18" ht="12" customHeight="1">
      <c r="A91" s="1297">
        <v>2018</v>
      </c>
      <c r="B91" s="1333">
        <v>2897.2788392100006</v>
      </c>
      <c r="C91" s="1334">
        <v>11298.474126139999</v>
      </c>
      <c r="D91" s="1334">
        <v>2274.9460970699997</v>
      </c>
      <c r="E91" s="1334">
        <v>3650.7505730400007</v>
      </c>
      <c r="F91" s="1334">
        <v>3491.73536139</v>
      </c>
      <c r="G91" s="1334">
        <v>9368.0227507899999</v>
      </c>
      <c r="H91" s="1334">
        <v>4883.5301379699995</v>
      </c>
      <c r="I91" s="1334">
        <v>4001.2468278599995</v>
      </c>
      <c r="J91" s="1334">
        <v>3883.7256445799999</v>
      </c>
      <c r="K91" s="1333">
        <v>9076.9026297438886</v>
      </c>
      <c r="L91" s="1334">
        <v>11102.993410569998</v>
      </c>
      <c r="M91" s="1334">
        <v>11931.688452409999</v>
      </c>
      <c r="N91" s="1334">
        <v>3570.0557432599007</v>
      </c>
      <c r="O91" s="1334">
        <v>4464.7078510999991</v>
      </c>
      <c r="P91" s="1334">
        <v>85896.058445133793</v>
      </c>
      <c r="Q91" s="1334">
        <v>1410.0463273069997</v>
      </c>
      <c r="R91" s="1335">
        <v>87306.104772440798</v>
      </c>
    </row>
    <row r="92" spans="1:18" ht="12" customHeight="1">
      <c r="A92" s="1296">
        <v>2019</v>
      </c>
      <c r="B92" s="897">
        <v>2938.7715317099996</v>
      </c>
      <c r="C92" s="898">
        <v>11126.26151059</v>
      </c>
      <c r="D92" s="898">
        <v>2296.2346864900001</v>
      </c>
      <c r="E92" s="898">
        <v>3614.3458771000001</v>
      </c>
      <c r="F92" s="898">
        <v>3517.47507898</v>
      </c>
      <c r="G92" s="898">
        <v>9515.7342041800002</v>
      </c>
      <c r="H92" s="898">
        <v>4883.1531025599998</v>
      </c>
      <c r="I92" s="898">
        <v>4044.7886773600007</v>
      </c>
      <c r="J92" s="898">
        <v>3868.42344426</v>
      </c>
      <c r="K92" s="897">
        <v>8968.4875279399985</v>
      </c>
      <c r="L92" s="898">
        <v>11178.17546579</v>
      </c>
      <c r="M92" s="898">
        <v>15978.81664433</v>
      </c>
      <c r="N92" s="898">
        <v>3471.5091645580001</v>
      </c>
      <c r="O92" s="898">
        <v>4380.2426308200002</v>
      </c>
      <c r="P92" s="898">
        <v>89782.419546667996</v>
      </c>
      <c r="Q92" s="898">
        <v>1615.2141925309004</v>
      </c>
      <c r="R92" s="899">
        <v>91397.633739198907</v>
      </c>
    </row>
    <row r="93" spans="1:18" ht="12" customHeight="1">
      <c r="A93" s="1296">
        <v>2020</v>
      </c>
      <c r="B93" s="897">
        <v>2958.1357483699999</v>
      </c>
      <c r="C93" s="898">
        <v>11076.37637364</v>
      </c>
      <c r="D93" s="898">
        <v>4690.6196397799995</v>
      </c>
      <c r="E93" s="898">
        <v>3507.5729411199995</v>
      </c>
      <c r="F93" s="898">
        <v>3362.9331719399997</v>
      </c>
      <c r="G93" s="898">
        <v>9413.7053351199993</v>
      </c>
      <c r="H93" s="898">
        <v>4970.2052502899996</v>
      </c>
      <c r="I93" s="898">
        <v>3964.8509234299991</v>
      </c>
      <c r="J93" s="898">
        <v>3871.5028354299998</v>
      </c>
      <c r="K93" s="897">
        <v>8615.0631674000015</v>
      </c>
      <c r="L93" s="898">
        <v>11736.301939708001</v>
      </c>
      <c r="M93" s="898">
        <v>15266.446931240003</v>
      </c>
      <c r="N93" s="898">
        <v>3436.9150452400004</v>
      </c>
      <c r="O93" s="898">
        <v>4503.5743751799992</v>
      </c>
      <c r="P93" s="898">
        <v>91374.203677888014</v>
      </c>
      <c r="Q93" s="898">
        <v>1520.2276741253468</v>
      </c>
      <c r="R93" s="899">
        <v>92894.431352013358</v>
      </c>
    </row>
    <row r="94" spans="1:18" ht="12" customHeight="1">
      <c r="A94" s="1295">
        <v>2021</v>
      </c>
      <c r="B94" s="1330">
        <v>3263.6517408099999</v>
      </c>
      <c r="C94" s="1331">
        <v>11998.891890130002</v>
      </c>
      <c r="D94" s="1331">
        <v>7451.9699054599996</v>
      </c>
      <c r="E94" s="1331">
        <v>3826.962444799999</v>
      </c>
      <c r="F94" s="1331">
        <v>3725.1866433700002</v>
      </c>
      <c r="G94" s="1331">
        <v>9879.7964187500002</v>
      </c>
      <c r="H94" s="1331">
        <v>5510.36582877</v>
      </c>
      <c r="I94" s="1331">
        <v>4240.46199179</v>
      </c>
      <c r="J94" s="1331">
        <v>4302.41725382</v>
      </c>
      <c r="K94" s="1330">
        <v>9549.3839786099998</v>
      </c>
      <c r="L94" s="1331">
        <v>12681.586837145998</v>
      </c>
      <c r="M94" s="1331">
        <v>14335.079959360004</v>
      </c>
      <c r="N94" s="1331">
        <v>3767.6749568509999</v>
      </c>
      <c r="O94" s="1331">
        <v>4860.1699133900011</v>
      </c>
      <c r="P94" s="1331">
        <v>99393.599763057005</v>
      </c>
      <c r="Q94" s="1331">
        <v>1343.8772005920889</v>
      </c>
      <c r="R94" s="1332">
        <v>100737.47696364907</v>
      </c>
    </row>
    <row r="95" spans="1:18" ht="12" customHeight="1">
      <c r="A95" s="1297">
        <v>2022</v>
      </c>
      <c r="B95" s="1333">
        <f>B82</f>
        <v>2772.50031339</v>
      </c>
      <c r="C95" s="1333">
        <f t="shared" ref="C95:O95" si="35">C82</f>
        <v>10168.805996750001</v>
      </c>
      <c r="D95" s="1333">
        <f t="shared" si="35"/>
        <v>2090.1370382900004</v>
      </c>
      <c r="E95" s="1333">
        <f t="shared" si="35"/>
        <v>3260.3228621300004</v>
      </c>
      <c r="F95" s="1333">
        <f t="shared" si="35"/>
        <v>3138.5645757699999</v>
      </c>
      <c r="G95" s="1333">
        <f t="shared" si="35"/>
        <v>8495.3711698799998</v>
      </c>
      <c r="H95" s="1333">
        <f t="shared" si="35"/>
        <v>4830.4221150300009</v>
      </c>
      <c r="I95" s="1333">
        <f t="shared" si="35"/>
        <v>3554.7926027599997</v>
      </c>
      <c r="J95" s="1333">
        <f t="shared" si="35"/>
        <v>3761.0501280199996</v>
      </c>
      <c r="K95" s="1333">
        <f t="shared" si="35"/>
        <v>8146.1415925899983</v>
      </c>
      <c r="L95" s="1333">
        <f t="shared" si="35"/>
        <v>11081.612215996</v>
      </c>
      <c r="M95" s="1333">
        <f t="shared" si="35"/>
        <v>11806.285829190001</v>
      </c>
      <c r="N95" s="1333">
        <f t="shared" si="35"/>
        <v>3144.2661114300008</v>
      </c>
      <c r="O95" s="1333">
        <f t="shared" si="35"/>
        <v>3966.9114754100005</v>
      </c>
      <c r="P95" s="1334">
        <f>SUM(B95:O95)</f>
        <v>80217.184026635994</v>
      </c>
      <c r="Q95" s="1334">
        <f>Q82</f>
        <v>1329.5142862009998</v>
      </c>
      <c r="R95" s="1335">
        <f>R82</f>
        <v>81546.69831283699</v>
      </c>
    </row>
    <row r="96" spans="1:18">
      <c r="A96" s="99"/>
      <c r="B96" s="258"/>
      <c r="C96" s="291"/>
      <c r="D96" s="291"/>
      <c r="E96" s="291"/>
      <c r="F96" s="291"/>
      <c r="G96" s="291"/>
      <c r="H96" s="291"/>
      <c r="I96" s="291"/>
      <c r="J96" s="291"/>
      <c r="K96" s="258"/>
      <c r="L96" s="291"/>
      <c r="M96" s="291"/>
      <c r="N96" s="291"/>
      <c r="O96" s="291"/>
      <c r="P96" s="291"/>
      <c r="Q96" s="291"/>
      <c r="R96" s="291"/>
    </row>
    <row r="97" spans="1:18" ht="12.75" customHeight="1">
      <c r="A97" s="99"/>
      <c r="C97" s="549"/>
      <c r="D97" s="549"/>
      <c r="E97" s="549"/>
      <c r="F97" s="549"/>
      <c r="G97" s="549"/>
      <c r="H97" s="549"/>
      <c r="I97" s="549"/>
      <c r="J97" s="549"/>
      <c r="K97" s="549"/>
      <c r="L97" s="549"/>
      <c r="M97" s="549"/>
      <c r="N97" s="549"/>
      <c r="O97" s="549"/>
      <c r="P97" s="549"/>
      <c r="Q97" s="549"/>
      <c r="R97" s="549"/>
    </row>
    <row r="98" spans="1:18" ht="12.75" customHeight="1">
      <c r="A98" s="550" t="s">
        <v>544</v>
      </c>
      <c r="B98" s="549"/>
      <c r="C98" s="549"/>
      <c r="D98" s="549"/>
      <c r="E98" s="549"/>
      <c r="F98" s="549"/>
      <c r="G98" s="549"/>
      <c r="H98" s="549"/>
      <c r="I98" s="549"/>
      <c r="J98" s="549"/>
      <c r="K98" s="549"/>
      <c r="L98" s="549"/>
      <c r="M98" s="549"/>
      <c r="N98" s="549"/>
      <c r="O98" s="549"/>
      <c r="P98" s="549"/>
      <c r="Q98" s="549"/>
      <c r="R98" s="549"/>
    </row>
    <row r="99" spans="1:18">
      <c r="A99" s="99"/>
      <c r="B99" s="258"/>
      <c r="C99" s="258"/>
      <c r="D99" s="258"/>
      <c r="E99" s="258"/>
      <c r="F99" s="258"/>
      <c r="G99" s="258"/>
      <c r="H99" s="258"/>
      <c r="I99" s="258"/>
      <c r="J99" s="258"/>
      <c r="K99" s="258"/>
      <c r="L99" s="258"/>
      <c r="M99" s="258"/>
      <c r="N99" s="258"/>
      <c r="O99" s="258"/>
      <c r="P99" s="258"/>
      <c r="Q99" s="258"/>
      <c r="R99" s="258"/>
    </row>
    <row r="100" spans="1:18">
      <c r="A100" s="99"/>
      <c r="B100" s="258"/>
      <c r="C100" s="258"/>
      <c r="D100" s="258"/>
      <c r="E100" s="258"/>
      <c r="F100" s="258"/>
      <c r="G100" s="258"/>
      <c r="H100" s="258"/>
      <c r="I100" s="258"/>
      <c r="J100" s="258"/>
      <c r="K100" s="258"/>
      <c r="L100" s="258"/>
      <c r="M100" s="258"/>
      <c r="N100" s="258"/>
      <c r="O100" s="258"/>
      <c r="P100" s="258"/>
      <c r="Q100" s="258"/>
      <c r="R100" s="258"/>
    </row>
    <row r="101" spans="1:18">
      <c r="A101" s="99"/>
      <c r="B101" s="258"/>
      <c r="C101" s="258"/>
      <c r="D101" s="258"/>
      <c r="E101" s="258"/>
      <c r="F101" s="258"/>
      <c r="G101" s="258"/>
      <c r="H101" s="258"/>
      <c r="I101" s="258"/>
      <c r="J101" s="258"/>
      <c r="K101" s="258"/>
      <c r="L101" s="258"/>
      <c r="M101" s="258"/>
      <c r="N101" s="258"/>
      <c r="O101" s="258"/>
      <c r="P101" s="258"/>
      <c r="Q101" s="258"/>
      <c r="R101" s="258"/>
    </row>
    <row r="102" spans="1:18">
      <c r="A102" s="99"/>
      <c r="B102" s="258"/>
      <c r="C102" s="258"/>
      <c r="D102" s="258"/>
      <c r="E102" s="258"/>
      <c r="F102" s="258"/>
      <c r="G102" s="258"/>
      <c r="H102" s="258"/>
      <c r="I102" s="258"/>
      <c r="J102" s="258"/>
      <c r="K102" s="258"/>
      <c r="L102" s="258"/>
      <c r="M102" s="258"/>
      <c r="N102" s="258"/>
      <c r="O102" s="258"/>
      <c r="P102" s="258"/>
      <c r="Q102" s="258"/>
      <c r="R102" s="258"/>
    </row>
    <row r="103" spans="1:18">
      <c r="A103" s="99"/>
      <c r="B103" s="258"/>
      <c r="C103" s="258"/>
      <c r="D103" s="258"/>
      <c r="E103" s="258"/>
      <c r="F103" s="258"/>
      <c r="G103" s="258"/>
      <c r="H103" s="258"/>
      <c r="I103" s="258"/>
      <c r="J103" s="258"/>
      <c r="K103" s="258"/>
      <c r="L103" s="258"/>
      <c r="M103" s="258"/>
      <c r="N103" s="258"/>
      <c r="O103" s="258"/>
      <c r="P103" s="258"/>
      <c r="Q103" s="258"/>
      <c r="R103" s="258"/>
    </row>
    <row r="104" spans="1:18">
      <c r="A104" s="99"/>
      <c r="B104" s="258"/>
      <c r="C104" s="258"/>
      <c r="D104" s="258"/>
      <c r="E104" s="258"/>
      <c r="F104" s="258"/>
      <c r="G104" s="258"/>
      <c r="H104" s="258"/>
      <c r="I104" s="258"/>
      <c r="J104" s="258"/>
      <c r="K104" s="258"/>
      <c r="L104" s="258"/>
      <c r="M104" s="258"/>
      <c r="N104" s="258"/>
      <c r="O104" s="258"/>
      <c r="P104" s="258"/>
      <c r="Q104" s="258"/>
      <c r="R104" s="258"/>
    </row>
  </sheetData>
  <sortState ref="U7:AB20">
    <sortCondition ref="U7"/>
  </sortState>
  <mergeCells count="7">
    <mergeCell ref="A84:R84"/>
    <mergeCell ref="A38:R39"/>
    <mergeCell ref="A2:I2"/>
    <mergeCell ref="A1:R1"/>
    <mergeCell ref="A3:R3"/>
    <mergeCell ref="A25:R25"/>
    <mergeCell ref="A62:R62"/>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51"/>
  <dimension ref="A1:AC45"/>
  <sheetViews>
    <sheetView showGridLines="0" view="pageBreakPreview" zoomScaleNormal="100" zoomScaleSheetLayoutView="100" workbookViewId="0">
      <selection activeCell="H1" sqref="H1"/>
    </sheetView>
  </sheetViews>
  <sheetFormatPr defaultRowHeight="11.25"/>
  <cols>
    <col min="1" max="1" width="9.42578125" style="7" customWidth="1"/>
    <col min="2" max="16" width="6" style="7" customWidth="1"/>
    <col min="17" max="17" width="11.5703125" style="7" customWidth="1"/>
    <col min="18" max="18" width="10.85546875" style="7" bestFit="1" customWidth="1"/>
    <col min="19" max="255" width="9.140625" style="7"/>
    <col min="256" max="268" width="10.7109375" style="7" customWidth="1"/>
    <col min="269" max="511" width="9.140625" style="7"/>
    <col min="512" max="524" width="10.7109375" style="7" customWidth="1"/>
    <col min="525" max="767" width="9.140625" style="7"/>
    <col min="768" max="780" width="10.7109375" style="7" customWidth="1"/>
    <col min="781" max="1023" width="9.140625" style="7"/>
    <col min="1024" max="1036" width="10.7109375" style="7" customWidth="1"/>
    <col min="1037" max="1279" width="9.140625" style="7"/>
    <col min="1280" max="1292" width="10.7109375" style="7" customWidth="1"/>
    <col min="1293" max="1535" width="9.140625" style="7"/>
    <col min="1536" max="1548" width="10.7109375" style="7" customWidth="1"/>
    <col min="1549" max="1791" width="9.140625" style="7"/>
    <col min="1792" max="1804" width="10.7109375" style="7" customWidth="1"/>
    <col min="1805" max="2047" width="9.140625" style="7"/>
    <col min="2048" max="2060" width="10.7109375" style="7" customWidth="1"/>
    <col min="2061" max="2303" width="9.140625" style="7"/>
    <col min="2304" max="2316" width="10.7109375" style="7" customWidth="1"/>
    <col min="2317" max="2559" width="9.140625" style="7"/>
    <col min="2560" max="2572" width="10.7109375" style="7" customWidth="1"/>
    <col min="2573" max="2815" width="9.140625" style="7"/>
    <col min="2816" max="2828" width="10.7109375" style="7" customWidth="1"/>
    <col min="2829" max="3071" width="9.140625" style="7"/>
    <col min="3072" max="3084" width="10.7109375" style="7" customWidth="1"/>
    <col min="3085" max="3327" width="9.140625" style="7"/>
    <col min="3328" max="3340" width="10.7109375" style="7" customWidth="1"/>
    <col min="3341" max="3583" width="9.140625" style="7"/>
    <col min="3584" max="3596" width="10.7109375" style="7" customWidth="1"/>
    <col min="3597" max="3839" width="9.140625" style="7"/>
    <col min="3840" max="3852" width="10.7109375" style="7" customWidth="1"/>
    <col min="3853" max="4095" width="9.140625" style="7"/>
    <col min="4096" max="4108" width="10.7109375" style="7" customWidth="1"/>
    <col min="4109" max="4351" width="9.140625" style="7"/>
    <col min="4352" max="4364" width="10.7109375" style="7" customWidth="1"/>
    <col min="4365" max="4607" width="9.140625" style="7"/>
    <col min="4608" max="4620" width="10.7109375" style="7" customWidth="1"/>
    <col min="4621" max="4863" width="9.140625" style="7"/>
    <col min="4864" max="4876" width="10.7109375" style="7" customWidth="1"/>
    <col min="4877" max="5119" width="9.140625" style="7"/>
    <col min="5120" max="5132" width="10.7109375" style="7" customWidth="1"/>
    <col min="5133" max="5375" width="9.140625" style="7"/>
    <col min="5376" max="5388" width="10.7109375" style="7" customWidth="1"/>
    <col min="5389" max="5631" width="9.140625" style="7"/>
    <col min="5632" max="5644" width="10.7109375" style="7" customWidth="1"/>
    <col min="5645" max="5887" width="9.140625" style="7"/>
    <col min="5888" max="5900" width="10.7109375" style="7" customWidth="1"/>
    <col min="5901" max="6143" width="9.140625" style="7"/>
    <col min="6144" max="6156" width="10.7109375" style="7" customWidth="1"/>
    <col min="6157" max="6399" width="9.140625" style="7"/>
    <col min="6400" max="6412" width="10.7109375" style="7" customWidth="1"/>
    <col min="6413" max="6655" width="9.140625" style="7"/>
    <col min="6656" max="6668" width="10.7109375" style="7" customWidth="1"/>
    <col min="6669" max="6911" width="9.140625" style="7"/>
    <col min="6912" max="6924" width="10.7109375" style="7" customWidth="1"/>
    <col min="6925" max="7167" width="9.140625" style="7"/>
    <col min="7168" max="7180" width="10.7109375" style="7" customWidth="1"/>
    <col min="7181" max="7423" width="9.140625" style="7"/>
    <col min="7424" max="7436" width="10.7109375" style="7" customWidth="1"/>
    <col min="7437" max="7679" width="9.140625" style="7"/>
    <col min="7680" max="7692" width="10.7109375" style="7" customWidth="1"/>
    <col min="7693" max="7935" width="9.140625" style="7"/>
    <col min="7936" max="7948" width="10.7109375" style="7" customWidth="1"/>
    <col min="7949" max="8191" width="9.140625" style="7"/>
    <col min="8192" max="8204" width="10.7109375" style="7" customWidth="1"/>
    <col min="8205" max="8447" width="9.140625" style="7"/>
    <col min="8448" max="8460" width="10.7109375" style="7" customWidth="1"/>
    <col min="8461" max="8703" width="9.140625" style="7"/>
    <col min="8704" max="8716" width="10.7109375" style="7" customWidth="1"/>
    <col min="8717" max="8959" width="9.140625" style="7"/>
    <col min="8960" max="8972" width="10.7109375" style="7" customWidth="1"/>
    <col min="8973" max="9215" width="9.140625" style="7"/>
    <col min="9216" max="9228" width="10.7109375" style="7" customWidth="1"/>
    <col min="9229" max="9471" width="9.140625" style="7"/>
    <col min="9472" max="9484" width="10.7109375" style="7" customWidth="1"/>
    <col min="9485" max="9727" width="9.140625" style="7"/>
    <col min="9728" max="9740" width="10.7109375" style="7" customWidth="1"/>
    <col min="9741" max="9983" width="9.140625" style="7"/>
    <col min="9984" max="9996" width="10.7109375" style="7" customWidth="1"/>
    <col min="9997" max="10239" width="9.140625" style="7"/>
    <col min="10240" max="10252" width="10.7109375" style="7" customWidth="1"/>
    <col min="10253" max="10495" width="9.140625" style="7"/>
    <col min="10496" max="10508" width="10.7109375" style="7" customWidth="1"/>
    <col min="10509" max="10751" width="9.140625" style="7"/>
    <col min="10752" max="10764" width="10.7109375" style="7" customWidth="1"/>
    <col min="10765" max="11007" width="9.140625" style="7"/>
    <col min="11008" max="11020" width="10.7109375" style="7" customWidth="1"/>
    <col min="11021" max="11263" width="9.140625" style="7"/>
    <col min="11264" max="11276" width="10.7109375" style="7" customWidth="1"/>
    <col min="11277" max="11519" width="9.140625" style="7"/>
    <col min="11520" max="11532" width="10.7109375" style="7" customWidth="1"/>
    <col min="11533" max="11775" width="9.140625" style="7"/>
    <col min="11776" max="11788" width="10.7109375" style="7" customWidth="1"/>
    <col min="11789" max="12031" width="9.140625" style="7"/>
    <col min="12032" max="12044" width="10.7109375" style="7" customWidth="1"/>
    <col min="12045" max="12287" width="9.140625" style="7"/>
    <col min="12288" max="12300" width="10.7109375" style="7" customWidth="1"/>
    <col min="12301" max="12543" width="9.140625" style="7"/>
    <col min="12544" max="12556" width="10.7109375" style="7" customWidth="1"/>
    <col min="12557" max="12799" width="9.140625" style="7"/>
    <col min="12800" max="12812" width="10.7109375" style="7" customWidth="1"/>
    <col min="12813" max="13055" width="9.140625" style="7"/>
    <col min="13056" max="13068" width="10.7109375" style="7" customWidth="1"/>
    <col min="13069" max="13311" width="9.140625" style="7"/>
    <col min="13312" max="13324" width="10.7109375" style="7" customWidth="1"/>
    <col min="13325" max="13567" width="9.140625" style="7"/>
    <col min="13568" max="13580" width="10.7109375" style="7" customWidth="1"/>
    <col min="13581" max="13823" width="9.140625" style="7"/>
    <col min="13824" max="13836" width="10.7109375" style="7" customWidth="1"/>
    <col min="13837" max="14079" width="9.140625" style="7"/>
    <col min="14080" max="14092" width="10.7109375" style="7" customWidth="1"/>
    <col min="14093" max="14335" width="9.140625" style="7"/>
    <col min="14336" max="14348" width="10.7109375" style="7" customWidth="1"/>
    <col min="14349" max="14591" width="9.140625" style="7"/>
    <col min="14592" max="14604" width="10.7109375" style="7" customWidth="1"/>
    <col min="14605" max="14847" width="9.140625" style="7"/>
    <col min="14848" max="14860" width="10.7109375" style="7" customWidth="1"/>
    <col min="14861" max="15103" width="9.140625" style="7"/>
    <col min="15104" max="15116" width="10.7109375" style="7" customWidth="1"/>
    <col min="15117" max="15359" width="9.140625" style="7"/>
    <col min="15360" max="15372" width="10.7109375" style="7" customWidth="1"/>
    <col min="15373" max="15615" width="9.140625" style="7"/>
    <col min="15616" max="15628" width="10.7109375" style="7" customWidth="1"/>
    <col min="15629" max="15871" width="9.140625" style="7"/>
    <col min="15872" max="15884" width="10.7109375" style="7" customWidth="1"/>
    <col min="15885" max="16127" width="9.140625" style="7"/>
    <col min="16128" max="16140" width="10.7109375" style="7" customWidth="1"/>
    <col min="16141" max="16384" width="9.140625" style="7"/>
  </cols>
  <sheetData>
    <row r="1" spans="1:24" ht="18" customHeight="1">
      <c r="A1" s="1793" t="s">
        <v>550</v>
      </c>
      <c r="B1" s="1793"/>
      <c r="C1" s="1793"/>
      <c r="D1" s="1793"/>
      <c r="E1" s="1793"/>
      <c r="F1" s="1793"/>
      <c r="G1" s="1793"/>
      <c r="H1" s="1793"/>
      <c r="I1" s="1793"/>
      <c r="J1" s="1793"/>
      <c r="K1" s="1793"/>
      <c r="L1" s="1793"/>
      <c r="M1" s="1793"/>
      <c r="N1" s="1793"/>
      <c r="O1" s="1793"/>
      <c r="P1" s="1793"/>
    </row>
    <row r="2" spans="1:24" ht="9.9499999999999993" customHeight="1">
      <c r="A2" s="1788"/>
      <c r="B2" s="1788"/>
      <c r="C2" s="1788"/>
      <c r="D2" s="1788"/>
      <c r="E2" s="1788"/>
      <c r="F2" s="1788"/>
      <c r="G2" s="1788"/>
      <c r="H2" s="1788"/>
      <c r="I2" s="1788"/>
      <c r="J2" s="1788"/>
      <c r="K2" s="1788"/>
      <c r="L2" s="1788"/>
      <c r="M2" s="1788"/>
      <c r="N2" s="1788"/>
      <c r="O2" s="1788"/>
      <c r="P2" s="1788"/>
      <c r="Q2" s="1788"/>
      <c r="R2" s="1788"/>
    </row>
    <row r="3" spans="1:24" s="160" customFormat="1" ht="15" customHeight="1">
      <c r="A3" s="1794" t="s">
        <v>545</v>
      </c>
      <c r="B3" s="1794"/>
      <c r="C3" s="1794"/>
      <c r="D3" s="1794"/>
      <c r="E3" s="1794"/>
      <c r="F3" s="1794"/>
      <c r="G3" s="1794"/>
      <c r="H3" s="1794"/>
      <c r="I3" s="1794"/>
      <c r="J3" s="1794"/>
      <c r="K3" s="1794"/>
      <c r="L3" s="1794"/>
      <c r="M3" s="1794"/>
      <c r="N3" s="1794"/>
      <c r="O3" s="1794"/>
      <c r="P3" s="1794"/>
    </row>
    <row r="4" spans="1:24" ht="90" customHeight="1">
      <c r="A4" s="1417" t="str">
        <f>'[1]11.4'!A4</f>
        <v>Period</v>
      </c>
      <c r="B4" s="493" t="s">
        <v>467</v>
      </c>
      <c r="C4" s="493" t="s">
        <v>468</v>
      </c>
      <c r="D4" s="493" t="s">
        <v>469</v>
      </c>
      <c r="E4" s="493" t="s">
        <v>470</v>
      </c>
      <c r="F4" s="493" t="s">
        <v>471</v>
      </c>
      <c r="G4" s="493" t="s">
        <v>472</v>
      </c>
      <c r="H4" s="493" t="s">
        <v>473</v>
      </c>
      <c r="I4" s="493" t="s">
        <v>474</v>
      </c>
      <c r="J4" s="493" t="s">
        <v>475</v>
      </c>
      <c r="K4" s="493" t="s">
        <v>451</v>
      </c>
      <c r="L4" s="493" t="s">
        <v>476</v>
      </c>
      <c r="M4" s="493" t="s">
        <v>477</v>
      </c>
      <c r="N4" s="493" t="s">
        <v>478</v>
      </c>
      <c r="O4" s="493" t="s">
        <v>479</v>
      </c>
      <c r="P4" s="493" t="s">
        <v>465</v>
      </c>
    </row>
    <row r="5" spans="1:24" ht="12" customHeight="1">
      <c r="A5" s="1295" t="str">
        <f>'6.1'!A9</f>
        <v>January</v>
      </c>
      <c r="B5" s="1368">
        <v>0.75483870967741973</v>
      </c>
      <c r="C5" s="1368">
        <v>1.4516129032258067</v>
      </c>
      <c r="D5" s="1369">
        <v>0.26129032258064516</v>
      </c>
      <c r="E5" s="1369">
        <v>6.1290322580645137E-2</v>
      </c>
      <c r="F5" s="1369">
        <v>0.74838709677419391</v>
      </c>
      <c r="G5" s="1369">
        <v>0.71612903225806468</v>
      </c>
      <c r="H5" s="1369">
        <v>0.28387096774193565</v>
      </c>
      <c r="I5" s="1369">
        <v>0.56451612903225779</v>
      </c>
      <c r="J5" s="1369">
        <v>1.3129032258064515</v>
      </c>
      <c r="K5" s="1368">
        <v>2.7677419354838713</v>
      </c>
      <c r="L5" s="1368">
        <v>1.732258064516129</v>
      </c>
      <c r="M5" s="1369">
        <v>2.0419354838709678</v>
      </c>
      <c r="N5" s="1369">
        <v>0.17419354838709677</v>
      </c>
      <c r="O5" s="1369">
        <v>-0.27096774193548384</v>
      </c>
      <c r="P5" s="1370">
        <v>0.78709677419354818</v>
      </c>
      <c r="Q5" s="28"/>
      <c r="R5" s="28"/>
    </row>
    <row r="6" spans="1:24" ht="12" customHeight="1">
      <c r="A6" s="1296" t="str">
        <f>'6.1'!A10</f>
        <v>February</v>
      </c>
      <c r="B6" s="1371">
        <v>2.7714285714285718</v>
      </c>
      <c r="C6" s="1372">
        <v>4.1785714285714279</v>
      </c>
      <c r="D6" s="1372">
        <v>1.7642857142857142</v>
      </c>
      <c r="E6" s="1372">
        <v>2.6821428571428569</v>
      </c>
      <c r="F6" s="1372">
        <v>3.0392857142857141</v>
      </c>
      <c r="G6" s="1372">
        <v>3.2714285714285709</v>
      </c>
      <c r="H6" s="1372">
        <v>2.8714285714285714</v>
      </c>
      <c r="I6" s="1372">
        <v>3.1785714285714284</v>
      </c>
      <c r="J6" s="1372">
        <v>3.2642857142857147</v>
      </c>
      <c r="K6" s="1371">
        <v>5.1678571428571436</v>
      </c>
      <c r="L6" s="1372">
        <v>4.0964285714285715</v>
      </c>
      <c r="M6" s="1372">
        <v>3.8464285714285706</v>
      </c>
      <c r="N6" s="1372">
        <v>2.4285714285714284</v>
      </c>
      <c r="O6" s="1372">
        <v>2.4392857142857141</v>
      </c>
      <c r="P6" s="1373">
        <v>3.0892857142857144</v>
      </c>
      <c r="Q6" s="4"/>
      <c r="R6" s="2"/>
      <c r="S6" s="3"/>
      <c r="T6" s="3"/>
      <c r="U6" s="3"/>
      <c r="V6" s="3"/>
      <c r="W6" s="3"/>
      <c r="X6" s="3"/>
    </row>
    <row r="7" spans="1:24" ht="12" customHeight="1">
      <c r="A7" s="1297" t="str">
        <f>'6.1'!A11</f>
        <v>March</v>
      </c>
      <c r="B7" s="1374">
        <v>2.7548387096774194</v>
      </c>
      <c r="C7" s="1375">
        <v>4.0999999999999996</v>
      </c>
      <c r="D7" s="1375">
        <v>2.3645161290322574</v>
      </c>
      <c r="E7" s="1375">
        <v>2.9387096774193546</v>
      </c>
      <c r="F7" s="1375">
        <v>3.370967741935484</v>
      </c>
      <c r="G7" s="1375">
        <v>2.9129032258064513</v>
      </c>
      <c r="H7" s="1375">
        <v>2.9645161290322584</v>
      </c>
      <c r="I7" s="1375">
        <v>3.1258064516129025</v>
      </c>
      <c r="J7" s="1375">
        <v>3.2322580645161292</v>
      </c>
      <c r="K7" s="1374">
        <v>5.4645161290322575</v>
      </c>
      <c r="L7" s="1375">
        <v>3.8645161290322587</v>
      </c>
      <c r="M7" s="1375">
        <v>3.9903225806451608</v>
      </c>
      <c r="N7" s="1375">
        <v>3.0322580645161294</v>
      </c>
      <c r="O7" s="1375">
        <v>2.4741935483870967</v>
      </c>
      <c r="P7" s="1376">
        <v>3.3161290322580643</v>
      </c>
      <c r="Q7" s="4"/>
      <c r="R7" s="2"/>
      <c r="S7" s="3"/>
      <c r="T7" s="3"/>
      <c r="U7" s="3"/>
      <c r="V7" s="3"/>
      <c r="W7" s="3"/>
      <c r="X7" s="3"/>
    </row>
    <row r="8" spans="1:24" ht="12" customHeight="1">
      <c r="A8" s="1296" t="str">
        <f>'6.1'!A12</f>
        <v>April</v>
      </c>
      <c r="B8" s="1371">
        <v>6.01</v>
      </c>
      <c r="C8" s="1372">
        <v>8.34</v>
      </c>
      <c r="D8" s="1372">
        <v>5.3533333333333335</v>
      </c>
      <c r="E8" s="1372">
        <v>6.083333333333333</v>
      </c>
      <c r="F8" s="1372">
        <v>6.116666666666668</v>
      </c>
      <c r="G8" s="1372">
        <v>6.8533333333333335</v>
      </c>
      <c r="H8" s="1372">
        <v>6.4099999999999993</v>
      </c>
      <c r="I8" s="1372">
        <v>6.5666666666666664</v>
      </c>
      <c r="J8" s="1372">
        <v>6.7966666666666669</v>
      </c>
      <c r="K8" s="1371">
        <v>8.4066666666666681</v>
      </c>
      <c r="L8" s="1372">
        <v>7.133333333333332</v>
      </c>
      <c r="M8" s="1372">
        <v>7.0333333333333323</v>
      </c>
      <c r="N8" s="1372">
        <v>6.2433333333333332</v>
      </c>
      <c r="O8" s="1372">
        <v>5.953333333333334</v>
      </c>
      <c r="P8" s="1373">
        <v>6.6166666666666663</v>
      </c>
      <c r="Q8" s="4"/>
      <c r="R8" s="2"/>
      <c r="S8" s="3"/>
      <c r="T8" s="3"/>
      <c r="U8" s="3"/>
      <c r="V8" s="3"/>
      <c r="W8" s="3"/>
      <c r="X8" s="3"/>
    </row>
    <row r="9" spans="1:24" ht="12" customHeight="1">
      <c r="A9" s="1296" t="str">
        <f>'6.1'!A13</f>
        <v>May</v>
      </c>
      <c r="B9" s="1371">
        <v>13.912903225806454</v>
      </c>
      <c r="C9" s="1372">
        <v>15.86451612903226</v>
      </c>
      <c r="D9" s="1372">
        <v>13.435483870967742</v>
      </c>
      <c r="E9" s="1372">
        <v>13.829032258064514</v>
      </c>
      <c r="F9" s="1372">
        <v>14.012903225806452</v>
      </c>
      <c r="G9" s="1372">
        <v>14.480645161290322</v>
      </c>
      <c r="H9" s="1372">
        <v>14.08064516129032</v>
      </c>
      <c r="I9" s="1372">
        <v>14.251612903225809</v>
      </c>
      <c r="J9" s="1372">
        <v>14.74193548387097</v>
      </c>
      <c r="K9" s="1371">
        <v>16.79032258064516</v>
      </c>
      <c r="L9" s="1372">
        <v>15.174193548387095</v>
      </c>
      <c r="M9" s="1372">
        <v>14.95161290322581</v>
      </c>
      <c r="N9" s="1372">
        <v>14.093548387096778</v>
      </c>
      <c r="O9" s="1372">
        <v>13.945161290322579</v>
      </c>
      <c r="P9" s="1373">
        <v>14.500000000000002</v>
      </c>
      <c r="Q9" s="4"/>
      <c r="R9" s="2"/>
      <c r="S9" s="3"/>
      <c r="T9" s="3"/>
      <c r="U9" s="3"/>
      <c r="V9" s="3"/>
      <c r="W9" s="3"/>
      <c r="X9" s="3"/>
    </row>
    <row r="10" spans="1:24" ht="12" customHeight="1">
      <c r="A10" s="1296" t="str">
        <f>'6.1'!A14</f>
        <v>June</v>
      </c>
      <c r="B10" s="1371">
        <v>18.276666666666664</v>
      </c>
      <c r="C10" s="1372">
        <v>20.443333333333332</v>
      </c>
      <c r="D10" s="1372">
        <v>18.006666666666668</v>
      </c>
      <c r="E10" s="1372">
        <v>18.493333333333336</v>
      </c>
      <c r="F10" s="1372">
        <v>18.493333333333336</v>
      </c>
      <c r="G10" s="1372">
        <v>18.869999999999997</v>
      </c>
      <c r="H10" s="1372">
        <v>18.353333333333328</v>
      </c>
      <c r="I10" s="1372">
        <v>18.82</v>
      </c>
      <c r="J10" s="1372">
        <v>19.223333333333333</v>
      </c>
      <c r="K10" s="1371">
        <v>21.169999999999995</v>
      </c>
      <c r="L10" s="1372">
        <v>19.533333333333335</v>
      </c>
      <c r="M10" s="1372">
        <v>19.353333333333339</v>
      </c>
      <c r="N10" s="1372">
        <v>18.566666666666666</v>
      </c>
      <c r="O10" s="1372">
        <v>18.563333333333336</v>
      </c>
      <c r="P10" s="1373">
        <v>18.956666666666667</v>
      </c>
      <c r="Q10" s="4"/>
      <c r="R10" s="2"/>
      <c r="S10" s="3"/>
      <c r="T10" s="3"/>
      <c r="U10" s="3"/>
      <c r="V10" s="3"/>
      <c r="W10" s="3"/>
      <c r="X10" s="3"/>
    </row>
    <row r="11" spans="1:24" ht="12" customHeight="1">
      <c r="A11" s="1295" t="str">
        <f>'6.1'!A15</f>
        <v>July</v>
      </c>
      <c r="B11" s="1368">
        <v>18.238709677419354</v>
      </c>
      <c r="C11" s="1369">
        <v>20.764516129032259</v>
      </c>
      <c r="D11" s="1369">
        <v>17.754838709677422</v>
      </c>
      <c r="E11" s="1369">
        <v>18.180645161290325</v>
      </c>
      <c r="F11" s="1369">
        <v>17.951612903225808</v>
      </c>
      <c r="G11" s="1369">
        <v>19.003225806451614</v>
      </c>
      <c r="H11" s="1369">
        <v>18.64516129032258</v>
      </c>
      <c r="I11" s="1369">
        <v>18.435483870967733</v>
      </c>
      <c r="J11" s="1369">
        <v>19.29354838709677</v>
      </c>
      <c r="K11" s="1368">
        <v>20.845161290322579</v>
      </c>
      <c r="L11" s="1369">
        <v>19.216129032258067</v>
      </c>
      <c r="M11" s="1369">
        <v>19.180645161290322</v>
      </c>
      <c r="N11" s="1369">
        <v>18.412903225806449</v>
      </c>
      <c r="O11" s="1369">
        <v>18.7741935483871</v>
      </c>
      <c r="P11" s="1370">
        <v>18.874193548387094</v>
      </c>
      <c r="Q11" s="4"/>
      <c r="R11" s="2"/>
      <c r="S11" s="3"/>
      <c r="T11" s="3"/>
      <c r="U11" s="3"/>
      <c r="V11" s="3"/>
      <c r="W11" s="3"/>
      <c r="X11" s="3"/>
    </row>
    <row r="12" spans="1:24" ht="12" customHeight="1">
      <c r="A12" s="1296" t="str">
        <f>'6.1'!A16</f>
        <v>August</v>
      </c>
      <c r="B12" s="1371">
        <v>18.235483870967741</v>
      </c>
      <c r="C12" s="1372">
        <v>20.948387096774194</v>
      </c>
      <c r="D12" s="1372">
        <v>18.045161290322582</v>
      </c>
      <c r="E12" s="1372">
        <v>19.280645161290323</v>
      </c>
      <c r="F12" s="1372">
        <v>18.861290322580647</v>
      </c>
      <c r="G12" s="1372">
        <v>19.580645161290324</v>
      </c>
      <c r="H12" s="1372">
        <v>19.270967741935483</v>
      </c>
      <c r="I12" s="1372">
        <v>19.348387096774193</v>
      </c>
      <c r="J12" s="1372">
        <v>19.28387096774193</v>
      </c>
      <c r="K12" s="1371">
        <v>21.299999999999997</v>
      </c>
      <c r="L12" s="1372">
        <v>19.719354838709677</v>
      </c>
      <c r="M12" s="1372">
        <v>19.909677419354836</v>
      </c>
      <c r="N12" s="1372">
        <v>19.041935483870969</v>
      </c>
      <c r="O12" s="1372">
        <v>19.303225806451611</v>
      </c>
      <c r="P12" s="1373">
        <v>19.361290322580643</v>
      </c>
      <c r="Q12" s="4"/>
      <c r="R12" s="2"/>
      <c r="S12" s="3"/>
      <c r="T12" s="3"/>
      <c r="U12" s="3"/>
      <c r="V12" s="3"/>
      <c r="W12" s="3"/>
      <c r="X12" s="3"/>
    </row>
    <row r="13" spans="1:24" ht="12" customHeight="1">
      <c r="A13" s="1297" t="str">
        <f>'6.1'!A17</f>
        <v>September</v>
      </c>
      <c r="B13" s="1374">
        <v>11.673333333333336</v>
      </c>
      <c r="C13" s="1375">
        <v>13.446666666666664</v>
      </c>
      <c r="D13" s="1375">
        <v>10.836666666666666</v>
      </c>
      <c r="E13" s="1375">
        <v>11.659999999999998</v>
      </c>
      <c r="F13" s="1375">
        <v>11.796666666666669</v>
      </c>
      <c r="G13" s="1375">
        <v>12.473333333333333</v>
      </c>
      <c r="H13" s="1375">
        <v>12.013333333333334</v>
      </c>
      <c r="I13" s="1375">
        <v>12.050000000000002</v>
      </c>
      <c r="J13" s="1375">
        <v>12.136666666666665</v>
      </c>
      <c r="K13" s="1374">
        <v>14.110000000000003</v>
      </c>
      <c r="L13" s="1375">
        <v>12.813333333333334</v>
      </c>
      <c r="M13" s="1375">
        <v>12.696666666666665</v>
      </c>
      <c r="N13" s="1375">
        <v>11.693333333333332</v>
      </c>
      <c r="O13" s="1375">
        <v>11.843333333333334</v>
      </c>
      <c r="P13" s="1376">
        <v>12.16</v>
      </c>
      <c r="Q13" s="4"/>
      <c r="R13" s="2"/>
      <c r="S13" s="3"/>
      <c r="T13" s="3"/>
      <c r="U13" s="3"/>
      <c r="V13" s="3"/>
      <c r="W13" s="3"/>
      <c r="X13" s="3"/>
    </row>
    <row r="14" spans="1:24" ht="12" customHeight="1">
      <c r="A14" s="1295" t="str">
        <f>'6.1'!A18</f>
        <v>October</v>
      </c>
      <c r="B14" s="1368">
        <v>10.738709677419354</v>
      </c>
      <c r="C14" s="1369">
        <v>11.225806451612904</v>
      </c>
      <c r="D14" s="1369">
        <v>9.9032258064516103</v>
      </c>
      <c r="E14" s="1369">
        <v>10.36451612903226</v>
      </c>
      <c r="F14" s="1369">
        <v>10.603225806451613</v>
      </c>
      <c r="G14" s="1369">
        <v>11.109677419354838</v>
      </c>
      <c r="H14" s="1369">
        <v>10.71290322580645</v>
      </c>
      <c r="I14" s="1369">
        <v>11.006451612903229</v>
      </c>
      <c r="J14" s="1369">
        <v>10.841935483870966</v>
      </c>
      <c r="K14" s="1368">
        <v>12.161290322580644</v>
      </c>
      <c r="L14" s="1369">
        <v>11.141935483870968</v>
      </c>
      <c r="M14" s="1369">
        <v>10.396774193548389</v>
      </c>
      <c r="N14" s="1369">
        <v>10.43548387096774</v>
      </c>
      <c r="O14" s="1369">
        <v>10.480645161290321</v>
      </c>
      <c r="P14" s="1370">
        <v>10.777419354838711</v>
      </c>
      <c r="Q14" s="4"/>
      <c r="R14" s="2"/>
      <c r="S14" s="3"/>
      <c r="T14" s="3"/>
      <c r="U14" s="3"/>
      <c r="V14" s="3"/>
      <c r="W14" s="3"/>
      <c r="X14" s="3"/>
    </row>
    <row r="15" spans="1:24" ht="12" customHeight="1">
      <c r="A15" s="1296" t="str">
        <f>'6.1'!A19</f>
        <v>November</v>
      </c>
      <c r="B15" s="1371">
        <v>3.7433333333333327</v>
      </c>
      <c r="C15" s="1372">
        <v>5.0799999999999983</v>
      </c>
      <c r="D15" s="1372">
        <v>3.5733333333333328</v>
      </c>
      <c r="E15" s="1372">
        <v>3.6966666666666668</v>
      </c>
      <c r="F15" s="1372">
        <v>4.1199999999999992</v>
      </c>
      <c r="G15" s="1372">
        <v>4.8033333333333337</v>
      </c>
      <c r="H15" s="1372">
        <v>4.1399999999999997</v>
      </c>
      <c r="I15" s="1372">
        <v>4.3499999999999988</v>
      </c>
      <c r="J15" s="1372">
        <v>4.1266666666666669</v>
      </c>
      <c r="K15" s="1371">
        <v>5.5200000000000014</v>
      </c>
      <c r="L15" s="1372">
        <v>4.5866666666666669</v>
      </c>
      <c r="M15" s="1372">
        <v>4.04</v>
      </c>
      <c r="N15" s="1372">
        <v>4.086666666666666</v>
      </c>
      <c r="O15" s="1372">
        <v>4.4266666666666641</v>
      </c>
      <c r="P15" s="1373">
        <v>4.2466666666666661</v>
      </c>
      <c r="Q15" s="4"/>
      <c r="R15" s="2"/>
      <c r="S15" s="3"/>
      <c r="T15" s="3"/>
      <c r="U15" s="3"/>
      <c r="V15" s="3"/>
      <c r="W15" s="3"/>
      <c r="X15" s="3"/>
    </row>
    <row r="16" spans="1:24" ht="12" customHeight="1">
      <c r="A16" s="1297" t="str">
        <f>'6.1'!A20</f>
        <v>December</v>
      </c>
      <c r="B16" s="1374">
        <v>0.32903225806451614</v>
      </c>
      <c r="C16" s="1375">
        <v>0.77741935483870961</v>
      </c>
      <c r="D16" s="1375">
        <v>-0.21290322580645155</v>
      </c>
      <c r="E16" s="1375">
        <v>0.1032258064516129</v>
      </c>
      <c r="F16" s="1375">
        <v>0.69032258064516128</v>
      </c>
      <c r="G16" s="1375">
        <v>0.46129032258064512</v>
      </c>
      <c r="H16" s="1375">
        <v>-1.6129032258064401E-2</v>
      </c>
      <c r="I16" s="1375">
        <v>0.3096774193548385</v>
      </c>
      <c r="J16" s="1375">
        <v>0.80322580645161279</v>
      </c>
      <c r="K16" s="1374">
        <v>2.2677419354838713</v>
      </c>
      <c r="L16" s="1375">
        <v>1.2096774193548387</v>
      </c>
      <c r="M16" s="1375">
        <v>0.82903225806451608</v>
      </c>
      <c r="N16" s="1375">
        <v>-0.24193548387096758</v>
      </c>
      <c r="O16" s="1375">
        <v>7.4193548387096686E-2</v>
      </c>
      <c r="P16" s="1376">
        <v>0.43548387096774194</v>
      </c>
      <c r="Q16" s="4"/>
      <c r="R16" s="2"/>
      <c r="S16" s="3"/>
      <c r="T16" s="3"/>
      <c r="U16" s="3"/>
      <c r="V16" s="3"/>
      <c r="W16" s="3"/>
      <c r="X16" s="3"/>
    </row>
    <row r="17" spans="1:29" ht="12" customHeight="1">
      <c r="A17" s="1296" t="str">
        <f>'6.1'!A21</f>
        <v>1Q</v>
      </c>
      <c r="B17" s="1371">
        <f>AVERAGE(B5:B7)</f>
        <v>2.0937019969278037</v>
      </c>
      <c r="C17" s="1371">
        <f t="shared" ref="C17:P17" si="0">AVERAGE(C5:C7)</f>
        <v>3.243394777265745</v>
      </c>
      <c r="D17" s="1371">
        <f t="shared" si="0"/>
        <v>1.4633640552995388</v>
      </c>
      <c r="E17" s="1371">
        <f t="shared" si="0"/>
        <v>1.894047619047619</v>
      </c>
      <c r="F17" s="1371">
        <f t="shared" si="0"/>
        <v>2.3862135176651305</v>
      </c>
      <c r="G17" s="1371">
        <f t="shared" si="0"/>
        <v>2.3001536098310287</v>
      </c>
      <c r="H17" s="1371">
        <f t="shared" si="0"/>
        <v>2.0399385560675882</v>
      </c>
      <c r="I17" s="1371">
        <f t="shared" si="0"/>
        <v>2.2896313364055296</v>
      </c>
      <c r="J17" s="1371">
        <f t="shared" si="0"/>
        <v>2.6031490015360985</v>
      </c>
      <c r="K17" s="1371">
        <f t="shared" si="0"/>
        <v>4.4667050691244237</v>
      </c>
      <c r="L17" s="1371">
        <f t="shared" si="0"/>
        <v>3.231067588325653</v>
      </c>
      <c r="M17" s="1371">
        <f t="shared" si="0"/>
        <v>3.2928955453149</v>
      </c>
      <c r="N17" s="1371">
        <f t="shared" si="0"/>
        <v>1.8783410138248851</v>
      </c>
      <c r="O17" s="1371">
        <f t="shared" si="0"/>
        <v>1.5475038402457757</v>
      </c>
      <c r="P17" s="1377">
        <f t="shared" si="0"/>
        <v>2.3975038402457756</v>
      </c>
      <c r="Q17" s="4"/>
      <c r="R17" s="2"/>
      <c r="S17" s="3"/>
      <c r="T17" s="3"/>
      <c r="U17" s="3"/>
      <c r="V17" s="3"/>
      <c r="W17" s="3"/>
      <c r="X17" s="3"/>
    </row>
    <row r="18" spans="1:29" ht="12" customHeight="1">
      <c r="A18" s="1296" t="str">
        <f>'6.1'!A22</f>
        <v>2Q</v>
      </c>
      <c r="B18" s="1371">
        <f>AVERAGE(B8:B10)</f>
        <v>12.733189964157708</v>
      </c>
      <c r="C18" s="1371">
        <f t="shared" ref="C18:P18" si="1">AVERAGE(C8:C10)</f>
        <v>14.882616487455197</v>
      </c>
      <c r="D18" s="1371">
        <f t="shared" si="1"/>
        <v>12.265161290322581</v>
      </c>
      <c r="E18" s="1371">
        <f t="shared" si="1"/>
        <v>12.801899641577061</v>
      </c>
      <c r="F18" s="1371">
        <f t="shared" si="1"/>
        <v>12.874301075268818</v>
      </c>
      <c r="G18" s="1371">
        <f t="shared" si="1"/>
        <v>13.401326164874552</v>
      </c>
      <c r="H18" s="1371">
        <f t="shared" si="1"/>
        <v>12.947992831541216</v>
      </c>
      <c r="I18" s="1371">
        <f t="shared" si="1"/>
        <v>13.212759856630825</v>
      </c>
      <c r="J18" s="1371">
        <f t="shared" si="1"/>
        <v>13.58731182795699</v>
      </c>
      <c r="K18" s="1371">
        <f t="shared" si="1"/>
        <v>15.455663082437274</v>
      </c>
      <c r="L18" s="1371">
        <f t="shared" si="1"/>
        <v>13.946953405017922</v>
      </c>
      <c r="M18" s="1371">
        <f t="shared" si="1"/>
        <v>13.779426523297493</v>
      </c>
      <c r="N18" s="1371">
        <f t="shared" si="1"/>
        <v>12.967849462365592</v>
      </c>
      <c r="O18" s="1371">
        <f t="shared" si="1"/>
        <v>12.820609318996418</v>
      </c>
      <c r="P18" s="1377">
        <f t="shared" si="1"/>
        <v>13.357777777777779</v>
      </c>
      <c r="Q18" s="4"/>
      <c r="R18" s="2"/>
      <c r="S18" s="3"/>
      <c r="T18" s="3"/>
      <c r="U18" s="3"/>
      <c r="V18" s="3"/>
      <c r="W18" s="3"/>
      <c r="X18" s="3"/>
    </row>
    <row r="19" spans="1:29" ht="12" customHeight="1">
      <c r="A19" s="1296" t="str">
        <f>'6.1'!A23</f>
        <v>3Q</v>
      </c>
      <c r="B19" s="1371">
        <f>AVERAGE(B11:B13)</f>
        <v>16.049175627240142</v>
      </c>
      <c r="C19" s="1371">
        <f t="shared" ref="C19:P19" si="2">AVERAGE(C11:C13)</f>
        <v>18.386523297491042</v>
      </c>
      <c r="D19" s="1371">
        <f t="shared" si="2"/>
        <v>15.545555555555557</v>
      </c>
      <c r="E19" s="1371">
        <f t="shared" si="2"/>
        <v>16.373763440860216</v>
      </c>
      <c r="F19" s="1371">
        <f t="shared" si="2"/>
        <v>16.203189964157705</v>
      </c>
      <c r="G19" s="1371">
        <f t="shared" si="2"/>
        <v>17.019068100358425</v>
      </c>
      <c r="H19" s="1371">
        <f t="shared" si="2"/>
        <v>16.643154121863798</v>
      </c>
      <c r="I19" s="1371">
        <f t="shared" si="2"/>
        <v>16.611290322580643</v>
      </c>
      <c r="J19" s="1371">
        <f t="shared" si="2"/>
        <v>16.904695340501785</v>
      </c>
      <c r="K19" s="1371">
        <f t="shared" si="2"/>
        <v>18.751720430107525</v>
      </c>
      <c r="L19" s="1371">
        <f t="shared" si="2"/>
        <v>17.249605734767027</v>
      </c>
      <c r="M19" s="1371">
        <f t="shared" si="2"/>
        <v>17.262329749103941</v>
      </c>
      <c r="N19" s="1371">
        <f t="shared" si="2"/>
        <v>16.382724014336915</v>
      </c>
      <c r="O19" s="1371">
        <f t="shared" si="2"/>
        <v>16.640250896057349</v>
      </c>
      <c r="P19" s="1377">
        <f t="shared" si="2"/>
        <v>16.798494623655913</v>
      </c>
      <c r="Q19" s="5"/>
      <c r="R19" s="3"/>
      <c r="S19" s="3"/>
      <c r="T19" s="3"/>
      <c r="U19" s="3"/>
      <c r="V19" s="3"/>
      <c r="W19" s="3"/>
      <c r="X19" s="3"/>
    </row>
    <row r="20" spans="1:29" ht="12" customHeight="1">
      <c r="A20" s="1296" t="str">
        <f>'6.1'!A24</f>
        <v>4Q</v>
      </c>
      <c r="B20" s="1371">
        <f>AVERAGE(B14:B16)</f>
        <v>4.9370250896057337</v>
      </c>
      <c r="C20" s="1371">
        <f t="shared" ref="C20:P20" si="3">AVERAGE(C14:C16)</f>
        <v>5.6944086021505376</v>
      </c>
      <c r="D20" s="1371">
        <f t="shared" si="3"/>
        <v>4.4212186379928307</v>
      </c>
      <c r="E20" s="1371">
        <f t="shared" si="3"/>
        <v>4.72146953405018</v>
      </c>
      <c r="F20" s="1371">
        <f t="shared" si="3"/>
        <v>5.1378494623655913</v>
      </c>
      <c r="G20" s="1371">
        <f t="shared" si="3"/>
        <v>5.4581003584229393</v>
      </c>
      <c r="H20" s="1371">
        <f t="shared" si="3"/>
        <v>4.9455913978494621</v>
      </c>
      <c r="I20" s="1371">
        <f t="shared" si="3"/>
        <v>5.2220430107526887</v>
      </c>
      <c r="J20" s="1371">
        <f t="shared" si="3"/>
        <v>5.2572759856630817</v>
      </c>
      <c r="K20" s="1371">
        <f t="shared" si="3"/>
        <v>6.6496774193548385</v>
      </c>
      <c r="L20" s="1371">
        <f t="shared" si="3"/>
        <v>5.6460931899641587</v>
      </c>
      <c r="M20" s="1371">
        <f t="shared" si="3"/>
        <v>5.0886021505376346</v>
      </c>
      <c r="N20" s="1371">
        <f>AVERAGE(N14:N16)</f>
        <v>4.760071684587813</v>
      </c>
      <c r="O20" s="1371">
        <f t="shared" si="3"/>
        <v>4.9938351254480269</v>
      </c>
      <c r="P20" s="1377">
        <f t="shared" si="3"/>
        <v>5.1531899641577068</v>
      </c>
    </row>
    <row r="21" spans="1:29" ht="12" customHeight="1">
      <c r="A21" s="1295" t="str">
        <f>'6.1'!A25</f>
        <v>1H</v>
      </c>
      <c r="B21" s="1368">
        <f>AVERAGE(B5:B10)</f>
        <v>7.4134459805427548</v>
      </c>
      <c r="C21" s="1368">
        <f t="shared" ref="C21:P21" si="4">AVERAGE(C5:C10)</f>
        <v>9.063005632360472</v>
      </c>
      <c r="D21" s="1368">
        <f t="shared" si="4"/>
        <v>6.8642626728110594</v>
      </c>
      <c r="E21" s="1368">
        <f t="shared" si="4"/>
        <v>7.3479736303123389</v>
      </c>
      <c r="F21" s="1368">
        <f t="shared" si="4"/>
        <v>7.6302572964669748</v>
      </c>
      <c r="G21" s="1368">
        <f t="shared" si="4"/>
        <v>7.8507398873527903</v>
      </c>
      <c r="H21" s="1368">
        <f t="shared" si="4"/>
        <v>7.4939656938044026</v>
      </c>
      <c r="I21" s="1368">
        <f t="shared" si="4"/>
        <v>7.7511955965181771</v>
      </c>
      <c r="J21" s="1368">
        <f t="shared" si="4"/>
        <v>8.0952304147465437</v>
      </c>
      <c r="K21" s="1368">
        <f t="shared" si="4"/>
        <v>9.9611840757808494</v>
      </c>
      <c r="L21" s="1368">
        <f t="shared" si="4"/>
        <v>8.5890104966717882</v>
      </c>
      <c r="M21" s="1368">
        <f t="shared" si="4"/>
        <v>8.5361610343061969</v>
      </c>
      <c r="N21" s="1368">
        <f t="shared" si="4"/>
        <v>7.4230952380952386</v>
      </c>
      <c r="O21" s="1368">
        <f t="shared" si="4"/>
        <v>7.184056579621096</v>
      </c>
      <c r="P21" s="1378">
        <f t="shared" si="4"/>
        <v>7.8776408090117771</v>
      </c>
    </row>
    <row r="22" spans="1:29" ht="12" customHeight="1">
      <c r="A22" s="1297" t="str">
        <f>'6.1'!A26</f>
        <v>2H</v>
      </c>
      <c r="B22" s="1374">
        <f>AVERAGE(B11:B16)</f>
        <v>10.493100358422938</v>
      </c>
      <c r="C22" s="1374">
        <f t="shared" ref="C22:P22" si="5">AVERAGE(C11:C16)</f>
        <v>12.04046594982079</v>
      </c>
      <c r="D22" s="1374">
        <f t="shared" si="5"/>
        <v>9.9833870967741927</v>
      </c>
      <c r="E22" s="1374">
        <f t="shared" si="5"/>
        <v>10.547616487455198</v>
      </c>
      <c r="F22" s="1374">
        <f t="shared" si="5"/>
        <v>10.670519713261648</v>
      </c>
      <c r="G22" s="1374">
        <f t="shared" si="5"/>
        <v>11.238584229390682</v>
      </c>
      <c r="H22" s="1374">
        <f t="shared" si="5"/>
        <v>10.79437275985663</v>
      </c>
      <c r="I22" s="1374">
        <f t="shared" si="5"/>
        <v>10.916666666666666</v>
      </c>
      <c r="J22" s="1374">
        <f t="shared" si="5"/>
        <v>11.080985663082432</v>
      </c>
      <c r="K22" s="1374">
        <f t="shared" si="5"/>
        <v>12.70069892473118</v>
      </c>
      <c r="L22" s="1374">
        <f t="shared" si="5"/>
        <v>11.447849462365591</v>
      </c>
      <c r="M22" s="1374">
        <f t="shared" si="5"/>
        <v>11.175465949820788</v>
      </c>
      <c r="N22" s="1374">
        <f t="shared" si="5"/>
        <v>10.571397849462365</v>
      </c>
      <c r="O22" s="1374">
        <f t="shared" si="5"/>
        <v>10.817043010752689</v>
      </c>
      <c r="P22" s="1379">
        <f t="shared" si="5"/>
        <v>10.97584229390681</v>
      </c>
    </row>
    <row r="23" spans="1:29" ht="12" customHeight="1">
      <c r="A23" s="1298" t="str">
        <f>'6.1'!A27</f>
        <v>Year</v>
      </c>
      <c r="B23" s="1380">
        <f>AVERAGE(B5:B16)</f>
        <v>8.9532731694828467</v>
      </c>
      <c r="C23" s="1380">
        <f t="shared" ref="C23:P23" si="6">AVERAGE(C5:C16)</f>
        <v>10.55173579109063</v>
      </c>
      <c r="D23" s="1380">
        <f t="shared" si="6"/>
        <v>8.4238248847926265</v>
      </c>
      <c r="E23" s="1380">
        <f t="shared" si="6"/>
        <v>8.94779505888377</v>
      </c>
      <c r="F23" s="1380">
        <f t="shared" si="6"/>
        <v>9.1503885048643117</v>
      </c>
      <c r="G23" s="1380">
        <f t="shared" si="6"/>
        <v>9.5446620583717348</v>
      </c>
      <c r="H23" s="1380">
        <f t="shared" si="6"/>
        <v>9.144169226830515</v>
      </c>
      <c r="I23" s="1380">
        <f t="shared" si="6"/>
        <v>9.3339311315924203</v>
      </c>
      <c r="J23" s="1380">
        <f t="shared" si="6"/>
        <v>9.5881080389144895</v>
      </c>
      <c r="K23" s="1380">
        <f t="shared" si="6"/>
        <v>11.330941500256017</v>
      </c>
      <c r="L23" s="1380">
        <f t="shared" si="6"/>
        <v>10.01842997951869</v>
      </c>
      <c r="M23" s="1380">
        <f t="shared" si="6"/>
        <v>9.8558134920634917</v>
      </c>
      <c r="N23" s="1380">
        <f t="shared" si="6"/>
        <v>8.9972465437788021</v>
      </c>
      <c r="O23" s="1380">
        <f t="shared" si="6"/>
        <v>9.0005497951868918</v>
      </c>
      <c r="P23" s="1381">
        <f t="shared" si="6"/>
        <v>9.426741551459294</v>
      </c>
    </row>
    <row r="24" spans="1:29" ht="15" customHeight="1"/>
    <row r="25" spans="1:29" ht="15" customHeight="1">
      <c r="A25" s="1786" t="s">
        <v>546</v>
      </c>
      <c r="B25" s="1786"/>
      <c r="C25" s="1786"/>
      <c r="D25" s="1786"/>
      <c r="E25" s="1786"/>
      <c r="F25" s="1786"/>
      <c r="G25" s="1786"/>
      <c r="H25" s="1786"/>
      <c r="I25" s="1786"/>
      <c r="J25" s="1786"/>
      <c r="K25" s="1786"/>
      <c r="L25" s="1786"/>
      <c r="M25" s="1786"/>
      <c r="N25" s="1786"/>
      <c r="O25" s="1786"/>
      <c r="P25" s="1786"/>
    </row>
    <row r="26" spans="1:29" s="148" customFormat="1" ht="5.0999999999999996" customHeight="1">
      <c r="A26" s="1209"/>
      <c r="B26" s="1208" t="str">
        <f>B4</f>
        <v xml:space="preserve"> Jihočeský R.</v>
      </c>
      <c r="C26" s="1208" t="str">
        <f t="shared" ref="C26:O26" si="7">C4</f>
        <v xml:space="preserve"> Jihomoravský R.</v>
      </c>
      <c r="D26" s="1208" t="str">
        <f t="shared" si="7"/>
        <v xml:space="preserve"> Karlovarský R.</v>
      </c>
      <c r="E26" s="1208" t="str">
        <f t="shared" si="7"/>
        <v xml:space="preserve"> Královéhradecký R.</v>
      </c>
      <c r="F26" s="1208" t="str">
        <f t="shared" si="7"/>
        <v xml:space="preserve"> Liberecký R.</v>
      </c>
      <c r="G26" s="1208" t="str">
        <f t="shared" si="7"/>
        <v xml:space="preserve"> Moravskoslezský R.</v>
      </c>
      <c r="H26" s="1208" t="str">
        <f t="shared" si="7"/>
        <v xml:space="preserve"> Olomoucký R.</v>
      </c>
      <c r="I26" s="1208" t="str">
        <f t="shared" si="7"/>
        <v xml:space="preserve"> Pardubický R.</v>
      </c>
      <c r="J26" s="1208" t="str">
        <f t="shared" si="7"/>
        <v xml:space="preserve"> Plzeňský R.</v>
      </c>
      <c r="K26" s="1208" t="str">
        <f t="shared" si="7"/>
        <v xml:space="preserve"> Prague</v>
      </c>
      <c r="L26" s="1208" t="str">
        <f t="shared" si="7"/>
        <v xml:space="preserve"> Středočeský R.</v>
      </c>
      <c r="M26" s="1208" t="str">
        <f t="shared" si="7"/>
        <v xml:space="preserve"> Ústecký R.</v>
      </c>
      <c r="N26" s="1208" t="str">
        <f t="shared" si="7"/>
        <v xml:space="preserve"> Vysočina R.</v>
      </c>
      <c r="O26" s="1208" t="str">
        <f t="shared" si="7"/>
        <v xml:space="preserve"> Zlínský R.</v>
      </c>
      <c r="P26" s="1208" t="s">
        <v>52</v>
      </c>
    </row>
    <row r="27" spans="1:29" ht="12" customHeight="1">
      <c r="A27" s="1295">
        <v>2013</v>
      </c>
      <c r="B27" s="1368">
        <v>7.9230136986301352</v>
      </c>
      <c r="C27" s="1368">
        <v>9.5830136986301397</v>
      </c>
      <c r="D27" s="1369">
        <v>6.7093150684931455</v>
      </c>
      <c r="E27" s="1369">
        <v>8.1295890410958958</v>
      </c>
      <c r="F27" s="1369">
        <v>7.8575342465753453</v>
      </c>
      <c r="G27" s="1369">
        <v>8.8983561643835589</v>
      </c>
      <c r="H27" s="1369">
        <v>8.4435616438356185</v>
      </c>
      <c r="I27" s="1369">
        <v>8.1504109589041107</v>
      </c>
      <c r="J27" s="1369">
        <v>8.1013698630136979</v>
      </c>
      <c r="K27" s="1368">
        <v>9.8679452054794456</v>
      </c>
      <c r="L27" s="1368">
        <v>8.6679452054794481</v>
      </c>
      <c r="M27" s="1369">
        <v>8.5879452054794569</v>
      </c>
      <c r="N27" s="1369">
        <v>7.8876712328767171</v>
      </c>
      <c r="O27" s="1369">
        <v>8.4430136986301356</v>
      </c>
      <c r="P27" s="1370">
        <v>8.3000000000000007</v>
      </c>
      <c r="Q27" s="365"/>
      <c r="R27" s="365"/>
      <c r="S27" s="365"/>
      <c r="T27" s="365"/>
      <c r="U27" s="365"/>
      <c r="V27" s="365"/>
      <c r="W27" s="365"/>
      <c r="X27" s="365"/>
      <c r="Y27" s="365"/>
      <c r="Z27" s="365"/>
      <c r="AA27" s="365"/>
      <c r="AB27" s="365"/>
      <c r="AC27" s="365"/>
    </row>
    <row r="28" spans="1:29" ht="12" customHeight="1">
      <c r="A28" s="1297">
        <v>2014</v>
      </c>
      <c r="B28" s="1374">
        <v>9.2205479452054835</v>
      </c>
      <c r="C28" s="1375">
        <v>10.938082191780827</v>
      </c>
      <c r="D28" s="1375">
        <v>8.3956164383561607</v>
      </c>
      <c r="E28" s="1375">
        <v>9.690136986301372</v>
      </c>
      <c r="F28" s="1375">
        <v>9.5232876712328807</v>
      </c>
      <c r="G28" s="1375">
        <v>9.9312328767123308</v>
      </c>
      <c r="H28" s="1375">
        <v>9.6671232876712274</v>
      </c>
      <c r="I28" s="1375">
        <v>9.6331506849315023</v>
      </c>
      <c r="J28" s="1375">
        <v>9.7002739726027407</v>
      </c>
      <c r="K28" s="1374">
        <v>11.39506849315069</v>
      </c>
      <c r="L28" s="1375">
        <v>10.222739726027401</v>
      </c>
      <c r="M28" s="1375">
        <v>10.033150684931506</v>
      </c>
      <c r="N28" s="1375">
        <v>9.1528767123287764</v>
      </c>
      <c r="O28" s="1375">
        <v>9.9326027397260308</v>
      </c>
      <c r="P28" s="1376">
        <v>9.6999999999999993</v>
      </c>
      <c r="Q28" s="365"/>
      <c r="R28" s="365"/>
      <c r="S28" s="365"/>
      <c r="T28" s="365"/>
      <c r="U28" s="365"/>
      <c r="V28" s="365"/>
      <c r="W28" s="365"/>
      <c r="X28" s="365"/>
      <c r="Y28" s="365"/>
      <c r="Z28" s="365"/>
      <c r="AA28" s="365"/>
      <c r="AB28" s="365"/>
      <c r="AC28" s="365"/>
    </row>
    <row r="29" spans="1:29" ht="12" customHeight="1">
      <c r="A29" s="1296">
        <v>2015</v>
      </c>
      <c r="B29" s="1371">
        <v>9.3605479452054912</v>
      </c>
      <c r="C29" s="1372">
        <v>10.88328767123288</v>
      </c>
      <c r="D29" s="1372">
        <v>8.2572602739726122</v>
      </c>
      <c r="E29" s="1372">
        <v>9.4657534246575334</v>
      </c>
      <c r="F29" s="1372">
        <v>9.3180821917808085</v>
      </c>
      <c r="G29" s="1372">
        <v>9.9487671232876771</v>
      </c>
      <c r="H29" s="1372">
        <v>9.5476712328767057</v>
      </c>
      <c r="I29" s="1372">
        <v>9.606575342465753</v>
      </c>
      <c r="J29" s="1372">
        <v>9.8224657534246589</v>
      </c>
      <c r="K29" s="1371">
        <v>11.541643835616442</v>
      </c>
      <c r="L29" s="1372">
        <v>10.365479452054798</v>
      </c>
      <c r="M29" s="1372">
        <v>10.097260273972603</v>
      </c>
      <c r="N29" s="1372">
        <v>9.261369863013698</v>
      </c>
      <c r="O29" s="1372">
        <v>9.6117808219178116</v>
      </c>
      <c r="P29" s="1373">
        <v>9.8000000000000007</v>
      </c>
      <c r="Q29" s="365"/>
      <c r="R29" s="365"/>
      <c r="S29" s="365"/>
      <c r="T29" s="365"/>
      <c r="U29" s="365"/>
      <c r="V29" s="365"/>
      <c r="W29" s="365"/>
      <c r="X29" s="365"/>
      <c r="Y29" s="365"/>
      <c r="Z29" s="365"/>
      <c r="AA29" s="365"/>
      <c r="AB29" s="365"/>
      <c r="AC29" s="365"/>
    </row>
    <row r="30" spans="1:29" ht="12" customHeight="1">
      <c r="A30" s="1296">
        <v>2016</v>
      </c>
      <c r="B30" s="1371">
        <v>8.4830601092896121</v>
      </c>
      <c r="C30" s="1372">
        <v>10.159289617486332</v>
      </c>
      <c r="D30" s="1372">
        <v>7.674043715846989</v>
      </c>
      <c r="E30" s="1372">
        <v>8.7259562841529998</v>
      </c>
      <c r="F30" s="1372">
        <v>8.541803278688521</v>
      </c>
      <c r="G30" s="1372">
        <v>9.1620218579235022</v>
      </c>
      <c r="H30" s="1372">
        <v>8.8612021857923526</v>
      </c>
      <c r="I30" s="1372">
        <v>8.8393442622950875</v>
      </c>
      <c r="J30" s="1372">
        <v>8.9374316939890761</v>
      </c>
      <c r="K30" s="1371">
        <v>10.757103825136609</v>
      </c>
      <c r="L30" s="1372">
        <v>9.4855191256830604</v>
      </c>
      <c r="M30" s="1372">
        <v>9.404371584699442</v>
      </c>
      <c r="N30" s="1372">
        <v>8.4385245901639365</v>
      </c>
      <c r="O30" s="1372">
        <v>8.8841530054644799</v>
      </c>
      <c r="P30" s="1373">
        <v>8.9722459037378375</v>
      </c>
      <c r="Q30" s="365"/>
      <c r="R30" s="365"/>
      <c r="S30" s="365"/>
      <c r="T30" s="365"/>
      <c r="U30" s="365"/>
      <c r="V30" s="365"/>
      <c r="W30" s="365"/>
      <c r="X30" s="365"/>
      <c r="Y30" s="365"/>
      <c r="Z30" s="365"/>
      <c r="AA30" s="365"/>
      <c r="AB30" s="365"/>
      <c r="AC30" s="365"/>
    </row>
    <row r="31" spans="1:29" ht="12" customHeight="1">
      <c r="A31" s="1295">
        <v>2017</v>
      </c>
      <c r="B31" s="1368">
        <v>8.4599443164362516</v>
      </c>
      <c r="C31" s="1369">
        <v>10.187891705069125</v>
      </c>
      <c r="D31" s="1369">
        <v>7.657002688172045</v>
      </c>
      <c r="E31" s="1369">
        <v>8.4900524833589319</v>
      </c>
      <c r="F31" s="1369">
        <v>8.4881995647721453</v>
      </c>
      <c r="G31" s="1369">
        <v>8.9379480286738353</v>
      </c>
      <c r="H31" s="1369">
        <v>8.6292146697388645</v>
      </c>
      <c r="I31" s="1369">
        <v>8.6751939324116734</v>
      </c>
      <c r="J31" s="1369">
        <v>8.9431675627240139</v>
      </c>
      <c r="K31" s="1368">
        <v>10.687147337429593</v>
      </c>
      <c r="L31" s="1369">
        <v>9.3806419610855105</v>
      </c>
      <c r="M31" s="1369">
        <v>9.3785394265232966</v>
      </c>
      <c r="N31" s="1369">
        <v>8.3757174859190968</v>
      </c>
      <c r="O31" s="1369">
        <v>8.5992485919098822</v>
      </c>
      <c r="P31" s="1370">
        <v>8.8161872759856621</v>
      </c>
      <c r="Q31" s="365"/>
      <c r="R31" s="365"/>
      <c r="S31" s="365"/>
      <c r="T31" s="365"/>
      <c r="U31" s="365"/>
      <c r="V31" s="365"/>
      <c r="W31" s="365"/>
      <c r="X31" s="365"/>
      <c r="Y31" s="365"/>
      <c r="Z31" s="365"/>
      <c r="AA31" s="365"/>
      <c r="AB31" s="365"/>
      <c r="AC31" s="365"/>
    </row>
    <row r="32" spans="1:29" ht="12" customHeight="1">
      <c r="A32" s="1297">
        <v>2018</v>
      </c>
      <c r="B32" s="1374">
        <v>9.3344233230926772</v>
      </c>
      <c r="C32" s="1375">
        <v>11.25991679467486</v>
      </c>
      <c r="D32" s="1375">
        <v>8.5774820788530466</v>
      </c>
      <c r="E32" s="1375">
        <v>9.8415104966717859</v>
      </c>
      <c r="F32" s="1375">
        <v>9.6630382744495655</v>
      </c>
      <c r="G32" s="1375">
        <v>9.9610931899641582</v>
      </c>
      <c r="H32" s="1375">
        <v>9.6289394521249339</v>
      </c>
      <c r="I32" s="1375">
        <v>9.9138453661034305</v>
      </c>
      <c r="J32" s="1375">
        <v>9.8752118535586284</v>
      </c>
      <c r="K32" s="1374">
        <v>11.716813236047107</v>
      </c>
      <c r="L32" s="1375">
        <v>10.508802483358934</v>
      </c>
      <c r="M32" s="1375">
        <v>10.240105606758833</v>
      </c>
      <c r="N32" s="1375">
        <v>9.4299564772145423</v>
      </c>
      <c r="O32" s="1375">
        <v>9.5680849974398345</v>
      </c>
      <c r="P32" s="1376">
        <v>9.8751190476190462</v>
      </c>
      <c r="Q32" s="365"/>
      <c r="R32" s="365"/>
      <c r="S32" s="365"/>
      <c r="T32" s="365"/>
      <c r="U32" s="365"/>
      <c r="V32" s="365"/>
      <c r="W32" s="365"/>
      <c r="X32" s="365"/>
      <c r="Y32" s="365"/>
      <c r="Z32" s="365"/>
      <c r="AA32" s="365"/>
      <c r="AB32" s="365"/>
      <c r="AC32" s="365"/>
    </row>
    <row r="33" spans="1:29" ht="12" customHeight="1">
      <c r="A33" s="1296">
        <v>2019</v>
      </c>
      <c r="B33" s="1371">
        <v>9.2429729902713778</v>
      </c>
      <c r="C33" s="1372">
        <v>11.022199180747565</v>
      </c>
      <c r="D33" s="1372">
        <v>8.5290770609318987</v>
      </c>
      <c r="E33" s="1372">
        <v>9.5642121095750117</v>
      </c>
      <c r="F33" s="1372">
        <v>9.5788645673323085</v>
      </c>
      <c r="G33" s="1372">
        <v>10.174226830517151</v>
      </c>
      <c r="H33" s="1372">
        <v>9.6721940604198675</v>
      </c>
      <c r="I33" s="1372">
        <v>9.7099769585253437</v>
      </c>
      <c r="J33" s="1372">
        <v>9.69127944188428</v>
      </c>
      <c r="K33" s="1371">
        <v>11.573257808499742</v>
      </c>
      <c r="L33" s="1372">
        <v>10.28830581157194</v>
      </c>
      <c r="M33" s="1372">
        <v>10.089240911418329</v>
      </c>
      <c r="N33" s="1372">
        <v>9.2364752944188453</v>
      </c>
      <c r="O33" s="1372">
        <v>9.4433685355862771</v>
      </c>
      <c r="P33" s="1373">
        <v>9.7526875320020494</v>
      </c>
      <c r="Q33" s="365"/>
      <c r="R33" s="365"/>
      <c r="S33" s="365"/>
      <c r="T33" s="365"/>
      <c r="U33" s="365"/>
      <c r="V33" s="365"/>
      <c r="W33" s="365"/>
      <c r="X33" s="365"/>
      <c r="Y33" s="365"/>
      <c r="Z33" s="365"/>
      <c r="AA33" s="365"/>
      <c r="AB33" s="365"/>
      <c r="AC33" s="365"/>
    </row>
    <row r="34" spans="1:29" ht="12" customHeight="1">
      <c r="A34" s="1296">
        <v>2020</v>
      </c>
      <c r="B34" s="1371">
        <v>8.8363524065540204</v>
      </c>
      <c r="C34" s="1372">
        <v>10.500929979518689</v>
      </c>
      <c r="D34" s="1372">
        <v>8.2805465949820789</v>
      </c>
      <c r="E34" s="1372">
        <v>9.1069662058371748</v>
      </c>
      <c r="F34" s="1372">
        <v>9.1997727854582703</v>
      </c>
      <c r="G34" s="1372">
        <v>9.5240527393753194</v>
      </c>
      <c r="H34" s="1372">
        <v>9.2041743471582187</v>
      </c>
      <c r="I34" s="1372">
        <v>9.3044060419866881</v>
      </c>
      <c r="J34" s="1372">
        <v>9.3268836405529978</v>
      </c>
      <c r="K34" s="1371">
        <v>11.296267921146956</v>
      </c>
      <c r="L34" s="1372">
        <v>9.9817716333845379</v>
      </c>
      <c r="M34" s="1372">
        <v>9.7348412698412687</v>
      </c>
      <c r="N34" s="1372">
        <v>8.8239055299539171</v>
      </c>
      <c r="O34" s="1372">
        <v>8.9208410138248837</v>
      </c>
      <c r="P34" s="1373">
        <v>9.3390104966717846</v>
      </c>
      <c r="Q34" s="365"/>
      <c r="R34" s="365"/>
      <c r="S34" s="365"/>
      <c r="T34" s="365"/>
      <c r="U34" s="365"/>
      <c r="V34" s="365"/>
      <c r="W34" s="365"/>
      <c r="X34" s="365"/>
      <c r="Y34" s="365"/>
      <c r="Z34" s="365"/>
      <c r="AA34" s="365"/>
      <c r="AB34" s="365"/>
      <c r="AC34" s="365"/>
    </row>
    <row r="35" spans="1:29" ht="12" customHeight="1">
      <c r="A35" s="1295">
        <v>2021</v>
      </c>
      <c r="B35" s="1368">
        <v>7.7625710445468519</v>
      </c>
      <c r="C35" s="1369">
        <v>9.5936213517665134</v>
      </c>
      <c r="D35" s="1369">
        <v>6.9439816948284694</v>
      </c>
      <c r="E35" s="1369">
        <v>7.8312493599590374</v>
      </c>
      <c r="F35" s="1369">
        <v>8.0314343317972341</v>
      </c>
      <c r="G35" s="1369">
        <v>8.6916641065028148</v>
      </c>
      <c r="H35" s="1369">
        <v>8.1999449564772142</v>
      </c>
      <c r="I35" s="1369">
        <v>8.1611930363543284</v>
      </c>
      <c r="J35" s="1369">
        <v>8.1841551459293402</v>
      </c>
      <c r="K35" s="1368">
        <v>9.9980017921146942</v>
      </c>
      <c r="L35" s="1369">
        <v>8.8038293650793644</v>
      </c>
      <c r="M35" s="1369">
        <v>8.5569783666154642</v>
      </c>
      <c r="N35" s="1369">
        <v>7.8632994111623136</v>
      </c>
      <c r="O35" s="1369">
        <v>7.9984709421402975</v>
      </c>
      <c r="P35" s="1370">
        <v>8.2528539426523277</v>
      </c>
      <c r="Q35" s="365"/>
      <c r="R35" s="365"/>
      <c r="S35" s="365"/>
      <c r="T35" s="365"/>
      <c r="U35" s="365"/>
      <c r="V35" s="365"/>
      <c r="W35" s="365"/>
      <c r="X35" s="365"/>
      <c r="Y35" s="365"/>
      <c r="Z35" s="365"/>
      <c r="AA35" s="365"/>
      <c r="AB35" s="365"/>
      <c r="AC35" s="365"/>
    </row>
    <row r="36" spans="1:29" ht="12" customHeight="1">
      <c r="A36" s="1297">
        <v>2022</v>
      </c>
      <c r="B36" s="1374">
        <f>B23</f>
        <v>8.9532731694828467</v>
      </c>
      <c r="C36" s="1374">
        <f t="shared" ref="C36:N36" si="8">C23</f>
        <v>10.55173579109063</v>
      </c>
      <c r="D36" s="1374">
        <f t="shared" si="8"/>
        <v>8.4238248847926265</v>
      </c>
      <c r="E36" s="1374">
        <f t="shared" si="8"/>
        <v>8.94779505888377</v>
      </c>
      <c r="F36" s="1374">
        <f t="shared" si="8"/>
        <v>9.1503885048643117</v>
      </c>
      <c r="G36" s="1374">
        <f t="shared" si="8"/>
        <v>9.5446620583717348</v>
      </c>
      <c r="H36" s="1374">
        <f t="shared" si="8"/>
        <v>9.144169226830515</v>
      </c>
      <c r="I36" s="1374">
        <f t="shared" si="8"/>
        <v>9.3339311315924203</v>
      </c>
      <c r="J36" s="1374">
        <f t="shared" si="8"/>
        <v>9.5881080389144895</v>
      </c>
      <c r="K36" s="1374">
        <f t="shared" si="8"/>
        <v>11.330941500256017</v>
      </c>
      <c r="L36" s="1374">
        <f t="shared" si="8"/>
        <v>10.01842997951869</v>
      </c>
      <c r="M36" s="1374">
        <f t="shared" si="8"/>
        <v>9.8558134920634917</v>
      </c>
      <c r="N36" s="1374">
        <f t="shared" si="8"/>
        <v>8.9972465437788021</v>
      </c>
      <c r="O36" s="1374">
        <f>O23</f>
        <v>9.0005497951868918</v>
      </c>
      <c r="P36" s="1379">
        <f>P23</f>
        <v>9.426741551459294</v>
      </c>
      <c r="Q36" s="365"/>
      <c r="R36" s="365"/>
      <c r="S36" s="365"/>
      <c r="T36" s="365"/>
      <c r="U36" s="365"/>
      <c r="V36" s="365"/>
      <c r="W36" s="365"/>
      <c r="X36" s="365"/>
      <c r="Y36" s="365"/>
      <c r="Z36" s="365"/>
      <c r="AA36" s="365"/>
      <c r="AB36" s="365"/>
      <c r="AC36" s="365"/>
    </row>
    <row r="37" spans="1:29" ht="11.1" customHeight="1">
      <c r="A37" s="99"/>
      <c r="B37" s="258"/>
      <c r="C37" s="291"/>
      <c r="D37" s="291"/>
      <c r="E37" s="291"/>
      <c r="F37" s="291"/>
      <c r="G37" s="291"/>
      <c r="H37" s="291"/>
      <c r="I37" s="291"/>
      <c r="J37" s="291"/>
      <c r="K37" s="258"/>
      <c r="L37" s="291"/>
      <c r="M37" s="291"/>
      <c r="N37" s="291"/>
      <c r="O37" s="291"/>
      <c r="P37" s="291"/>
      <c r="Q37" s="365"/>
      <c r="R37" s="365"/>
      <c r="S37" s="365"/>
      <c r="T37" s="365"/>
      <c r="U37" s="365"/>
      <c r="V37" s="365"/>
      <c r="W37" s="365"/>
      <c r="X37" s="365"/>
      <c r="Y37" s="365"/>
      <c r="Z37" s="365"/>
      <c r="AA37" s="365"/>
      <c r="AB37" s="365"/>
      <c r="AC37" s="365"/>
    </row>
    <row r="38" spans="1:29" ht="12.75" customHeight="1">
      <c r="A38" s="1787" t="str">
        <f>A25</f>
        <v>Air temperature by Region over the last 10 years (°C)</v>
      </c>
      <c r="B38" s="1787"/>
      <c r="C38" s="1787"/>
      <c r="D38" s="1787"/>
      <c r="E38" s="1787"/>
      <c r="F38" s="1787"/>
      <c r="G38" s="1787"/>
      <c r="H38" s="1787"/>
      <c r="I38" s="1787"/>
      <c r="J38" s="1787"/>
      <c r="K38" s="1787"/>
      <c r="L38" s="1787"/>
      <c r="M38" s="1787"/>
      <c r="N38" s="1787"/>
      <c r="O38" s="1787"/>
      <c r="P38" s="1787"/>
      <c r="Q38" s="365"/>
      <c r="R38" s="365"/>
      <c r="S38" s="365"/>
      <c r="T38" s="365"/>
      <c r="U38" s="365"/>
      <c r="V38" s="365"/>
      <c r="W38" s="365"/>
      <c r="X38" s="365"/>
      <c r="Y38" s="365"/>
      <c r="Z38" s="365"/>
      <c r="AA38" s="365"/>
      <c r="AB38" s="365"/>
      <c r="AC38" s="365"/>
    </row>
    <row r="39" spans="1:29">
      <c r="A39" s="1787"/>
      <c r="B39" s="1787"/>
      <c r="C39" s="1787"/>
      <c r="D39" s="1787"/>
      <c r="E39" s="1787"/>
      <c r="F39" s="1787"/>
      <c r="G39" s="1787"/>
      <c r="H39" s="1787"/>
      <c r="I39" s="1787"/>
      <c r="J39" s="1787"/>
      <c r="K39" s="1787"/>
      <c r="L39" s="1787"/>
      <c r="M39" s="1787"/>
      <c r="N39" s="1787"/>
      <c r="O39" s="1787"/>
      <c r="P39" s="1787"/>
    </row>
    <row r="40" spans="1:29" ht="11.1" customHeight="1">
      <c r="A40" s="99"/>
      <c r="B40" s="258"/>
      <c r="C40" s="258"/>
      <c r="D40" s="258"/>
      <c r="E40" s="258"/>
      <c r="F40" s="258"/>
      <c r="G40" s="258"/>
      <c r="H40" s="258"/>
      <c r="I40" s="258"/>
      <c r="J40" s="258"/>
      <c r="K40" s="258"/>
      <c r="L40" s="258"/>
      <c r="M40" s="258"/>
      <c r="N40" s="258"/>
      <c r="O40" s="258"/>
      <c r="P40" s="258"/>
    </row>
    <row r="41" spans="1:29" ht="11.1" customHeight="1">
      <c r="A41" s="99"/>
      <c r="B41" s="258"/>
      <c r="C41" s="258"/>
      <c r="D41" s="258"/>
      <c r="E41" s="258"/>
      <c r="F41" s="258"/>
      <c r="G41" s="258"/>
      <c r="H41" s="258"/>
      <c r="I41" s="258"/>
      <c r="J41" s="258"/>
      <c r="K41" s="258"/>
      <c r="L41" s="258"/>
      <c r="M41" s="258"/>
      <c r="N41" s="258"/>
      <c r="O41" s="258"/>
      <c r="P41" s="258"/>
    </row>
    <row r="42" spans="1:29" ht="11.1" customHeight="1">
      <c r="A42" s="99"/>
      <c r="B42" s="258"/>
      <c r="C42" s="258"/>
      <c r="D42" s="258"/>
      <c r="E42" s="258"/>
      <c r="F42" s="258"/>
      <c r="G42" s="258"/>
      <c r="H42" s="258"/>
      <c r="I42" s="258"/>
      <c r="J42" s="258"/>
      <c r="K42" s="258"/>
      <c r="L42" s="258"/>
      <c r="M42" s="258"/>
      <c r="N42" s="258"/>
      <c r="O42" s="258"/>
      <c r="P42" s="258"/>
    </row>
    <row r="43" spans="1:29" ht="11.1" customHeight="1">
      <c r="A43" s="99"/>
      <c r="B43" s="258"/>
      <c r="C43" s="258"/>
      <c r="D43" s="258"/>
      <c r="E43" s="258"/>
      <c r="F43" s="258"/>
      <c r="G43" s="258"/>
      <c r="H43" s="258"/>
      <c r="I43" s="258"/>
      <c r="J43" s="258"/>
      <c r="K43" s="258"/>
      <c r="L43" s="258"/>
      <c r="M43" s="258"/>
      <c r="N43" s="258"/>
      <c r="O43" s="258"/>
      <c r="P43" s="258"/>
    </row>
    <row r="44" spans="1:29" ht="11.1" customHeight="1">
      <c r="A44" s="99"/>
      <c r="B44" s="258"/>
      <c r="C44" s="258"/>
      <c r="D44" s="258"/>
      <c r="E44" s="258"/>
      <c r="F44" s="258"/>
      <c r="G44" s="258"/>
      <c r="H44" s="258"/>
      <c r="I44" s="258"/>
      <c r="J44" s="258"/>
      <c r="K44" s="258"/>
      <c r="L44" s="258"/>
      <c r="M44" s="258"/>
      <c r="N44" s="258"/>
      <c r="O44" s="258"/>
      <c r="P44" s="258"/>
    </row>
    <row r="45" spans="1:29" ht="11.1" customHeight="1">
      <c r="A45" s="99"/>
      <c r="B45" s="258"/>
      <c r="C45" s="258"/>
      <c r="D45" s="258"/>
      <c r="E45" s="258"/>
      <c r="F45" s="258"/>
      <c r="G45" s="258"/>
      <c r="H45" s="258"/>
      <c r="I45" s="258"/>
      <c r="J45" s="258"/>
      <c r="K45" s="258"/>
      <c r="L45" s="258"/>
      <c r="M45" s="258"/>
      <c r="N45" s="258"/>
      <c r="O45" s="258"/>
      <c r="P45" s="258"/>
    </row>
  </sheetData>
  <mergeCells count="6">
    <mergeCell ref="A38:P39"/>
    <mergeCell ref="A2:I2"/>
    <mergeCell ref="A1:P1"/>
    <mergeCell ref="A3:P3"/>
    <mergeCell ref="A25:P25"/>
    <mergeCell ref="J2:R2"/>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52"/>
  <dimension ref="A1:AC145"/>
  <sheetViews>
    <sheetView showGridLines="0" topLeftCell="A124" zoomScaleNormal="100" zoomScaleSheetLayoutView="100" workbookViewId="0">
      <selection activeCell="H1" sqref="H1"/>
    </sheetView>
  </sheetViews>
  <sheetFormatPr defaultColWidth="9.140625" defaultRowHeight="11.25"/>
  <cols>
    <col min="1" max="1" width="6.7109375" style="367" customWidth="1"/>
    <col min="2" max="2" width="1.7109375" style="367" customWidth="1"/>
    <col min="3" max="6" width="11.28515625" style="367" customWidth="1"/>
    <col min="7" max="7" width="11.85546875" style="367" customWidth="1"/>
    <col min="8" max="8" width="11.28515625" style="367" customWidth="1"/>
    <col min="9" max="9" width="12" style="367" customWidth="1"/>
    <col min="10" max="16384" width="9.140625" style="367"/>
  </cols>
  <sheetData>
    <row r="1" spans="1:29" ht="20.25">
      <c r="A1" s="579" t="s">
        <v>485</v>
      </c>
    </row>
    <row r="2" spans="1:29" ht="5.0999999999999996" customHeight="1"/>
    <row r="3" spans="1:29" ht="36" customHeight="1">
      <c r="A3" s="1795" t="s">
        <v>526</v>
      </c>
      <c r="B3" s="1795"/>
      <c r="C3" s="1795"/>
      <c r="D3" s="1795"/>
      <c r="E3" s="1795"/>
      <c r="F3" s="1795"/>
      <c r="G3" s="1795"/>
      <c r="H3" s="1795"/>
      <c r="I3" s="1795"/>
    </row>
    <row r="4" spans="1:29" ht="5.0999999999999996" customHeight="1">
      <c r="A4" s="502"/>
      <c r="B4" s="502"/>
      <c r="C4" s="502"/>
      <c r="D4" s="502"/>
      <c r="E4" s="502"/>
      <c r="F4" s="502"/>
      <c r="G4" s="502"/>
      <c r="H4" s="502"/>
      <c r="I4" s="503"/>
    </row>
    <row r="5" spans="1:29" ht="12" customHeight="1">
      <c r="A5" s="1319"/>
      <c r="B5" s="861"/>
      <c r="C5" s="1798" t="s">
        <v>486</v>
      </c>
      <c r="D5" s="1798"/>
      <c r="E5" s="1798"/>
      <c r="F5" s="1798"/>
      <c r="G5" s="1798"/>
      <c r="H5" s="1798" t="s">
        <v>487</v>
      </c>
      <c r="I5" s="1798"/>
    </row>
    <row r="6" spans="1:29" ht="11.25" customHeight="1">
      <c r="A6" s="1320"/>
      <c r="B6" s="1318"/>
      <c r="C6" s="1797" t="s">
        <v>488</v>
      </c>
      <c r="D6" s="1797"/>
      <c r="E6" s="1797" t="s">
        <v>489</v>
      </c>
      <c r="F6" s="1797"/>
      <c r="G6" s="1797"/>
      <c r="H6" s="1797" t="s">
        <v>489</v>
      </c>
      <c r="I6" s="1797"/>
    </row>
    <row r="7" spans="1:29" ht="24.95" customHeight="1">
      <c r="A7" s="1418" t="s">
        <v>200</v>
      </c>
      <c r="B7" s="1413"/>
      <c r="C7" s="1142" t="s">
        <v>177</v>
      </c>
      <c r="D7" s="1142" t="s">
        <v>29</v>
      </c>
      <c r="E7" s="1142" t="s">
        <v>177</v>
      </c>
      <c r="F7" s="1142" t="s">
        <v>29</v>
      </c>
      <c r="G7" s="1424" t="s">
        <v>371</v>
      </c>
      <c r="H7" s="1142" t="s">
        <v>177</v>
      </c>
      <c r="I7" s="1142" t="s">
        <v>29</v>
      </c>
    </row>
    <row r="8" spans="1:29" ht="9.6" customHeight="1">
      <c r="A8" s="1315">
        <v>1953</v>
      </c>
      <c r="B8" s="862"/>
      <c r="C8" s="863">
        <v>657.17600000000004</v>
      </c>
      <c r="D8" s="863">
        <v>3134.7295199999999</v>
      </c>
      <c r="E8" s="863">
        <v>62.592000000000006</v>
      </c>
      <c r="F8" s="863">
        <v>657.21599999999989</v>
      </c>
      <c r="G8" s="864">
        <v>3426</v>
      </c>
      <c r="H8" s="865">
        <v>2.2000000000000002</v>
      </c>
      <c r="I8" s="865">
        <v>23.122</v>
      </c>
      <c r="L8" s="371"/>
      <c r="M8" s="372"/>
      <c r="N8" s="372"/>
      <c r="O8" s="372"/>
      <c r="R8" s="372"/>
      <c r="S8" s="372"/>
      <c r="U8" s="368"/>
      <c r="V8" s="368"/>
      <c r="W8" s="372"/>
      <c r="X8" s="372"/>
      <c r="Y8" s="368"/>
      <c r="Z8" s="368"/>
      <c r="AC8" s="371"/>
    </row>
    <row r="9" spans="1:29" ht="9.6" customHeight="1">
      <c r="A9" s="1316">
        <v>1954</v>
      </c>
      <c r="B9" s="866"/>
      <c r="C9" s="867">
        <v>707.37099999999998</v>
      </c>
      <c r="D9" s="867">
        <v>3374.1596699999996</v>
      </c>
      <c r="E9" s="867">
        <v>75.948999999999998</v>
      </c>
      <c r="F9" s="867">
        <v>797.46450000000016</v>
      </c>
      <c r="G9" s="868">
        <v>3745</v>
      </c>
      <c r="H9" s="869">
        <v>3.61</v>
      </c>
      <c r="I9" s="869">
        <v>37.9711</v>
      </c>
      <c r="J9" s="371"/>
      <c r="L9" s="371"/>
      <c r="M9" s="372"/>
      <c r="N9" s="372"/>
      <c r="O9" s="372"/>
      <c r="R9" s="372"/>
      <c r="S9" s="372"/>
      <c r="U9" s="368"/>
      <c r="V9" s="368"/>
      <c r="W9" s="372"/>
      <c r="X9" s="372"/>
      <c r="Y9" s="368"/>
      <c r="Z9" s="368"/>
      <c r="AC9" s="371"/>
    </row>
    <row r="10" spans="1:29" ht="9.6" customHeight="1">
      <c r="A10" s="1316">
        <v>1955</v>
      </c>
      <c r="B10" s="866"/>
      <c r="C10" s="867">
        <v>753.92899999999997</v>
      </c>
      <c r="D10" s="867">
        <v>3596.2413299999994</v>
      </c>
      <c r="E10" s="867">
        <v>84.360000000000014</v>
      </c>
      <c r="F10" s="867">
        <v>885.78000000000009</v>
      </c>
      <c r="G10" s="868">
        <v>3805</v>
      </c>
      <c r="H10" s="869">
        <v>4.92</v>
      </c>
      <c r="I10" s="869">
        <v>51.807599999999994</v>
      </c>
      <c r="J10" s="371"/>
      <c r="L10" s="371"/>
      <c r="M10" s="372"/>
      <c r="N10" s="372"/>
      <c r="O10" s="372"/>
      <c r="R10" s="372"/>
      <c r="S10" s="372"/>
      <c r="U10" s="368"/>
      <c r="V10" s="368"/>
      <c r="W10" s="372"/>
      <c r="X10" s="372"/>
      <c r="Y10" s="368"/>
      <c r="Z10" s="368"/>
      <c r="AC10" s="371"/>
    </row>
    <row r="11" spans="1:29" ht="9.6" customHeight="1">
      <c r="A11" s="1316">
        <v>1956</v>
      </c>
      <c r="B11" s="866"/>
      <c r="C11" s="867">
        <v>834.91899999999998</v>
      </c>
      <c r="D11" s="867">
        <v>3982.5636299999996</v>
      </c>
      <c r="E11" s="867">
        <v>88.628</v>
      </c>
      <c r="F11" s="867">
        <v>930.59400000000005</v>
      </c>
      <c r="G11" s="868">
        <v>5256</v>
      </c>
      <c r="H11" s="869">
        <v>6.03</v>
      </c>
      <c r="I11" s="869">
        <v>63.495899999999999</v>
      </c>
      <c r="J11" s="371"/>
      <c r="L11" s="371"/>
      <c r="M11" s="372"/>
      <c r="N11" s="372"/>
      <c r="O11" s="372"/>
      <c r="R11" s="372"/>
      <c r="S11" s="372"/>
      <c r="U11" s="368"/>
      <c r="V11" s="368"/>
      <c r="W11" s="372"/>
      <c r="X11" s="372"/>
      <c r="Y11" s="368"/>
      <c r="Z11" s="368"/>
      <c r="AC11" s="371"/>
    </row>
    <row r="12" spans="1:29" ht="9.6" customHeight="1">
      <c r="A12" s="1316">
        <v>1957</v>
      </c>
      <c r="B12" s="866"/>
      <c r="C12" s="867">
        <v>895.73400000000004</v>
      </c>
      <c r="D12" s="867">
        <v>4272.6511799999998</v>
      </c>
      <c r="E12" s="867">
        <v>533.30600000000015</v>
      </c>
      <c r="F12" s="867">
        <v>5599.7130000000006</v>
      </c>
      <c r="G12" s="868">
        <v>5987</v>
      </c>
      <c r="H12" s="869">
        <v>7.05</v>
      </c>
      <c r="I12" s="869">
        <v>73.61</v>
      </c>
      <c r="J12" s="371"/>
      <c r="L12" s="371"/>
      <c r="M12" s="372"/>
      <c r="N12" s="372"/>
      <c r="O12" s="372"/>
      <c r="R12" s="372"/>
      <c r="S12" s="372"/>
      <c r="U12" s="368"/>
      <c r="V12" s="368"/>
      <c r="W12" s="372"/>
      <c r="X12" s="372"/>
      <c r="Y12" s="368"/>
      <c r="Z12" s="368"/>
      <c r="AC12" s="371"/>
    </row>
    <row r="13" spans="1:29" ht="9.6" customHeight="1">
      <c r="A13" s="1316">
        <v>1958</v>
      </c>
      <c r="B13" s="866"/>
      <c r="C13" s="867">
        <v>927.6</v>
      </c>
      <c r="D13" s="867">
        <v>4424.652</v>
      </c>
      <c r="E13" s="867">
        <v>780.59500000000003</v>
      </c>
      <c r="F13" s="867">
        <v>8196.2475000000049</v>
      </c>
      <c r="G13" s="868">
        <v>7105</v>
      </c>
      <c r="H13" s="869">
        <v>8.3000000000000007</v>
      </c>
      <c r="I13" s="869">
        <v>87.399000000000001</v>
      </c>
      <c r="J13" s="371"/>
      <c r="L13" s="371"/>
      <c r="M13" s="372"/>
      <c r="N13" s="372"/>
      <c r="O13" s="372"/>
      <c r="R13" s="372"/>
      <c r="S13" s="372"/>
      <c r="U13" s="368"/>
      <c r="V13" s="368"/>
      <c r="W13" s="372"/>
      <c r="X13" s="372"/>
      <c r="Y13" s="368"/>
      <c r="Z13" s="368"/>
      <c r="AC13" s="371"/>
    </row>
    <row r="14" spans="1:29" ht="9.6" customHeight="1">
      <c r="A14" s="1316">
        <v>1959</v>
      </c>
      <c r="B14" s="866"/>
      <c r="C14" s="867">
        <v>972.07799999999997</v>
      </c>
      <c r="D14" s="867">
        <v>4636.8120599999993</v>
      </c>
      <c r="E14" s="867">
        <v>963.31600000000003</v>
      </c>
      <c r="F14" s="867">
        <v>10114.817999999999</v>
      </c>
      <c r="G14" s="868">
        <v>10287</v>
      </c>
      <c r="H14" s="869">
        <v>8.1</v>
      </c>
      <c r="I14" s="869">
        <v>85.292999999999992</v>
      </c>
      <c r="J14" s="371"/>
      <c r="L14" s="371"/>
      <c r="M14" s="372"/>
      <c r="N14" s="372"/>
      <c r="O14" s="372"/>
      <c r="R14" s="372"/>
      <c r="S14" s="372"/>
      <c r="U14" s="368"/>
      <c r="V14" s="368"/>
      <c r="W14" s="372"/>
      <c r="X14" s="372"/>
      <c r="Y14" s="368"/>
      <c r="Z14" s="368"/>
      <c r="AC14" s="371"/>
    </row>
    <row r="15" spans="1:29" ht="9.6" customHeight="1">
      <c r="A15" s="1316">
        <v>1960</v>
      </c>
      <c r="B15" s="866"/>
      <c r="C15" s="867">
        <v>1076.9880000000001</v>
      </c>
      <c r="D15" s="867">
        <v>5137.2327599999999</v>
      </c>
      <c r="E15" s="867">
        <v>919.85599999999999</v>
      </c>
      <c r="F15" s="867">
        <v>9658.4880000000012</v>
      </c>
      <c r="G15" s="868">
        <v>14892</v>
      </c>
      <c r="H15" s="869">
        <v>7.2</v>
      </c>
      <c r="I15" s="869">
        <v>75.816000000000003</v>
      </c>
      <c r="J15" s="371"/>
      <c r="L15" s="371"/>
      <c r="M15" s="372"/>
      <c r="N15" s="372"/>
      <c r="O15" s="372"/>
      <c r="R15" s="372"/>
      <c r="S15" s="372"/>
      <c r="U15" s="368"/>
      <c r="V15" s="368"/>
      <c r="W15" s="372"/>
      <c r="X15" s="372"/>
      <c r="Y15" s="368"/>
      <c r="Z15" s="368"/>
      <c r="AC15" s="371"/>
    </row>
    <row r="16" spans="1:29" ht="9.6" customHeight="1">
      <c r="A16" s="1316">
        <v>1961</v>
      </c>
      <c r="B16" s="866"/>
      <c r="C16" s="867">
        <v>1183.2529999999999</v>
      </c>
      <c r="D16" s="867">
        <v>5644.1168099999995</v>
      </c>
      <c r="E16" s="867">
        <v>952.38800000000003</v>
      </c>
      <c r="F16" s="867">
        <v>10000.074000000002</v>
      </c>
      <c r="G16" s="868">
        <v>19021</v>
      </c>
      <c r="H16" s="869">
        <v>5.7</v>
      </c>
      <c r="I16" s="869">
        <v>60.121000000000002</v>
      </c>
      <c r="J16" s="371"/>
      <c r="L16" s="371"/>
      <c r="M16" s="372"/>
      <c r="N16" s="372"/>
      <c r="O16" s="372"/>
      <c r="R16" s="372"/>
      <c r="S16" s="372"/>
      <c r="U16" s="368"/>
      <c r="V16" s="368"/>
      <c r="W16" s="372"/>
      <c r="X16" s="372"/>
      <c r="Y16" s="368"/>
      <c r="Z16" s="368"/>
      <c r="AC16" s="371"/>
    </row>
    <row r="17" spans="1:29" ht="9.6" customHeight="1">
      <c r="A17" s="1317">
        <v>1962</v>
      </c>
      <c r="B17" s="870"/>
      <c r="C17" s="871">
        <v>1334.8240000000001</v>
      </c>
      <c r="D17" s="871">
        <v>6367.1104799999994</v>
      </c>
      <c r="E17" s="871">
        <v>750.57899999999995</v>
      </c>
      <c r="F17" s="871">
        <v>7881.0794999999998</v>
      </c>
      <c r="G17" s="872">
        <v>22853</v>
      </c>
      <c r="H17" s="873">
        <v>3.9</v>
      </c>
      <c r="I17" s="873">
        <v>41.066999999999993</v>
      </c>
      <c r="J17" s="371"/>
      <c r="L17" s="371"/>
      <c r="M17" s="372"/>
      <c r="N17" s="372"/>
      <c r="O17" s="372"/>
      <c r="R17" s="372"/>
      <c r="S17" s="372"/>
      <c r="U17" s="368"/>
      <c r="V17" s="368"/>
      <c r="W17" s="372"/>
      <c r="X17" s="372"/>
      <c r="Y17" s="368"/>
      <c r="Z17" s="368"/>
      <c r="AC17" s="371"/>
    </row>
    <row r="18" spans="1:29" ht="9.6" customHeight="1">
      <c r="A18" s="1315">
        <v>1963</v>
      </c>
      <c r="B18" s="862"/>
      <c r="C18" s="863">
        <v>1473.625</v>
      </c>
      <c r="D18" s="863">
        <v>7029.1912499999989</v>
      </c>
      <c r="E18" s="863">
        <v>683.58100000000002</v>
      </c>
      <c r="F18" s="863">
        <v>7177.6004999999996</v>
      </c>
      <c r="G18" s="864">
        <v>26283</v>
      </c>
      <c r="H18" s="865">
        <v>5.21</v>
      </c>
      <c r="I18" s="865">
        <v>54.861299999999993</v>
      </c>
      <c r="J18" s="371"/>
      <c r="L18" s="371"/>
      <c r="M18" s="372"/>
      <c r="N18" s="372"/>
      <c r="O18" s="372"/>
      <c r="R18" s="372"/>
      <c r="S18" s="372"/>
      <c r="U18" s="368"/>
      <c r="V18" s="368"/>
      <c r="W18" s="372"/>
      <c r="X18" s="372"/>
      <c r="Y18" s="368"/>
      <c r="Z18" s="368"/>
      <c r="AC18" s="371"/>
    </row>
    <row r="19" spans="1:29" ht="9.6" customHeight="1">
      <c r="A19" s="1316">
        <v>1964</v>
      </c>
      <c r="B19" s="866"/>
      <c r="C19" s="867">
        <v>1580.328</v>
      </c>
      <c r="D19" s="867">
        <v>7538.1645599999993</v>
      </c>
      <c r="E19" s="867">
        <v>614.92100000000005</v>
      </c>
      <c r="F19" s="867">
        <v>6456.6704999999993</v>
      </c>
      <c r="G19" s="868">
        <v>28424</v>
      </c>
      <c r="H19" s="869">
        <v>3.96</v>
      </c>
      <c r="I19" s="869">
        <v>41.698799999999999</v>
      </c>
      <c r="J19" s="371"/>
      <c r="L19" s="371"/>
      <c r="M19" s="372"/>
      <c r="N19" s="372"/>
      <c r="O19" s="372"/>
      <c r="R19" s="372"/>
      <c r="S19" s="372"/>
      <c r="U19" s="368"/>
      <c r="V19" s="368"/>
      <c r="W19" s="372"/>
      <c r="X19" s="372"/>
      <c r="Y19" s="368"/>
      <c r="Z19" s="368"/>
      <c r="AC19" s="371"/>
    </row>
    <row r="20" spans="1:29" ht="9.6" customHeight="1">
      <c r="A20" s="1316">
        <v>1965</v>
      </c>
      <c r="B20" s="866"/>
      <c r="C20" s="867">
        <v>1698.5830000000001</v>
      </c>
      <c r="D20" s="867">
        <v>8102.2409099999995</v>
      </c>
      <c r="E20" s="867">
        <v>475.78500000000003</v>
      </c>
      <c r="F20" s="867">
        <v>4995.7425000000003</v>
      </c>
      <c r="G20" s="868">
        <v>31901</v>
      </c>
      <c r="H20" s="869">
        <v>5.2</v>
      </c>
      <c r="I20" s="869">
        <v>54.756</v>
      </c>
      <c r="J20" s="371"/>
      <c r="L20" s="371"/>
      <c r="M20" s="372"/>
      <c r="N20" s="372"/>
      <c r="O20" s="372"/>
      <c r="R20" s="372"/>
      <c r="S20" s="372"/>
      <c r="U20" s="368"/>
      <c r="V20" s="368"/>
      <c r="W20" s="372"/>
      <c r="X20" s="372"/>
      <c r="Y20" s="368"/>
      <c r="Z20" s="368"/>
      <c r="AC20" s="371"/>
    </row>
    <row r="21" spans="1:29" ht="9.6" customHeight="1">
      <c r="A21" s="1316">
        <v>1966</v>
      </c>
      <c r="B21" s="866"/>
      <c r="C21" s="867">
        <v>1724.538</v>
      </c>
      <c r="D21" s="867">
        <v>8226.0462599999992</v>
      </c>
      <c r="E21" s="867">
        <v>500.928</v>
      </c>
      <c r="F21" s="867">
        <v>5259.7440000000006</v>
      </c>
      <c r="G21" s="868">
        <v>36123</v>
      </c>
      <c r="H21" s="869">
        <v>4.4000000000000004</v>
      </c>
      <c r="I21" s="869">
        <v>46.332000000000001</v>
      </c>
      <c r="J21" s="371"/>
      <c r="L21" s="371"/>
      <c r="M21" s="372"/>
      <c r="N21" s="372"/>
      <c r="O21" s="372"/>
      <c r="R21" s="372"/>
      <c r="S21" s="372"/>
      <c r="U21" s="368"/>
      <c r="V21" s="368"/>
      <c r="W21" s="372"/>
      <c r="X21" s="372"/>
      <c r="Y21" s="368"/>
      <c r="Z21" s="368"/>
      <c r="AC21" s="371"/>
    </row>
    <row r="22" spans="1:29" ht="9.6" customHeight="1">
      <c r="A22" s="1316">
        <v>1967</v>
      </c>
      <c r="B22" s="866"/>
      <c r="C22" s="867">
        <v>1908.095</v>
      </c>
      <c r="D22" s="867">
        <v>9101.6131499999992</v>
      </c>
      <c r="E22" s="867">
        <v>597.64300000000014</v>
      </c>
      <c r="F22" s="867">
        <v>6275.2515000000012</v>
      </c>
      <c r="G22" s="868">
        <v>39717</v>
      </c>
      <c r="H22" s="869">
        <v>5.76</v>
      </c>
      <c r="I22" s="869">
        <v>60.652799999999992</v>
      </c>
      <c r="J22" s="371"/>
      <c r="L22" s="371"/>
      <c r="M22" s="372"/>
      <c r="N22" s="372"/>
      <c r="O22" s="372"/>
      <c r="R22" s="372"/>
      <c r="S22" s="372"/>
      <c r="U22" s="368"/>
      <c r="V22" s="368"/>
      <c r="W22" s="372"/>
      <c r="X22" s="372"/>
      <c r="Y22" s="368"/>
      <c r="Z22" s="368"/>
      <c r="AC22" s="371"/>
    </row>
    <row r="23" spans="1:29" ht="9.6" customHeight="1">
      <c r="A23" s="1316">
        <v>1968</v>
      </c>
      <c r="B23" s="866"/>
      <c r="C23" s="867">
        <v>2095.4520000000002</v>
      </c>
      <c r="D23" s="867">
        <v>9995.3060399999995</v>
      </c>
      <c r="E23" s="867">
        <v>733.05899999999997</v>
      </c>
      <c r="F23" s="867">
        <v>7697.1194999999998</v>
      </c>
      <c r="G23" s="868">
        <v>43308</v>
      </c>
      <c r="H23" s="869">
        <v>6.5</v>
      </c>
      <c r="I23" s="869">
        <v>68.444999999999993</v>
      </c>
      <c r="J23" s="371"/>
      <c r="L23" s="371"/>
      <c r="M23" s="372"/>
      <c r="N23" s="372"/>
      <c r="O23" s="372"/>
      <c r="R23" s="372"/>
      <c r="S23" s="372"/>
      <c r="U23" s="368"/>
      <c r="V23" s="368"/>
      <c r="W23" s="372"/>
      <c r="X23" s="372"/>
      <c r="Y23" s="368"/>
      <c r="Z23" s="368"/>
      <c r="AC23" s="371"/>
    </row>
    <row r="24" spans="1:29" ht="9.6" customHeight="1">
      <c r="A24" s="1316">
        <v>1969</v>
      </c>
      <c r="B24" s="866"/>
      <c r="C24" s="867">
        <v>2347.1680000000001</v>
      </c>
      <c r="D24" s="867">
        <v>11195.99136</v>
      </c>
      <c r="E24" s="867">
        <v>802.97699999999998</v>
      </c>
      <c r="F24" s="867">
        <v>8431.2584999999999</v>
      </c>
      <c r="G24" s="868">
        <v>48351</v>
      </c>
      <c r="H24" s="869">
        <v>7.35</v>
      </c>
      <c r="I24" s="869">
        <v>77.542500000000004</v>
      </c>
      <c r="J24" s="371"/>
      <c r="L24" s="371"/>
      <c r="M24" s="372"/>
      <c r="N24" s="372"/>
      <c r="O24" s="372"/>
      <c r="R24" s="372"/>
      <c r="S24" s="372"/>
      <c r="U24" s="368"/>
      <c r="V24" s="368"/>
      <c r="W24" s="372"/>
      <c r="X24" s="372"/>
      <c r="Y24" s="368"/>
      <c r="Z24" s="368"/>
      <c r="AC24" s="371"/>
    </row>
    <row r="25" spans="1:29" ht="9.6" customHeight="1">
      <c r="A25" s="1316">
        <v>1970</v>
      </c>
      <c r="B25" s="866"/>
      <c r="C25" s="867">
        <v>2510.194</v>
      </c>
      <c r="D25" s="867">
        <v>11973.625379999999</v>
      </c>
      <c r="E25" s="867">
        <v>880.83900000000006</v>
      </c>
      <c r="F25" s="867">
        <v>9248.8094999999976</v>
      </c>
      <c r="G25" s="868">
        <v>60818</v>
      </c>
      <c r="H25" s="869">
        <v>6.9</v>
      </c>
      <c r="I25" s="869">
        <v>72.795000000000002</v>
      </c>
      <c r="J25" s="371"/>
      <c r="L25" s="371"/>
      <c r="M25" s="372"/>
      <c r="N25" s="372"/>
      <c r="O25" s="372"/>
      <c r="R25" s="372"/>
      <c r="S25" s="372"/>
      <c r="U25" s="368"/>
      <c r="V25" s="368"/>
      <c r="W25" s="372"/>
      <c r="X25" s="372"/>
      <c r="Y25" s="368"/>
      <c r="Z25" s="368"/>
      <c r="AC25" s="371"/>
    </row>
    <row r="26" spans="1:29" ht="9.6" customHeight="1">
      <c r="A26" s="1316">
        <v>1971</v>
      </c>
      <c r="B26" s="866"/>
      <c r="C26" s="867">
        <v>2745.89</v>
      </c>
      <c r="D26" s="867">
        <v>13097.895299999998</v>
      </c>
      <c r="E26" s="867">
        <v>924.83199999999988</v>
      </c>
      <c r="F26" s="867">
        <v>9710.7360000000008</v>
      </c>
      <c r="G26" s="868">
        <v>74529</v>
      </c>
      <c r="H26" s="869">
        <v>8.34</v>
      </c>
      <c r="I26" s="869">
        <v>87.987000000000009</v>
      </c>
      <c r="J26" s="371"/>
      <c r="L26" s="371"/>
      <c r="M26" s="372"/>
      <c r="N26" s="372"/>
      <c r="O26" s="372"/>
      <c r="R26" s="372"/>
      <c r="S26" s="372"/>
      <c r="U26" s="368"/>
      <c r="V26" s="368"/>
      <c r="W26" s="372"/>
      <c r="X26" s="372"/>
      <c r="Y26" s="368"/>
      <c r="Z26" s="368"/>
      <c r="AC26" s="371"/>
    </row>
    <row r="27" spans="1:29" ht="9.6" customHeight="1">
      <c r="A27" s="1317">
        <v>1972</v>
      </c>
      <c r="B27" s="870"/>
      <c r="C27" s="871">
        <v>3031.0239999999999</v>
      </c>
      <c r="D27" s="871">
        <v>14457.984479999997</v>
      </c>
      <c r="E27" s="871">
        <v>960.64599999999996</v>
      </c>
      <c r="F27" s="871">
        <v>10086.782999999998</v>
      </c>
      <c r="G27" s="872">
        <v>96718</v>
      </c>
      <c r="H27" s="873">
        <v>9.3800000000000008</v>
      </c>
      <c r="I27" s="873">
        <v>98.959000000000017</v>
      </c>
      <c r="J27" s="371"/>
      <c r="L27" s="371"/>
      <c r="M27" s="372"/>
      <c r="N27" s="372"/>
      <c r="O27" s="372"/>
      <c r="R27" s="372"/>
      <c r="S27" s="372"/>
      <c r="U27" s="368"/>
      <c r="V27" s="368"/>
      <c r="W27" s="372"/>
      <c r="X27" s="372"/>
      <c r="Y27" s="368"/>
      <c r="Z27" s="368"/>
      <c r="AC27" s="371"/>
    </row>
    <row r="28" spans="1:29" ht="9.6" customHeight="1">
      <c r="A28" s="1315">
        <v>1973</v>
      </c>
      <c r="B28" s="862"/>
      <c r="C28" s="863">
        <v>3129.33</v>
      </c>
      <c r="D28" s="863">
        <v>14926.904099999998</v>
      </c>
      <c r="E28" s="863">
        <v>1008.601</v>
      </c>
      <c r="F28" s="863">
        <v>10590.3105</v>
      </c>
      <c r="G28" s="864">
        <v>127621</v>
      </c>
      <c r="H28" s="865">
        <v>11.38</v>
      </c>
      <c r="I28" s="865">
        <v>120.05900000000001</v>
      </c>
      <c r="J28" s="371"/>
      <c r="L28" s="371"/>
      <c r="M28" s="372"/>
      <c r="N28" s="372"/>
      <c r="O28" s="372"/>
      <c r="R28" s="372"/>
      <c r="S28" s="372"/>
      <c r="U28" s="368"/>
      <c r="V28" s="368"/>
      <c r="W28" s="372"/>
      <c r="X28" s="372"/>
      <c r="Y28" s="368"/>
      <c r="Z28" s="368"/>
      <c r="AC28" s="371"/>
    </row>
    <row r="29" spans="1:29" ht="9.6" customHeight="1">
      <c r="A29" s="1316">
        <v>1974</v>
      </c>
      <c r="B29" s="866"/>
      <c r="C29" s="867">
        <v>3159.0070000000001</v>
      </c>
      <c r="D29" s="867">
        <v>15068.463389999999</v>
      </c>
      <c r="E29" s="867">
        <v>1156.1790000000001</v>
      </c>
      <c r="F29" s="867">
        <v>12139.879500000001</v>
      </c>
      <c r="G29" s="868">
        <v>169462</v>
      </c>
      <c r="H29" s="869">
        <v>13.02</v>
      </c>
      <c r="I29" s="869">
        <v>137.36100000000002</v>
      </c>
      <c r="J29" s="371"/>
      <c r="L29" s="371"/>
      <c r="M29" s="372"/>
      <c r="N29" s="372"/>
      <c r="O29" s="372"/>
      <c r="R29" s="372"/>
      <c r="S29" s="372"/>
      <c r="U29" s="368"/>
      <c r="V29" s="368"/>
      <c r="W29" s="372"/>
      <c r="X29" s="372"/>
      <c r="Y29" s="368"/>
      <c r="Z29" s="368"/>
      <c r="AC29" s="371"/>
    </row>
    <row r="30" spans="1:29" ht="9.6" customHeight="1">
      <c r="A30" s="1316">
        <v>1975</v>
      </c>
      <c r="B30" s="866"/>
      <c r="C30" s="867">
        <v>3321.3820000000001</v>
      </c>
      <c r="D30" s="867">
        <v>15842.992139999998</v>
      </c>
      <c r="E30" s="867">
        <v>1546.6290000000001</v>
      </c>
      <c r="F30" s="867">
        <v>16239.604499999999</v>
      </c>
      <c r="G30" s="868">
        <v>221695</v>
      </c>
      <c r="H30" s="869">
        <v>15.2</v>
      </c>
      <c r="I30" s="869">
        <v>160.36000000000001</v>
      </c>
      <c r="J30" s="371"/>
      <c r="L30" s="371"/>
      <c r="M30" s="372"/>
      <c r="N30" s="372"/>
      <c r="O30" s="372"/>
      <c r="R30" s="372"/>
      <c r="S30" s="372"/>
      <c r="U30" s="368"/>
      <c r="V30" s="368"/>
      <c r="W30" s="372"/>
      <c r="X30" s="372"/>
      <c r="Y30" s="368"/>
      <c r="Z30" s="368"/>
      <c r="AC30" s="371"/>
    </row>
    <row r="31" spans="1:29" ht="9.6" customHeight="1">
      <c r="A31" s="1316">
        <v>1976</v>
      </c>
      <c r="B31" s="866"/>
      <c r="C31" s="867">
        <v>3392.1750000000002</v>
      </c>
      <c r="D31" s="867">
        <v>16180.67475</v>
      </c>
      <c r="E31" s="867">
        <v>1906.0110000000002</v>
      </c>
      <c r="F31" s="867">
        <v>20013.1155</v>
      </c>
      <c r="G31" s="868">
        <v>267219</v>
      </c>
      <c r="H31" s="869">
        <v>19.100000000000001</v>
      </c>
      <c r="I31" s="869">
        <v>201.50500000000002</v>
      </c>
      <c r="J31" s="371"/>
      <c r="L31" s="371"/>
      <c r="M31" s="372"/>
      <c r="N31" s="372"/>
      <c r="O31" s="372"/>
      <c r="R31" s="372"/>
      <c r="S31" s="372"/>
      <c r="U31" s="368"/>
      <c r="V31" s="368"/>
      <c r="W31" s="372"/>
      <c r="X31" s="372"/>
      <c r="Y31" s="368"/>
      <c r="Z31" s="368"/>
      <c r="AC31" s="371"/>
    </row>
    <row r="32" spans="1:29" ht="9.6" customHeight="1">
      <c r="A32" s="1316">
        <v>1977</v>
      </c>
      <c r="B32" s="866"/>
      <c r="C32" s="867">
        <v>3420.6529999999998</v>
      </c>
      <c r="D32" s="867">
        <v>16316.514809999997</v>
      </c>
      <c r="E32" s="867">
        <v>2158.181</v>
      </c>
      <c r="F32" s="867">
        <v>22660.9005</v>
      </c>
      <c r="G32" s="868">
        <v>327903</v>
      </c>
      <c r="H32" s="869">
        <v>20.9</v>
      </c>
      <c r="I32" s="869">
        <v>220.495</v>
      </c>
      <c r="J32" s="371"/>
      <c r="L32" s="371"/>
      <c r="M32" s="372"/>
      <c r="N32" s="372"/>
      <c r="O32" s="372"/>
      <c r="R32" s="372"/>
      <c r="S32" s="372"/>
      <c r="U32" s="368"/>
      <c r="V32" s="368"/>
      <c r="W32" s="372"/>
      <c r="X32" s="372"/>
      <c r="Y32" s="368"/>
      <c r="Z32" s="368"/>
      <c r="AC32" s="371"/>
    </row>
    <row r="33" spans="1:29" ht="9.6" customHeight="1">
      <c r="A33" s="1316">
        <v>1978</v>
      </c>
      <c r="B33" s="866"/>
      <c r="C33" s="867">
        <v>3576.2179999999998</v>
      </c>
      <c r="D33" s="867">
        <v>17058.559859999994</v>
      </c>
      <c r="E33" s="867">
        <v>2534.9520000000002</v>
      </c>
      <c r="F33" s="867">
        <v>26616.996000000003</v>
      </c>
      <c r="G33" s="868">
        <v>398080</v>
      </c>
      <c r="H33" s="869">
        <v>24.9</v>
      </c>
      <c r="I33" s="869">
        <v>262.69499999999999</v>
      </c>
      <c r="J33" s="371"/>
      <c r="L33" s="371"/>
      <c r="M33" s="372"/>
      <c r="N33" s="372"/>
      <c r="O33" s="372"/>
      <c r="R33" s="372"/>
      <c r="S33" s="372"/>
      <c r="U33" s="368"/>
      <c r="V33" s="368"/>
      <c r="W33" s="372"/>
      <c r="X33" s="372"/>
      <c r="Y33" s="368"/>
      <c r="Z33" s="368"/>
      <c r="AC33" s="371"/>
    </row>
    <row r="34" spans="1:29" ht="9.6" customHeight="1">
      <c r="A34" s="1316">
        <v>1979</v>
      </c>
      <c r="B34" s="866"/>
      <c r="C34" s="867">
        <v>3505.9450000000002</v>
      </c>
      <c r="D34" s="867">
        <v>16723.357649999998</v>
      </c>
      <c r="E34" s="867">
        <v>2940.1469999999999</v>
      </c>
      <c r="F34" s="867">
        <v>30871.543499999996</v>
      </c>
      <c r="G34" s="868">
        <v>472402</v>
      </c>
      <c r="H34" s="869">
        <v>22.2</v>
      </c>
      <c r="I34" s="869">
        <v>234.21</v>
      </c>
      <c r="J34" s="371"/>
      <c r="L34" s="371"/>
      <c r="M34" s="372"/>
      <c r="N34" s="372"/>
      <c r="O34" s="372"/>
      <c r="R34" s="372"/>
      <c r="S34" s="372"/>
      <c r="U34" s="368"/>
      <c r="V34" s="368"/>
      <c r="W34" s="372"/>
      <c r="X34" s="372"/>
      <c r="Y34" s="368"/>
      <c r="Z34" s="368"/>
      <c r="AC34" s="371"/>
    </row>
    <row r="35" spans="1:29" ht="9.6" customHeight="1">
      <c r="A35" s="1316">
        <v>1980</v>
      </c>
      <c r="B35" s="866"/>
      <c r="C35" s="867">
        <v>3630.1909999999998</v>
      </c>
      <c r="D35" s="867">
        <v>17316.011069999997</v>
      </c>
      <c r="E35" s="867">
        <v>3413.489</v>
      </c>
      <c r="F35" s="867">
        <v>35840.195999999996</v>
      </c>
      <c r="G35" s="868">
        <v>560875</v>
      </c>
      <c r="H35" s="869">
        <v>25.4</v>
      </c>
      <c r="I35" s="869">
        <v>267.97000000000003</v>
      </c>
      <c r="J35" s="371"/>
      <c r="L35" s="371"/>
      <c r="M35" s="372"/>
      <c r="N35" s="372"/>
      <c r="O35" s="372"/>
      <c r="R35" s="372"/>
      <c r="S35" s="372"/>
      <c r="U35" s="368"/>
      <c r="V35" s="368"/>
      <c r="W35" s="372"/>
      <c r="X35" s="372"/>
      <c r="Y35" s="368"/>
      <c r="Z35" s="368"/>
      <c r="AC35" s="371"/>
    </row>
    <row r="36" spans="1:29" ht="9.6" customHeight="1">
      <c r="A36" s="1316">
        <v>1981</v>
      </c>
      <c r="B36" s="866"/>
      <c r="C36" s="867">
        <v>3499.5169999999998</v>
      </c>
      <c r="D36" s="867">
        <v>16692.696089999998</v>
      </c>
      <c r="E36" s="867">
        <v>3621.5589999999997</v>
      </c>
      <c r="F36" s="867">
        <v>38026.369500000001</v>
      </c>
      <c r="G36" s="868">
        <v>758964</v>
      </c>
      <c r="H36" s="869">
        <v>27.06</v>
      </c>
      <c r="I36" s="869">
        <v>284.6712</v>
      </c>
      <c r="J36" s="371"/>
      <c r="L36" s="371"/>
      <c r="M36" s="372"/>
      <c r="N36" s="372"/>
      <c r="O36" s="372"/>
      <c r="R36" s="372"/>
      <c r="S36" s="372"/>
      <c r="U36" s="368"/>
      <c r="V36" s="368"/>
      <c r="W36" s="372"/>
      <c r="X36" s="372"/>
      <c r="Y36" s="368"/>
      <c r="Z36" s="368"/>
      <c r="AC36" s="371"/>
    </row>
    <row r="37" spans="1:29" ht="9.6" customHeight="1">
      <c r="A37" s="1317">
        <v>1982</v>
      </c>
      <c r="B37" s="870"/>
      <c r="C37" s="871">
        <v>3505.223</v>
      </c>
      <c r="D37" s="871">
        <v>16719.913709999997</v>
      </c>
      <c r="E37" s="871">
        <v>4190.8739999999998</v>
      </c>
      <c r="F37" s="871">
        <v>44004.176999999996</v>
      </c>
      <c r="G37" s="872">
        <v>829673</v>
      </c>
      <c r="H37" s="873">
        <v>28.3</v>
      </c>
      <c r="I37" s="873">
        <v>297.71600000000001</v>
      </c>
      <c r="J37" s="371"/>
      <c r="L37" s="371"/>
      <c r="M37" s="372"/>
      <c r="N37" s="372"/>
      <c r="O37" s="372"/>
      <c r="R37" s="372"/>
      <c r="S37" s="372"/>
      <c r="U37" s="368"/>
      <c r="V37" s="368"/>
      <c r="W37" s="372"/>
      <c r="X37" s="372"/>
      <c r="Y37" s="368"/>
      <c r="Z37" s="368"/>
      <c r="AC37" s="371"/>
    </row>
    <row r="38" spans="1:29" ht="9.6" customHeight="1">
      <c r="A38" s="1315">
        <v>1983</v>
      </c>
      <c r="B38" s="862"/>
      <c r="C38" s="863">
        <v>3431.7220000000002</v>
      </c>
      <c r="D38" s="863">
        <v>16369.31394</v>
      </c>
      <c r="E38" s="863">
        <v>4663.7160000000003</v>
      </c>
      <c r="F38" s="863">
        <v>48969.017999999996</v>
      </c>
      <c r="G38" s="864">
        <v>857475</v>
      </c>
      <c r="H38" s="865">
        <v>23.11</v>
      </c>
      <c r="I38" s="865">
        <v>243.1172</v>
      </c>
      <c r="J38" s="371"/>
      <c r="L38" s="371"/>
      <c r="M38" s="372"/>
      <c r="N38" s="372"/>
      <c r="O38" s="372"/>
      <c r="R38" s="372"/>
      <c r="S38" s="372"/>
      <c r="U38" s="368"/>
      <c r="V38" s="368"/>
      <c r="W38" s="372"/>
      <c r="X38" s="372"/>
      <c r="Y38" s="368"/>
      <c r="Z38" s="368"/>
      <c r="AC38" s="371"/>
    </row>
    <row r="39" spans="1:29" ht="9.6" customHeight="1">
      <c r="A39" s="1316">
        <v>1984</v>
      </c>
      <c r="B39" s="866"/>
      <c r="C39" s="867">
        <v>3421.81</v>
      </c>
      <c r="D39" s="867">
        <v>16322.033699999998</v>
      </c>
      <c r="E39" s="867">
        <v>4985.6059999999998</v>
      </c>
      <c r="F39" s="867">
        <v>52348.862999999998</v>
      </c>
      <c r="G39" s="868">
        <v>975391</v>
      </c>
      <c r="H39" s="869">
        <v>26.48</v>
      </c>
      <c r="I39" s="869">
        <v>279.36400000000003</v>
      </c>
      <c r="J39" s="371"/>
      <c r="L39" s="371"/>
      <c r="M39" s="372"/>
      <c r="N39" s="372"/>
      <c r="O39" s="372"/>
      <c r="R39" s="372"/>
      <c r="S39" s="372"/>
      <c r="U39" s="368"/>
      <c r="V39" s="368"/>
      <c r="W39" s="372"/>
      <c r="X39" s="372"/>
      <c r="Y39" s="368"/>
      <c r="Z39" s="368"/>
      <c r="AC39" s="371"/>
    </row>
    <row r="40" spans="1:29" ht="9.6" customHeight="1">
      <c r="A40" s="1316">
        <v>1985</v>
      </c>
      <c r="B40" s="866"/>
      <c r="C40" s="867">
        <v>3401.8220000000001</v>
      </c>
      <c r="D40" s="867">
        <v>16226.690939999999</v>
      </c>
      <c r="E40" s="867">
        <v>5167.1170000000002</v>
      </c>
      <c r="F40" s="867">
        <v>54254.728499999997</v>
      </c>
      <c r="G40" s="868">
        <v>1052604</v>
      </c>
      <c r="H40" s="869">
        <v>32.68</v>
      </c>
      <c r="I40" s="869">
        <v>344.774</v>
      </c>
      <c r="J40" s="371"/>
      <c r="L40" s="371"/>
      <c r="M40" s="372"/>
      <c r="N40" s="372"/>
      <c r="O40" s="372"/>
      <c r="R40" s="372"/>
      <c r="S40" s="372"/>
      <c r="U40" s="368"/>
      <c r="V40" s="368"/>
      <c r="W40" s="372"/>
      <c r="X40" s="372"/>
      <c r="Y40" s="368"/>
      <c r="Z40" s="368"/>
      <c r="AC40" s="371"/>
    </row>
    <row r="41" spans="1:29" ht="9.6" customHeight="1">
      <c r="A41" s="1316">
        <v>1986</v>
      </c>
      <c r="B41" s="866"/>
      <c r="C41" s="867">
        <v>3181.0830000000001</v>
      </c>
      <c r="D41" s="867">
        <v>15173.765909999998</v>
      </c>
      <c r="E41" s="867">
        <v>5569.1239999999998</v>
      </c>
      <c r="F41" s="867">
        <v>58475.801999999996</v>
      </c>
      <c r="G41" s="868">
        <v>1249146</v>
      </c>
      <c r="H41" s="869">
        <v>24.73995</v>
      </c>
      <c r="I41" s="869">
        <v>261.00647250000003</v>
      </c>
      <c r="J41" s="371"/>
      <c r="L41" s="371"/>
      <c r="M41" s="372"/>
      <c r="N41" s="372"/>
      <c r="O41" s="372"/>
      <c r="R41" s="372"/>
      <c r="S41" s="372"/>
      <c r="U41" s="368"/>
      <c r="V41" s="368"/>
      <c r="W41" s="372"/>
      <c r="X41" s="372"/>
      <c r="Y41" s="368"/>
      <c r="Z41" s="368"/>
      <c r="AC41" s="371"/>
    </row>
    <row r="42" spans="1:29" ht="9.6" customHeight="1">
      <c r="A42" s="1316">
        <v>1987</v>
      </c>
      <c r="B42" s="866"/>
      <c r="C42" s="867">
        <v>2973.1909999999998</v>
      </c>
      <c r="D42" s="867">
        <v>14182.121069999997</v>
      </c>
      <c r="E42" s="867">
        <v>6010.2619999999997</v>
      </c>
      <c r="F42" s="867">
        <v>63107.750999999997</v>
      </c>
      <c r="G42" s="868">
        <v>1259133</v>
      </c>
      <c r="H42" s="869">
        <v>29.704000000000001</v>
      </c>
      <c r="I42" s="869">
        <v>313.37720000000002</v>
      </c>
      <c r="J42" s="371"/>
      <c r="L42" s="371"/>
      <c r="M42" s="372"/>
      <c r="N42" s="372"/>
      <c r="O42" s="372"/>
      <c r="R42" s="372"/>
      <c r="S42" s="372"/>
      <c r="U42" s="368"/>
      <c r="V42" s="368"/>
      <c r="W42" s="372"/>
      <c r="X42" s="372"/>
      <c r="Y42" s="368"/>
      <c r="Z42" s="368"/>
      <c r="AC42" s="371"/>
    </row>
    <row r="43" spans="1:29" ht="9.6" customHeight="1">
      <c r="A43" s="1316">
        <v>1988</v>
      </c>
      <c r="B43" s="866"/>
      <c r="C43" s="867">
        <v>2518.643</v>
      </c>
      <c r="D43" s="867">
        <v>12013.927109999999</v>
      </c>
      <c r="E43" s="867">
        <v>6192.8250000000007</v>
      </c>
      <c r="F43" s="867">
        <v>65024.662500000006</v>
      </c>
      <c r="G43" s="868">
        <v>1330907</v>
      </c>
      <c r="H43" s="869">
        <v>24.391999999999999</v>
      </c>
      <c r="I43" s="869">
        <v>257.3356</v>
      </c>
      <c r="J43" s="371"/>
      <c r="L43" s="371"/>
      <c r="M43" s="372"/>
      <c r="N43" s="372"/>
      <c r="O43" s="372"/>
      <c r="R43" s="372"/>
      <c r="S43" s="372"/>
      <c r="U43" s="368"/>
      <c r="V43" s="368"/>
      <c r="W43" s="372"/>
      <c r="X43" s="372"/>
      <c r="Y43" s="368"/>
      <c r="Z43" s="368"/>
      <c r="AC43" s="371"/>
    </row>
    <row r="44" spans="1:29" ht="9.6" customHeight="1">
      <c r="A44" s="1316">
        <v>1989</v>
      </c>
      <c r="B44" s="866"/>
      <c r="C44" s="867">
        <v>2185.8649999999998</v>
      </c>
      <c r="D44" s="867">
        <v>10426.576049999998</v>
      </c>
      <c r="E44" s="867">
        <v>6813.5570000000007</v>
      </c>
      <c r="F44" s="867">
        <v>71542.348499999993</v>
      </c>
      <c r="G44" s="868">
        <v>1349258</v>
      </c>
      <c r="H44" s="869">
        <v>30.285</v>
      </c>
      <c r="I44" s="869">
        <v>319.50675000000001</v>
      </c>
      <c r="J44" s="371"/>
      <c r="L44" s="371"/>
      <c r="M44" s="372"/>
      <c r="N44" s="372"/>
      <c r="O44" s="372"/>
      <c r="R44" s="372"/>
      <c r="S44" s="372"/>
      <c r="U44" s="368"/>
      <c r="V44" s="368"/>
      <c r="W44" s="372"/>
      <c r="X44" s="372"/>
      <c r="Y44" s="368"/>
      <c r="Z44" s="368"/>
      <c r="AC44" s="371"/>
    </row>
    <row r="45" spans="1:29" ht="9.6" customHeight="1">
      <c r="A45" s="1316">
        <v>1990</v>
      </c>
      <c r="B45" s="866"/>
      <c r="C45" s="867">
        <v>1909.588</v>
      </c>
      <c r="D45" s="867">
        <v>9108.7347599999994</v>
      </c>
      <c r="E45" s="867">
        <v>7138.4669999999996</v>
      </c>
      <c r="F45" s="867">
        <v>74953.9035</v>
      </c>
      <c r="G45" s="868">
        <v>1661824</v>
      </c>
      <c r="H45" s="869">
        <v>30.073780000000003</v>
      </c>
      <c r="I45" s="869">
        <v>317.27837900000003</v>
      </c>
      <c r="J45" s="371"/>
      <c r="L45" s="371"/>
      <c r="M45" s="372"/>
      <c r="N45" s="372"/>
      <c r="O45" s="372"/>
      <c r="R45" s="372"/>
      <c r="S45" s="372"/>
      <c r="U45" s="368"/>
      <c r="V45" s="368"/>
      <c r="W45" s="372"/>
      <c r="X45" s="372"/>
      <c r="Y45" s="368"/>
      <c r="Z45" s="368"/>
      <c r="AC45" s="371"/>
    </row>
    <row r="46" spans="1:29" ht="9.6" customHeight="1">
      <c r="A46" s="1316">
        <v>1991</v>
      </c>
      <c r="B46" s="866"/>
      <c r="C46" s="867">
        <v>1866.3689999999999</v>
      </c>
      <c r="D46" s="867">
        <v>8902.5801300000003</v>
      </c>
      <c r="E46" s="867">
        <v>7079.9310000000014</v>
      </c>
      <c r="F46" s="867">
        <v>74339.275500000003</v>
      </c>
      <c r="G46" s="868">
        <v>1761240</v>
      </c>
      <c r="H46" s="869">
        <v>31.4864</v>
      </c>
      <c r="I46" s="869">
        <v>332.18152000000003</v>
      </c>
      <c r="J46" s="371"/>
      <c r="L46" s="371"/>
      <c r="M46" s="372"/>
      <c r="N46" s="372"/>
      <c r="O46" s="372"/>
      <c r="R46" s="372"/>
      <c r="S46" s="372"/>
      <c r="U46" s="368"/>
      <c r="V46" s="368"/>
      <c r="W46" s="372"/>
      <c r="X46" s="372"/>
      <c r="Y46" s="368"/>
      <c r="Z46" s="368"/>
      <c r="AC46" s="371"/>
    </row>
    <row r="47" spans="1:29" ht="9.6" customHeight="1">
      <c r="A47" s="1317">
        <v>1992</v>
      </c>
      <c r="B47" s="870"/>
      <c r="C47" s="871">
        <v>1551.8409999999999</v>
      </c>
      <c r="D47" s="871">
        <v>7402.2815699999992</v>
      </c>
      <c r="E47" s="871">
        <v>6809.9459999999999</v>
      </c>
      <c r="F47" s="871">
        <v>71504.43299999999</v>
      </c>
      <c r="G47" s="872">
        <v>1820752</v>
      </c>
      <c r="H47" s="873">
        <v>29.11</v>
      </c>
      <c r="I47" s="873">
        <v>307.1105</v>
      </c>
      <c r="J47" s="371"/>
      <c r="L47" s="371"/>
      <c r="M47" s="372"/>
      <c r="N47" s="372"/>
      <c r="O47" s="372"/>
      <c r="R47" s="372"/>
      <c r="S47" s="372"/>
      <c r="U47" s="368"/>
      <c r="V47" s="368"/>
      <c r="W47" s="372"/>
      <c r="X47" s="372"/>
      <c r="Y47" s="368"/>
      <c r="Z47" s="368"/>
      <c r="AC47" s="371"/>
    </row>
    <row r="48" spans="1:29" ht="9.6" customHeight="1">
      <c r="A48" s="1315">
        <v>1993</v>
      </c>
      <c r="B48" s="862"/>
      <c r="C48" s="863">
        <v>1450.7449999999999</v>
      </c>
      <c r="D48" s="863">
        <v>6920.0536499999989</v>
      </c>
      <c r="E48" s="863">
        <v>7064.0550000000003</v>
      </c>
      <c r="F48" s="863">
        <v>74172.577499999985</v>
      </c>
      <c r="G48" s="864">
        <v>1848471</v>
      </c>
      <c r="H48" s="865">
        <v>42.55</v>
      </c>
      <c r="I48" s="865">
        <v>448.90249999999997</v>
      </c>
      <c r="J48" s="371"/>
      <c r="L48" s="371"/>
      <c r="M48" s="372"/>
      <c r="N48" s="372"/>
      <c r="O48" s="372"/>
      <c r="R48" s="372"/>
      <c r="S48" s="372"/>
      <c r="U48" s="368"/>
      <c r="V48" s="368"/>
      <c r="W48" s="372"/>
      <c r="X48" s="372"/>
      <c r="Y48" s="368"/>
      <c r="Z48" s="368"/>
      <c r="AC48" s="371"/>
    </row>
    <row r="49" spans="1:29" ht="9.6" customHeight="1">
      <c r="A49" s="1316">
        <v>1994</v>
      </c>
      <c r="B49" s="866"/>
      <c r="C49" s="867">
        <v>1136.086</v>
      </c>
      <c r="D49" s="867">
        <v>5419.13022</v>
      </c>
      <c r="E49" s="867">
        <v>7058.7580000000007</v>
      </c>
      <c r="F49" s="867">
        <v>74116.959000000017</v>
      </c>
      <c r="G49" s="868">
        <v>1918896</v>
      </c>
      <c r="H49" s="869">
        <v>42.1</v>
      </c>
      <c r="I49" s="869">
        <v>444.15500000000003</v>
      </c>
      <c r="J49" s="371"/>
      <c r="L49" s="371"/>
      <c r="M49" s="372"/>
      <c r="N49" s="372"/>
      <c r="O49" s="372"/>
      <c r="R49" s="372"/>
      <c r="S49" s="372"/>
      <c r="U49" s="368"/>
      <c r="V49" s="368"/>
      <c r="W49" s="372"/>
      <c r="X49" s="372"/>
      <c r="Y49" s="368"/>
      <c r="Z49" s="368"/>
      <c r="AC49" s="371"/>
    </row>
    <row r="50" spans="1:29" ht="9.6" customHeight="1">
      <c r="A50" s="1316">
        <v>1995</v>
      </c>
      <c r="B50" s="866"/>
      <c r="C50" s="867">
        <v>791</v>
      </c>
      <c r="D50" s="867">
        <v>3773.0699999999997</v>
      </c>
      <c r="E50" s="867">
        <v>8074.5</v>
      </c>
      <c r="F50" s="867">
        <v>84782.3</v>
      </c>
      <c r="G50" s="868">
        <v>2103695</v>
      </c>
      <c r="H50" s="869">
        <v>43.93</v>
      </c>
      <c r="I50" s="869">
        <v>463.14500000000004</v>
      </c>
      <c r="J50" s="371"/>
      <c r="L50" s="371"/>
      <c r="M50" s="372"/>
      <c r="N50" s="372"/>
      <c r="O50" s="372"/>
      <c r="R50" s="372"/>
      <c r="S50" s="372"/>
      <c r="U50" s="368"/>
      <c r="V50" s="368"/>
      <c r="W50" s="372"/>
      <c r="X50" s="372"/>
      <c r="Y50" s="368"/>
      <c r="Z50" s="368"/>
      <c r="AC50" s="371"/>
    </row>
    <row r="51" spans="1:29" ht="9.6" customHeight="1">
      <c r="A51" s="1316">
        <v>1996</v>
      </c>
      <c r="B51" s="866" t="s">
        <v>81</v>
      </c>
      <c r="C51" s="867">
        <v>296.3</v>
      </c>
      <c r="D51" s="867">
        <v>1413.3509999999999</v>
      </c>
      <c r="E51" s="867">
        <v>9306.4</v>
      </c>
      <c r="F51" s="867">
        <v>97714.4</v>
      </c>
      <c r="G51" s="868">
        <v>2276683</v>
      </c>
      <c r="H51" s="869">
        <v>58.46</v>
      </c>
      <c r="I51" s="869">
        <v>617.33760000000007</v>
      </c>
      <c r="J51" s="371"/>
      <c r="L51" s="371"/>
      <c r="M51" s="372"/>
      <c r="N51" s="372"/>
      <c r="O51" s="372"/>
      <c r="R51" s="372"/>
      <c r="S51" s="372"/>
      <c r="U51" s="368"/>
      <c r="V51" s="368"/>
      <c r="W51" s="372"/>
      <c r="X51" s="372"/>
      <c r="Y51" s="368"/>
      <c r="Z51" s="368"/>
      <c r="AC51" s="371"/>
    </row>
    <row r="52" spans="1:29" ht="9.6" customHeight="1">
      <c r="A52" s="1316">
        <v>1997</v>
      </c>
      <c r="B52" s="866"/>
      <c r="C52" s="867"/>
      <c r="D52" s="867"/>
      <c r="E52" s="867">
        <v>9441</v>
      </c>
      <c r="F52" s="867">
        <v>99131.4</v>
      </c>
      <c r="G52" s="868">
        <v>2376002</v>
      </c>
      <c r="H52" s="869">
        <v>59.26</v>
      </c>
      <c r="I52" s="869">
        <v>622.23564918970442</v>
      </c>
      <c r="J52" s="371"/>
      <c r="L52" s="371"/>
      <c r="M52" s="372"/>
      <c r="N52" s="372"/>
      <c r="AC52" s="371"/>
    </row>
    <row r="53" spans="1:29" ht="9.6" customHeight="1">
      <c r="A53" s="1316">
        <v>1998</v>
      </c>
      <c r="B53" s="866"/>
      <c r="C53" s="867"/>
      <c r="D53" s="867"/>
      <c r="E53" s="867">
        <v>9389.5999999999985</v>
      </c>
      <c r="F53" s="867">
        <v>98590.799999999886</v>
      </c>
      <c r="G53" s="868">
        <v>2469587</v>
      </c>
      <c r="H53" s="869">
        <v>57.08</v>
      </c>
      <c r="I53" s="869">
        <v>599.33999999999924</v>
      </c>
      <c r="J53" s="371"/>
      <c r="L53" s="371"/>
      <c r="M53" s="372"/>
      <c r="N53" s="372"/>
      <c r="AC53" s="371"/>
    </row>
    <row r="54" spans="1:29" ht="9.6" customHeight="1">
      <c r="A54" s="1316">
        <v>1999</v>
      </c>
      <c r="B54" s="866"/>
      <c r="C54" s="867"/>
      <c r="D54" s="867"/>
      <c r="E54" s="867">
        <v>9426.9</v>
      </c>
      <c r="F54" s="867">
        <v>98982.3</v>
      </c>
      <c r="G54" s="868">
        <v>2531808</v>
      </c>
      <c r="H54" s="869">
        <v>56.131</v>
      </c>
      <c r="I54" s="869">
        <v>589.37460684848679</v>
      </c>
      <c r="J54" s="371"/>
      <c r="L54" s="371"/>
      <c r="M54" s="372"/>
      <c r="N54" s="372"/>
      <c r="AC54" s="371"/>
    </row>
    <row r="55" spans="1:29" ht="9.6" customHeight="1">
      <c r="A55" s="1316">
        <v>2000</v>
      </c>
      <c r="B55" s="866"/>
      <c r="C55" s="867"/>
      <c r="D55" s="867"/>
      <c r="E55" s="867">
        <v>9147.9000000000015</v>
      </c>
      <c r="F55" s="867">
        <v>96052.9</v>
      </c>
      <c r="G55" s="868">
        <v>2601210</v>
      </c>
      <c r="H55" s="869">
        <v>59.042999999999999</v>
      </c>
      <c r="I55" s="869">
        <v>619.95117728659034</v>
      </c>
      <c r="J55" s="371"/>
      <c r="L55" s="371"/>
      <c r="M55" s="372"/>
      <c r="N55" s="372"/>
      <c r="AC55" s="371"/>
    </row>
    <row r="56" spans="1:29" ht="9.6" customHeight="1">
      <c r="A56" s="1316">
        <v>2001</v>
      </c>
      <c r="B56" s="866"/>
      <c r="C56" s="867"/>
      <c r="D56" s="867"/>
      <c r="E56" s="867">
        <v>9772.6</v>
      </c>
      <c r="F56" s="867">
        <v>102611.70000000001</v>
      </c>
      <c r="G56" s="868">
        <v>2654204</v>
      </c>
      <c r="H56" s="869">
        <v>62.360999999999997</v>
      </c>
      <c r="I56" s="869">
        <v>654.78667127478866</v>
      </c>
      <c r="J56" s="371"/>
      <c r="L56" s="371"/>
      <c r="M56" s="372"/>
      <c r="N56" s="372"/>
      <c r="AC56" s="371"/>
    </row>
    <row r="57" spans="1:29" ht="9.6" customHeight="1">
      <c r="A57" s="1317">
        <v>2002</v>
      </c>
      <c r="B57" s="870"/>
      <c r="C57" s="871"/>
      <c r="D57" s="871"/>
      <c r="E57" s="871">
        <v>9542.1</v>
      </c>
      <c r="F57" s="871">
        <v>100193.2</v>
      </c>
      <c r="G57" s="872">
        <v>2692523</v>
      </c>
      <c r="H57" s="873">
        <v>62.313000000000002</v>
      </c>
      <c r="I57" s="873">
        <v>654.29400987204065</v>
      </c>
      <c r="J57" s="371"/>
      <c r="L57" s="371"/>
      <c r="M57" s="372"/>
      <c r="N57" s="372"/>
      <c r="AC57" s="371"/>
    </row>
    <row r="58" spans="1:29" ht="9.6" customHeight="1">
      <c r="A58" s="1315">
        <v>2003</v>
      </c>
      <c r="B58" s="862"/>
      <c r="C58" s="863"/>
      <c r="D58" s="863"/>
      <c r="E58" s="863">
        <v>9739.2999999999993</v>
      </c>
      <c r="F58" s="863">
        <v>102600.1</v>
      </c>
      <c r="G58" s="864">
        <v>2737730</v>
      </c>
      <c r="H58" s="865">
        <v>63.356000000000002</v>
      </c>
      <c r="I58" s="865">
        <v>667.43317647058836</v>
      </c>
      <c r="J58" s="371"/>
      <c r="L58" s="371"/>
      <c r="M58" s="372"/>
      <c r="N58" s="372"/>
      <c r="AC58" s="371"/>
    </row>
    <row r="59" spans="1:29" ht="9.6" customHeight="1">
      <c r="A59" s="1316">
        <v>2004</v>
      </c>
      <c r="B59" s="866"/>
      <c r="C59" s="867"/>
      <c r="D59" s="867"/>
      <c r="E59" s="867">
        <v>9692.2999999999993</v>
      </c>
      <c r="F59" s="867">
        <v>102236.6</v>
      </c>
      <c r="G59" s="868">
        <v>2771690</v>
      </c>
      <c r="H59" s="869">
        <v>61.67</v>
      </c>
      <c r="I59" s="869">
        <v>650.5092828327638</v>
      </c>
      <c r="J59" s="371"/>
      <c r="L59" s="371"/>
      <c r="M59" s="372"/>
      <c r="N59" s="372"/>
      <c r="AC59" s="371"/>
    </row>
    <row r="60" spans="1:29" ht="9.6" customHeight="1">
      <c r="A60" s="1316">
        <v>2005</v>
      </c>
      <c r="B60" s="866"/>
      <c r="C60" s="867"/>
      <c r="D60" s="867"/>
      <c r="E60" s="867">
        <v>9562.7999999999993</v>
      </c>
      <c r="F60" s="867">
        <v>100829.59999999999</v>
      </c>
      <c r="G60" s="868">
        <v>2805705</v>
      </c>
      <c r="H60" s="869">
        <v>56.896000000000001</v>
      </c>
      <c r="I60" s="869">
        <v>599.9080731166606</v>
      </c>
      <c r="J60" s="371"/>
      <c r="L60" s="371"/>
      <c r="M60" s="372"/>
      <c r="N60" s="372"/>
      <c r="AC60" s="371"/>
    </row>
    <row r="61" spans="1:29" ht="9.6" customHeight="1">
      <c r="A61" s="1316">
        <v>2006</v>
      </c>
      <c r="B61" s="866"/>
      <c r="C61" s="867"/>
      <c r="D61" s="867"/>
      <c r="E61" s="867">
        <v>9269.4</v>
      </c>
      <c r="F61" s="867">
        <v>97805.9</v>
      </c>
      <c r="G61" s="868">
        <v>2823102</v>
      </c>
      <c r="H61" s="869">
        <v>67.638999999999996</v>
      </c>
      <c r="I61" s="869">
        <v>713.3</v>
      </c>
      <c r="J61" s="371"/>
      <c r="L61" s="371"/>
      <c r="M61" s="372"/>
      <c r="N61" s="372"/>
      <c r="AC61" s="371"/>
    </row>
    <row r="62" spans="1:29" ht="9.6" customHeight="1">
      <c r="A62" s="1316">
        <v>2007</v>
      </c>
      <c r="B62" s="866"/>
      <c r="C62" s="867"/>
      <c r="D62" s="867"/>
      <c r="E62" s="867">
        <v>8652.6</v>
      </c>
      <c r="F62" s="867">
        <v>91290.2</v>
      </c>
      <c r="G62" s="868">
        <v>2845429</v>
      </c>
      <c r="H62" s="869">
        <v>49.9</v>
      </c>
      <c r="I62" s="869">
        <v>526.5</v>
      </c>
      <c r="J62" s="371"/>
      <c r="L62" s="371"/>
      <c r="M62" s="372"/>
      <c r="N62" s="372"/>
      <c r="AC62" s="371"/>
    </row>
    <row r="63" spans="1:29" ht="9.6" customHeight="1">
      <c r="A63" s="1316">
        <v>2008</v>
      </c>
      <c r="B63" s="866"/>
      <c r="C63" s="867"/>
      <c r="D63" s="867"/>
      <c r="E63" s="867">
        <v>8685.2000000000007</v>
      </c>
      <c r="F63" s="867">
        <v>91673.099999999991</v>
      </c>
      <c r="G63" s="868">
        <v>2864576</v>
      </c>
      <c r="H63" s="869">
        <v>50.8</v>
      </c>
      <c r="I63" s="869">
        <v>536.19876111085523</v>
      </c>
      <c r="J63" s="371"/>
      <c r="L63" s="371"/>
      <c r="M63" s="372"/>
      <c r="N63" s="372"/>
      <c r="AC63" s="371"/>
    </row>
    <row r="64" spans="1:29" ht="9.6" customHeight="1">
      <c r="A64" s="1316">
        <v>2009</v>
      </c>
      <c r="B64" s="866"/>
      <c r="C64" s="867"/>
      <c r="D64" s="867"/>
      <c r="E64" s="867">
        <v>8161.2999999999993</v>
      </c>
      <c r="F64" s="867">
        <v>86216.2</v>
      </c>
      <c r="G64" s="868">
        <v>2871547</v>
      </c>
      <c r="H64" s="869">
        <v>57.2</v>
      </c>
      <c r="I64" s="869">
        <v>604.26238957028909</v>
      </c>
      <c r="J64" s="371"/>
      <c r="L64" s="371"/>
      <c r="M64" s="372"/>
      <c r="N64" s="372"/>
      <c r="AC64" s="371"/>
    </row>
    <row r="65" spans="1:29" ht="9.6" customHeight="1">
      <c r="A65" s="1316">
        <v>2010</v>
      </c>
      <c r="B65" s="866"/>
      <c r="C65" s="867"/>
      <c r="D65" s="867"/>
      <c r="E65" s="867">
        <v>8979.1999999999989</v>
      </c>
      <c r="F65" s="867">
        <v>95138.400000000009</v>
      </c>
      <c r="G65" s="868">
        <v>2870634</v>
      </c>
      <c r="H65" s="869">
        <v>57.3</v>
      </c>
      <c r="I65" s="869">
        <v>607.11759622238048</v>
      </c>
      <c r="J65" s="371"/>
      <c r="L65" s="371"/>
      <c r="M65" s="372"/>
      <c r="N65" s="372"/>
      <c r="AC65" s="371"/>
    </row>
    <row r="66" spans="1:29" ht="9.6" customHeight="1">
      <c r="A66" s="1316">
        <v>2011</v>
      </c>
      <c r="B66" s="866"/>
      <c r="C66" s="867"/>
      <c r="D66" s="867"/>
      <c r="E66" s="867">
        <v>8085.8</v>
      </c>
      <c r="F66" s="867">
        <v>85645.6</v>
      </c>
      <c r="G66" s="868">
        <v>2869023</v>
      </c>
      <c r="H66" s="869">
        <v>52.8</v>
      </c>
      <c r="I66" s="869">
        <v>559.29421671826628</v>
      </c>
      <c r="J66" s="371"/>
      <c r="L66" s="371"/>
      <c r="M66" s="372"/>
      <c r="N66" s="372"/>
      <c r="AC66" s="371"/>
    </row>
    <row r="67" spans="1:29" ht="9.6" customHeight="1">
      <c r="A67" s="1317">
        <v>2012</v>
      </c>
      <c r="B67" s="870"/>
      <c r="C67" s="871"/>
      <c r="D67" s="871"/>
      <c r="E67" s="871">
        <v>8158.2250050503235</v>
      </c>
      <c r="F67" s="871">
        <v>86325.782351578484</v>
      </c>
      <c r="G67" s="872">
        <v>2868083</v>
      </c>
      <c r="H67" s="873">
        <v>61.6</v>
      </c>
      <c r="I67" s="873">
        <v>651.5</v>
      </c>
      <c r="J67" s="371"/>
      <c r="L67" s="371"/>
      <c r="M67" s="372"/>
      <c r="N67" s="372"/>
      <c r="AC67" s="371"/>
    </row>
    <row r="68" spans="1:29" ht="9.6" customHeight="1">
      <c r="A68" s="1315">
        <v>2013</v>
      </c>
      <c r="B68" s="862"/>
      <c r="C68" s="863"/>
      <c r="D68" s="863"/>
      <c r="E68" s="863">
        <v>8277.0944147694499</v>
      </c>
      <c r="F68" s="863">
        <v>87968.597795719543</v>
      </c>
      <c r="G68" s="864">
        <v>2860345</v>
      </c>
      <c r="H68" s="865">
        <v>47.333075975303558</v>
      </c>
      <c r="I68" s="865">
        <v>500.97320100000002</v>
      </c>
      <c r="J68" s="371"/>
      <c r="L68" s="371"/>
      <c r="M68" s="372"/>
      <c r="N68" s="372"/>
      <c r="AC68" s="371"/>
    </row>
    <row r="69" spans="1:29" ht="9.6" customHeight="1">
      <c r="A69" s="1316">
        <v>2014</v>
      </c>
      <c r="B69" s="866"/>
      <c r="C69" s="867"/>
      <c r="D69" s="867"/>
      <c r="E69" s="867">
        <v>7280.4197495994158</v>
      </c>
      <c r="F69" s="867">
        <v>77409.119574989803</v>
      </c>
      <c r="G69" s="868">
        <v>2849162</v>
      </c>
      <c r="H69" s="869">
        <v>44.959295144984566</v>
      </c>
      <c r="I69" s="869">
        <v>478.87262393100002</v>
      </c>
      <c r="J69" s="371"/>
      <c r="L69" s="371"/>
      <c r="M69" s="372"/>
      <c r="N69" s="372"/>
      <c r="AC69" s="371"/>
    </row>
    <row r="70" spans="1:29" ht="9.6" customHeight="1">
      <c r="A70" s="1316">
        <v>2015</v>
      </c>
      <c r="B70" s="866"/>
      <c r="C70" s="867"/>
      <c r="D70" s="867"/>
      <c r="E70" s="867">
        <v>7607.5646329449373</v>
      </c>
      <c r="F70" s="867">
        <v>81067.901423777148</v>
      </c>
      <c r="G70" s="868">
        <v>2844334</v>
      </c>
      <c r="H70" s="869">
        <v>42.621557004484409</v>
      </c>
      <c r="I70" s="869">
        <v>453.14177378571429</v>
      </c>
      <c r="J70" s="371"/>
      <c r="L70" s="371"/>
      <c r="M70" s="372"/>
      <c r="N70" s="372"/>
      <c r="AC70" s="371"/>
    </row>
    <row r="71" spans="1:29" ht="9.6" customHeight="1">
      <c r="A71" s="1316">
        <v>2016</v>
      </c>
      <c r="B71" s="866"/>
      <c r="C71" s="867"/>
      <c r="D71" s="867"/>
      <c r="E71" s="867">
        <v>8255.1342335338559</v>
      </c>
      <c r="F71" s="867">
        <v>88243.167217200011</v>
      </c>
      <c r="G71" s="868">
        <v>2840473</v>
      </c>
      <c r="H71" s="869">
        <v>49.288893022251862</v>
      </c>
      <c r="I71" s="869">
        <v>525.63792570967735</v>
      </c>
      <c r="J71" s="371"/>
      <c r="L71" s="371"/>
      <c r="M71" s="372"/>
      <c r="N71" s="372"/>
      <c r="AC71" s="371"/>
    </row>
    <row r="72" spans="1:29" ht="9.6" customHeight="1">
      <c r="A72" s="1316">
        <v>2017</v>
      </c>
      <c r="B72" s="866"/>
      <c r="C72" s="867"/>
      <c r="D72" s="867"/>
      <c r="E72" s="867">
        <v>8527.4827534189189</v>
      </c>
      <c r="F72" s="867">
        <v>90996.221726979784</v>
      </c>
      <c r="G72" s="868">
        <v>2844257</v>
      </c>
      <c r="H72" s="869">
        <v>54.886108595098101</v>
      </c>
      <c r="I72" s="869">
        <v>585.93818417870966</v>
      </c>
      <c r="J72" s="371"/>
      <c r="L72" s="371"/>
      <c r="M72" s="372"/>
      <c r="N72" s="372"/>
      <c r="AC72" s="371"/>
    </row>
    <row r="73" spans="1:29" ht="9.6" customHeight="1">
      <c r="A73" s="1316">
        <v>2018</v>
      </c>
      <c r="B73" s="866"/>
      <c r="C73" s="867"/>
      <c r="D73" s="867"/>
      <c r="E73" s="867">
        <v>8182.7561269882699</v>
      </c>
      <c r="F73" s="867">
        <v>87306.411272440775</v>
      </c>
      <c r="G73" s="868">
        <v>2840619</v>
      </c>
      <c r="H73" s="869">
        <v>55.898593761343584</v>
      </c>
      <c r="I73" s="869">
        <v>596.21835162664274</v>
      </c>
      <c r="J73" s="371"/>
      <c r="L73" s="371"/>
      <c r="M73" s="372"/>
      <c r="N73" s="372"/>
      <c r="AC73" s="371"/>
    </row>
    <row r="74" spans="1:29" ht="9.6" customHeight="1">
      <c r="A74" s="1316">
        <v>2019</v>
      </c>
      <c r="B74" s="866"/>
      <c r="C74" s="867"/>
      <c r="D74" s="867"/>
      <c r="E74" s="867">
        <v>8564.6294736291875</v>
      </c>
      <c r="F74" s="867">
        <v>91397.633737118886</v>
      </c>
      <c r="G74" s="868">
        <v>2834509</v>
      </c>
      <c r="H74" s="869">
        <v>50.803541216034226</v>
      </c>
      <c r="I74" s="869">
        <v>543.10956524003211</v>
      </c>
      <c r="J74" s="371"/>
      <c r="L74" s="371"/>
      <c r="M74" s="372"/>
      <c r="N74" s="372"/>
      <c r="AC74" s="371"/>
    </row>
    <row r="75" spans="1:29" ht="9.6" customHeight="1">
      <c r="A75" s="1316">
        <v>2020</v>
      </c>
      <c r="B75" s="866"/>
      <c r="C75" s="867"/>
      <c r="D75" s="867"/>
      <c r="E75" s="867">
        <v>8694.2191732210795</v>
      </c>
      <c r="F75" s="867">
        <v>92894.431352013344</v>
      </c>
      <c r="G75" s="868">
        <v>2829132</v>
      </c>
      <c r="H75" s="869">
        <v>47.306818891744392</v>
      </c>
      <c r="I75" s="869">
        <v>505.62823346823734</v>
      </c>
      <c r="J75" s="371"/>
      <c r="L75" s="371"/>
      <c r="M75" s="372"/>
      <c r="N75" s="372"/>
      <c r="AC75" s="371"/>
    </row>
    <row r="76" spans="1:29" ht="9.6" customHeight="1">
      <c r="A76" s="1316">
        <v>2021</v>
      </c>
      <c r="B76" s="866"/>
      <c r="C76" s="867"/>
      <c r="D76" s="867"/>
      <c r="E76" s="867">
        <v>9433.7342458022922</v>
      </c>
      <c r="F76" s="867">
        <v>100737.47696364908</v>
      </c>
      <c r="G76" s="868">
        <v>2820013</v>
      </c>
      <c r="H76" s="869">
        <v>55.065441922179161</v>
      </c>
      <c r="I76" s="869">
        <v>588.37675065014275</v>
      </c>
      <c r="J76" s="371"/>
      <c r="L76" s="371"/>
      <c r="M76" s="372"/>
      <c r="N76" s="372"/>
      <c r="AC76" s="371"/>
    </row>
    <row r="77" spans="1:29" ht="9.6" customHeight="1">
      <c r="A77" s="1317">
        <v>2022</v>
      </c>
      <c r="B77" s="870"/>
      <c r="C77" s="871"/>
      <c r="D77" s="871"/>
      <c r="E77" s="871">
        <v>7543.7622835692955</v>
      </c>
      <c r="F77" s="871">
        <v>81546.69831283699</v>
      </c>
      <c r="G77" s="872">
        <v>2781284</v>
      </c>
      <c r="H77" s="873">
        <v>44.045334403713248</v>
      </c>
      <c r="I77" s="873">
        <v>470.5378870240645</v>
      </c>
      <c r="J77" s="371"/>
      <c r="K77" s="368"/>
      <c r="L77" s="371"/>
      <c r="M77" s="372"/>
      <c r="N77" s="372"/>
      <c r="AC77" s="371"/>
    </row>
    <row r="78" spans="1:29">
      <c r="A78" s="367" t="s">
        <v>490</v>
      </c>
    </row>
    <row r="80" spans="1:29">
      <c r="E80" s="372"/>
      <c r="F80" s="372"/>
    </row>
    <row r="81" spans="1:15" ht="15" customHeight="1">
      <c r="A81" s="540" t="s">
        <v>491</v>
      </c>
      <c r="B81" s="541"/>
      <c r="C81" s="541"/>
      <c r="D81" s="541"/>
      <c r="E81" s="541"/>
      <c r="F81" s="541"/>
      <c r="G81" s="541"/>
      <c r="H81" s="541"/>
      <c r="I81" s="541"/>
      <c r="J81" s="906"/>
      <c r="K81" s="906"/>
      <c r="L81" s="370"/>
      <c r="M81" s="370"/>
      <c r="N81" s="370"/>
    </row>
    <row r="82" spans="1:15">
      <c r="C82" s="372"/>
      <c r="D82" s="372"/>
      <c r="E82" s="372"/>
      <c r="F82" s="372"/>
      <c r="G82" s="368"/>
      <c r="H82" s="368"/>
      <c r="L82" s="368"/>
      <c r="M82" s="368"/>
      <c r="N82" s="368"/>
      <c r="O82" s="371"/>
    </row>
    <row r="83" spans="1:15">
      <c r="C83" s="372"/>
      <c r="D83" s="372"/>
      <c r="E83" s="372"/>
      <c r="F83" s="372"/>
      <c r="G83" s="368"/>
      <c r="H83" s="368"/>
      <c r="L83" s="368"/>
      <c r="M83" s="368"/>
      <c r="N83" s="368"/>
      <c r="O83" s="371"/>
    </row>
    <row r="84" spans="1:15">
      <c r="C84" s="372"/>
      <c r="D84" s="372"/>
      <c r="E84" s="372"/>
      <c r="F84" s="372"/>
      <c r="G84" s="368"/>
      <c r="H84" s="368"/>
      <c r="L84" s="368"/>
      <c r="M84" s="368"/>
      <c r="N84" s="368"/>
      <c r="O84" s="371"/>
    </row>
    <row r="85" spans="1:15">
      <c r="C85" s="372"/>
      <c r="D85" s="372"/>
      <c r="E85" s="372"/>
      <c r="F85" s="372"/>
      <c r="G85" s="368"/>
      <c r="H85" s="368"/>
      <c r="L85" s="368"/>
      <c r="M85" s="368"/>
      <c r="N85" s="368"/>
      <c r="O85" s="371"/>
    </row>
    <row r="86" spans="1:15">
      <c r="C86" s="372"/>
      <c r="D86" s="372"/>
      <c r="E86" s="372"/>
      <c r="F86" s="372"/>
      <c r="G86" s="368"/>
      <c r="H86" s="368"/>
      <c r="L86" s="368"/>
      <c r="M86" s="368"/>
      <c r="N86" s="368"/>
      <c r="O86" s="371"/>
    </row>
    <row r="87" spans="1:15">
      <c r="C87" s="372"/>
      <c r="D87" s="372"/>
      <c r="E87" s="372"/>
      <c r="F87" s="372"/>
      <c r="G87" s="368"/>
      <c r="H87" s="368"/>
      <c r="L87" s="368"/>
      <c r="M87" s="368"/>
      <c r="N87" s="368"/>
      <c r="O87" s="371"/>
    </row>
    <row r="88" spans="1:15">
      <c r="C88" s="372"/>
      <c r="D88" s="372"/>
      <c r="E88" s="372"/>
      <c r="F88" s="372"/>
      <c r="G88" s="368"/>
      <c r="H88" s="368"/>
      <c r="L88" s="368"/>
      <c r="M88" s="368"/>
      <c r="N88" s="368"/>
      <c r="O88" s="371"/>
    </row>
    <row r="89" spans="1:15">
      <c r="C89" s="372"/>
      <c r="D89" s="372"/>
      <c r="E89" s="372"/>
      <c r="F89" s="372"/>
      <c r="G89" s="368"/>
      <c r="H89" s="368"/>
      <c r="L89" s="368"/>
      <c r="M89" s="368"/>
      <c r="N89" s="368"/>
      <c r="O89" s="371"/>
    </row>
    <row r="90" spans="1:15">
      <c r="C90" s="372"/>
      <c r="D90" s="372"/>
      <c r="E90" s="372"/>
      <c r="F90" s="372"/>
      <c r="G90" s="368"/>
      <c r="H90" s="368"/>
      <c r="L90" s="368"/>
      <c r="M90" s="368"/>
      <c r="N90" s="368"/>
      <c r="O90" s="371"/>
    </row>
    <row r="91" spans="1:15">
      <c r="C91" s="372"/>
      <c r="D91" s="372"/>
      <c r="E91" s="372"/>
      <c r="F91" s="372"/>
      <c r="G91" s="368"/>
      <c r="H91" s="368"/>
      <c r="L91" s="368"/>
      <c r="M91" s="368"/>
      <c r="N91" s="368"/>
      <c r="O91" s="371"/>
    </row>
    <row r="92" spans="1:15">
      <c r="C92" s="372"/>
      <c r="D92" s="372"/>
      <c r="E92" s="372"/>
      <c r="F92" s="372"/>
      <c r="G92" s="368"/>
      <c r="H92" s="368"/>
      <c r="L92" s="368"/>
      <c r="M92" s="368"/>
      <c r="N92" s="368"/>
      <c r="O92" s="371"/>
    </row>
    <row r="93" spans="1:15">
      <c r="C93" s="372"/>
      <c r="D93" s="372"/>
      <c r="E93" s="372"/>
      <c r="F93" s="372"/>
      <c r="G93" s="368"/>
      <c r="H93" s="368"/>
      <c r="L93" s="368"/>
      <c r="M93" s="368"/>
      <c r="N93" s="368"/>
      <c r="O93" s="371"/>
    </row>
    <row r="94" spans="1:15">
      <c r="C94" s="372"/>
      <c r="D94" s="372"/>
      <c r="E94" s="372"/>
      <c r="F94" s="372"/>
      <c r="G94" s="368"/>
      <c r="H94" s="368"/>
      <c r="L94" s="368"/>
      <c r="M94" s="368"/>
      <c r="N94" s="368"/>
      <c r="O94" s="371"/>
    </row>
    <row r="95" spans="1:15">
      <c r="C95" s="372"/>
      <c r="D95" s="372"/>
      <c r="E95" s="372"/>
      <c r="F95" s="372"/>
      <c r="G95" s="368"/>
      <c r="H95" s="368"/>
      <c r="L95" s="368"/>
      <c r="M95" s="368"/>
      <c r="N95" s="368"/>
      <c r="O95" s="371"/>
    </row>
    <row r="96" spans="1:15">
      <c r="C96" s="372"/>
      <c r="D96" s="372"/>
      <c r="E96" s="372"/>
      <c r="F96" s="372"/>
      <c r="G96" s="368"/>
      <c r="H96" s="368"/>
      <c r="L96" s="368"/>
      <c r="M96" s="368"/>
      <c r="N96" s="368"/>
      <c r="O96" s="371"/>
    </row>
    <row r="97" spans="1:15">
      <c r="C97" s="372"/>
      <c r="D97" s="372"/>
      <c r="E97" s="372"/>
      <c r="F97" s="372"/>
      <c r="G97" s="368"/>
      <c r="H97" s="368"/>
      <c r="L97" s="368"/>
      <c r="M97" s="368"/>
      <c r="N97" s="368"/>
      <c r="O97" s="371"/>
    </row>
    <row r="98" spans="1:15">
      <c r="C98" s="372"/>
      <c r="D98" s="372"/>
      <c r="E98" s="372"/>
      <c r="F98" s="372"/>
      <c r="G98" s="368"/>
      <c r="H98" s="368"/>
      <c r="L98" s="368"/>
      <c r="M98" s="368"/>
      <c r="N98" s="368"/>
      <c r="O98" s="371"/>
    </row>
    <row r="99" spans="1:15">
      <c r="C99" s="372"/>
      <c r="D99" s="372"/>
      <c r="E99" s="372"/>
      <c r="F99" s="372"/>
      <c r="G99" s="368"/>
      <c r="H99" s="368"/>
      <c r="L99" s="368"/>
      <c r="M99" s="368"/>
      <c r="N99" s="368"/>
      <c r="O99" s="371"/>
    </row>
    <row r="100" spans="1:15">
      <c r="C100" s="372"/>
      <c r="D100" s="372"/>
      <c r="E100" s="372"/>
      <c r="F100" s="372"/>
      <c r="G100" s="368"/>
      <c r="H100" s="368"/>
      <c r="L100" s="368"/>
      <c r="M100" s="368"/>
      <c r="N100" s="368"/>
      <c r="O100" s="371"/>
    </row>
    <row r="101" spans="1:15">
      <c r="C101" s="372"/>
      <c r="D101" s="372"/>
      <c r="E101" s="372"/>
      <c r="F101" s="372"/>
      <c r="G101" s="368"/>
      <c r="H101" s="368"/>
      <c r="L101" s="368"/>
      <c r="M101" s="368"/>
      <c r="N101" s="368"/>
      <c r="O101" s="371"/>
    </row>
    <row r="102" spans="1:15">
      <c r="L102" s="368"/>
      <c r="M102" s="368"/>
      <c r="N102" s="368"/>
      <c r="O102" s="371"/>
    </row>
    <row r="103" spans="1:15" ht="12.75" customHeight="1">
      <c r="A103" s="540" t="str">
        <f>'12.1'!G7</f>
        <v>Number of customers</v>
      </c>
      <c r="B103" s="541"/>
      <c r="C103" s="541"/>
      <c r="D103" s="541"/>
      <c r="E103" s="541"/>
      <c r="F103" s="541"/>
      <c r="G103" s="541"/>
      <c r="H103" s="541"/>
      <c r="I103" s="541"/>
      <c r="L103" s="368"/>
      <c r="M103" s="368"/>
      <c r="N103" s="368"/>
      <c r="O103" s="371"/>
    </row>
    <row r="104" spans="1:15">
      <c r="C104" s="372"/>
      <c r="D104" s="372"/>
      <c r="E104" s="372"/>
      <c r="F104" s="372"/>
      <c r="G104" s="368"/>
      <c r="H104" s="368"/>
      <c r="L104" s="368"/>
      <c r="M104" s="368"/>
      <c r="N104" s="368"/>
      <c r="O104" s="371"/>
    </row>
    <row r="105" spans="1:15">
      <c r="C105" s="372"/>
      <c r="D105" s="372"/>
      <c r="E105" s="372"/>
      <c r="F105" s="372"/>
      <c r="G105" s="368"/>
      <c r="H105" s="368"/>
      <c r="L105" s="368"/>
      <c r="M105" s="368"/>
      <c r="N105" s="368"/>
      <c r="O105" s="371"/>
    </row>
    <row r="106" spans="1:15">
      <c r="C106" s="372"/>
      <c r="D106" s="372"/>
      <c r="E106" s="372"/>
      <c r="F106" s="372"/>
      <c r="G106" s="368"/>
      <c r="H106" s="368"/>
      <c r="L106" s="368"/>
      <c r="M106" s="368"/>
      <c r="N106" s="368"/>
      <c r="O106" s="371"/>
    </row>
    <row r="107" spans="1:15">
      <c r="C107" s="372"/>
      <c r="D107" s="372"/>
      <c r="E107" s="372"/>
      <c r="F107" s="372"/>
      <c r="G107" s="368"/>
      <c r="H107" s="368"/>
      <c r="L107" s="368"/>
      <c r="M107" s="368"/>
      <c r="N107" s="368"/>
      <c r="O107" s="371"/>
    </row>
    <row r="108" spans="1:15">
      <c r="C108" s="372"/>
      <c r="D108" s="372"/>
      <c r="E108" s="372"/>
      <c r="F108" s="372"/>
      <c r="G108" s="368"/>
      <c r="H108" s="368"/>
      <c r="L108" s="368"/>
      <c r="M108" s="368"/>
      <c r="N108" s="368"/>
      <c r="O108" s="371"/>
    </row>
    <row r="109" spans="1:15">
      <c r="C109" s="372"/>
      <c r="D109" s="372"/>
      <c r="E109" s="372"/>
      <c r="F109" s="372"/>
      <c r="G109" s="368"/>
      <c r="H109" s="368"/>
      <c r="L109" s="368"/>
      <c r="M109" s="368"/>
      <c r="N109" s="368"/>
      <c r="O109" s="371"/>
    </row>
    <row r="110" spans="1:15">
      <c r="C110" s="372"/>
      <c r="D110" s="372"/>
      <c r="E110" s="372"/>
      <c r="F110" s="372"/>
      <c r="G110" s="368"/>
      <c r="H110" s="368"/>
      <c r="L110" s="368"/>
      <c r="M110" s="368"/>
      <c r="N110" s="368"/>
      <c r="O110" s="371"/>
    </row>
    <row r="111" spans="1:15">
      <c r="C111" s="372"/>
      <c r="D111" s="372"/>
      <c r="E111" s="372"/>
      <c r="F111" s="372"/>
      <c r="G111" s="368"/>
      <c r="H111" s="368"/>
      <c r="L111" s="368"/>
      <c r="M111" s="368"/>
      <c r="N111" s="368"/>
      <c r="O111" s="371"/>
    </row>
    <row r="112" spans="1:15">
      <c r="C112" s="372"/>
      <c r="D112" s="372"/>
      <c r="E112" s="372"/>
      <c r="F112" s="372"/>
      <c r="G112" s="368"/>
      <c r="H112" s="368"/>
      <c r="L112" s="368"/>
      <c r="M112" s="368"/>
      <c r="N112" s="368"/>
      <c r="O112" s="371"/>
    </row>
    <row r="113" spans="1:15">
      <c r="L113" s="368"/>
      <c r="M113" s="368"/>
      <c r="N113" s="368"/>
      <c r="O113" s="371"/>
    </row>
    <row r="114" spans="1:15">
      <c r="L114" s="368"/>
      <c r="M114" s="368"/>
      <c r="N114" s="368"/>
      <c r="O114" s="371"/>
    </row>
    <row r="115" spans="1:15">
      <c r="C115" s="372"/>
      <c r="D115" s="372"/>
      <c r="E115" s="372"/>
      <c r="F115" s="372"/>
      <c r="G115" s="368"/>
      <c r="H115" s="368"/>
      <c r="L115" s="368"/>
      <c r="M115" s="368"/>
      <c r="N115" s="368"/>
      <c r="O115" s="371"/>
    </row>
    <row r="116" spans="1:15">
      <c r="C116" s="372"/>
      <c r="D116" s="372"/>
      <c r="E116" s="372"/>
      <c r="F116" s="372"/>
      <c r="G116" s="368"/>
      <c r="H116" s="368"/>
      <c r="L116" s="368"/>
      <c r="M116" s="368"/>
      <c r="N116" s="368"/>
      <c r="O116" s="371"/>
    </row>
    <row r="117" spans="1:15">
      <c r="C117" s="372"/>
      <c r="D117" s="372"/>
      <c r="E117" s="372"/>
      <c r="F117" s="372"/>
      <c r="G117" s="368"/>
      <c r="H117" s="368"/>
      <c r="L117" s="368"/>
      <c r="M117" s="368"/>
      <c r="N117" s="368"/>
      <c r="O117" s="371"/>
    </row>
    <row r="118" spans="1:15">
      <c r="C118" s="372"/>
      <c r="D118" s="372"/>
      <c r="E118" s="372"/>
      <c r="F118" s="372"/>
      <c r="G118" s="368"/>
      <c r="H118" s="368"/>
      <c r="L118" s="368"/>
      <c r="M118" s="368"/>
      <c r="N118" s="368"/>
      <c r="O118" s="371"/>
    </row>
    <row r="119" spans="1:15">
      <c r="C119" s="372"/>
      <c r="D119" s="372"/>
      <c r="E119" s="372"/>
      <c r="F119" s="372"/>
      <c r="G119" s="368"/>
      <c r="H119" s="368"/>
      <c r="L119" s="368"/>
      <c r="M119" s="368"/>
      <c r="N119" s="368"/>
      <c r="O119" s="371"/>
    </row>
    <row r="120" spans="1:15">
      <c r="C120" s="372"/>
      <c r="D120" s="372"/>
      <c r="E120" s="372"/>
      <c r="F120" s="372"/>
      <c r="G120" s="368"/>
      <c r="H120" s="368"/>
      <c r="L120" s="368"/>
      <c r="M120" s="368"/>
      <c r="N120" s="368"/>
      <c r="O120" s="371"/>
    </row>
    <row r="121" spans="1:15">
      <c r="C121" s="372"/>
      <c r="D121" s="372"/>
      <c r="E121" s="372"/>
      <c r="F121" s="372"/>
      <c r="G121" s="368"/>
      <c r="H121" s="368"/>
      <c r="L121" s="368"/>
      <c r="M121" s="368"/>
      <c r="N121" s="368"/>
      <c r="O121" s="371"/>
    </row>
    <row r="122" spans="1:15">
      <c r="L122" s="368"/>
      <c r="M122" s="368"/>
      <c r="N122" s="368"/>
      <c r="O122" s="371"/>
    </row>
    <row r="123" spans="1:15">
      <c r="L123" s="368"/>
      <c r="M123" s="368"/>
      <c r="N123" s="368"/>
      <c r="O123" s="371"/>
    </row>
    <row r="124" spans="1:15" ht="14.25">
      <c r="A124" s="1796" t="s">
        <v>492</v>
      </c>
      <c r="B124" s="1796"/>
      <c r="C124" s="1796"/>
      <c r="D124" s="1796"/>
      <c r="E124" s="1796"/>
      <c r="F124" s="1796"/>
      <c r="G124" s="540"/>
      <c r="H124" s="540"/>
      <c r="I124" s="540"/>
      <c r="L124" s="368"/>
      <c r="M124" s="368"/>
      <c r="N124" s="368"/>
      <c r="O124" s="371"/>
    </row>
    <row r="125" spans="1:15">
      <c r="C125" s="372"/>
      <c r="D125" s="372"/>
      <c r="E125" s="372"/>
      <c r="F125" s="372"/>
      <c r="G125" s="368"/>
      <c r="H125" s="368"/>
      <c r="L125" s="368"/>
      <c r="M125" s="368"/>
      <c r="N125" s="368"/>
      <c r="O125" s="371"/>
    </row>
    <row r="126" spans="1:15">
      <c r="B126" s="373"/>
      <c r="C126" s="372"/>
      <c r="D126" s="372"/>
      <c r="E126" s="372"/>
      <c r="F126" s="372"/>
      <c r="G126" s="368"/>
      <c r="H126" s="368"/>
      <c r="L126" s="368"/>
      <c r="M126" s="368"/>
      <c r="N126" s="368"/>
      <c r="O126" s="371"/>
    </row>
    <row r="127" spans="1:15">
      <c r="C127" s="372"/>
      <c r="D127" s="372"/>
      <c r="E127" s="372"/>
      <c r="F127" s="372"/>
      <c r="G127" s="368"/>
      <c r="H127" s="368"/>
      <c r="L127" s="368"/>
      <c r="M127" s="368"/>
      <c r="N127" s="368"/>
      <c r="O127" s="371"/>
    </row>
    <row r="128" spans="1:15">
      <c r="C128" s="372"/>
      <c r="D128" s="372"/>
      <c r="E128" s="372"/>
      <c r="F128" s="372"/>
      <c r="G128" s="368"/>
      <c r="H128" s="368"/>
      <c r="L128" s="368"/>
      <c r="M128" s="368"/>
      <c r="N128" s="368"/>
      <c r="O128" s="371"/>
    </row>
    <row r="129" spans="3:15">
      <c r="C129" s="372"/>
      <c r="D129" s="372"/>
      <c r="E129" s="372"/>
      <c r="F129" s="372"/>
      <c r="G129" s="368"/>
      <c r="H129" s="368"/>
      <c r="L129" s="368"/>
      <c r="M129" s="368"/>
      <c r="N129" s="368"/>
      <c r="O129" s="371"/>
    </row>
    <row r="130" spans="3:15">
      <c r="C130" s="372"/>
      <c r="D130" s="372"/>
      <c r="E130" s="372"/>
      <c r="F130" s="372"/>
      <c r="G130" s="368"/>
      <c r="H130" s="368"/>
      <c r="L130" s="368"/>
      <c r="M130" s="368"/>
      <c r="N130" s="368"/>
      <c r="O130" s="371"/>
    </row>
    <row r="131" spans="3:15">
      <c r="C131" s="372"/>
      <c r="D131" s="372"/>
      <c r="E131" s="372"/>
      <c r="F131" s="372"/>
      <c r="G131" s="368"/>
      <c r="H131" s="368"/>
      <c r="L131" s="368"/>
      <c r="M131" s="368"/>
      <c r="N131" s="368"/>
      <c r="O131" s="371"/>
    </row>
    <row r="132" spans="3:15">
      <c r="C132" s="372"/>
      <c r="D132" s="372"/>
      <c r="E132" s="372"/>
      <c r="F132" s="372"/>
      <c r="G132" s="368"/>
      <c r="H132" s="368"/>
      <c r="L132" s="368"/>
      <c r="M132" s="368"/>
      <c r="N132" s="368"/>
      <c r="O132" s="371"/>
    </row>
    <row r="133" spans="3:15">
      <c r="C133" s="372"/>
      <c r="D133" s="372"/>
      <c r="E133" s="372"/>
      <c r="F133" s="372"/>
      <c r="G133" s="368"/>
      <c r="H133" s="368"/>
      <c r="L133" s="368"/>
      <c r="M133" s="368"/>
      <c r="N133" s="368"/>
      <c r="O133" s="371"/>
    </row>
    <row r="134" spans="3:15">
      <c r="C134" s="372"/>
      <c r="D134" s="372"/>
      <c r="E134" s="372"/>
      <c r="F134" s="372"/>
      <c r="G134" s="368"/>
      <c r="H134" s="368"/>
      <c r="L134" s="368"/>
      <c r="M134" s="368"/>
      <c r="N134" s="368"/>
      <c r="O134" s="371"/>
    </row>
    <row r="135" spans="3:15">
      <c r="C135" s="372"/>
      <c r="D135" s="372"/>
      <c r="E135" s="372"/>
      <c r="F135" s="372"/>
      <c r="G135" s="368"/>
      <c r="H135" s="368"/>
      <c r="L135" s="368"/>
      <c r="M135" s="368"/>
      <c r="N135" s="368"/>
      <c r="O135" s="371"/>
    </row>
    <row r="136" spans="3:15">
      <c r="C136" s="372"/>
      <c r="D136" s="372"/>
      <c r="E136" s="372"/>
      <c r="F136" s="372"/>
      <c r="G136" s="368"/>
      <c r="H136" s="368"/>
      <c r="L136" s="368"/>
      <c r="M136" s="368"/>
      <c r="N136" s="368"/>
      <c r="O136" s="371"/>
    </row>
    <row r="137" spans="3:15">
      <c r="C137" s="372"/>
      <c r="D137" s="372"/>
      <c r="E137" s="372"/>
      <c r="F137" s="372"/>
      <c r="G137" s="368"/>
      <c r="H137" s="368"/>
      <c r="L137" s="368"/>
      <c r="M137" s="368"/>
      <c r="N137" s="368"/>
      <c r="O137" s="371"/>
    </row>
    <row r="138" spans="3:15">
      <c r="C138" s="372"/>
      <c r="D138" s="372"/>
      <c r="E138" s="372"/>
      <c r="F138" s="372"/>
      <c r="G138" s="368"/>
      <c r="H138" s="368"/>
      <c r="L138" s="368"/>
      <c r="M138" s="368"/>
      <c r="N138" s="368"/>
      <c r="O138" s="371"/>
    </row>
    <row r="139" spans="3:15">
      <c r="C139" s="372"/>
      <c r="D139" s="372"/>
      <c r="E139" s="372"/>
      <c r="F139" s="372"/>
      <c r="G139" s="368"/>
      <c r="H139" s="368"/>
      <c r="L139" s="368"/>
      <c r="M139" s="368"/>
      <c r="N139" s="368"/>
      <c r="O139" s="371"/>
    </row>
    <row r="140" spans="3:15">
      <c r="C140" s="372"/>
      <c r="D140" s="372"/>
      <c r="E140" s="372"/>
      <c r="F140" s="372"/>
      <c r="G140" s="368"/>
      <c r="H140" s="368"/>
      <c r="L140" s="368"/>
      <c r="M140" s="368"/>
      <c r="N140" s="368"/>
      <c r="O140" s="371"/>
    </row>
    <row r="141" spans="3:15">
      <c r="C141" s="372"/>
      <c r="D141" s="372"/>
      <c r="E141" s="372"/>
      <c r="F141" s="372"/>
      <c r="G141" s="368"/>
      <c r="H141" s="368"/>
      <c r="L141" s="368"/>
      <c r="M141" s="368"/>
      <c r="N141" s="368"/>
      <c r="O141" s="371"/>
    </row>
    <row r="142" spans="3:15">
      <c r="C142" s="372"/>
      <c r="D142" s="372"/>
      <c r="E142" s="372"/>
      <c r="F142" s="372"/>
      <c r="G142" s="368"/>
      <c r="H142" s="368"/>
      <c r="L142" s="368"/>
      <c r="M142" s="368"/>
      <c r="N142" s="368"/>
      <c r="O142" s="371"/>
    </row>
    <row r="143" spans="3:15">
      <c r="C143" s="372"/>
      <c r="D143" s="372"/>
      <c r="E143" s="372"/>
      <c r="F143" s="372"/>
      <c r="G143" s="368"/>
      <c r="H143" s="368"/>
      <c r="L143" s="368"/>
      <c r="M143" s="368"/>
      <c r="N143" s="368"/>
      <c r="O143" s="371"/>
    </row>
    <row r="144" spans="3:15">
      <c r="L144" s="368"/>
      <c r="M144" s="368"/>
      <c r="N144" s="368"/>
      <c r="O144" s="371"/>
    </row>
    <row r="145" spans="12:15">
      <c r="L145" s="368"/>
      <c r="M145" s="368"/>
      <c r="N145" s="368"/>
      <c r="O145" s="371"/>
    </row>
  </sheetData>
  <mergeCells count="7">
    <mergeCell ref="A3:I3"/>
    <mergeCell ref="A124:F124"/>
    <mergeCell ref="E6:G6"/>
    <mergeCell ref="C5:G5"/>
    <mergeCell ref="H5:I5"/>
    <mergeCell ref="C6:D6"/>
    <mergeCell ref="H6:I6"/>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List54"/>
  <dimension ref="A1:AE161"/>
  <sheetViews>
    <sheetView showGridLines="0" topLeftCell="A73" zoomScaleNormal="100" zoomScaleSheetLayoutView="100" workbookViewId="0">
      <selection activeCell="H1" sqref="H1"/>
    </sheetView>
  </sheetViews>
  <sheetFormatPr defaultColWidth="9.140625" defaultRowHeight="12.75"/>
  <cols>
    <col min="1" max="1" width="7.42578125" style="375" customWidth="1"/>
    <col min="2" max="2" width="8.7109375" style="375" customWidth="1"/>
    <col min="3" max="3" width="7.7109375" style="375" customWidth="1"/>
    <col min="4" max="4" width="8.7109375" style="375" customWidth="1"/>
    <col min="5" max="5" width="7.7109375" style="375" customWidth="1"/>
    <col min="6" max="6" width="8.7109375" style="375" customWidth="1"/>
    <col min="7" max="7" width="7.7109375" style="375" customWidth="1"/>
    <col min="8" max="8" width="8.7109375" style="375" customWidth="1"/>
    <col min="9" max="9" width="7.7109375" style="375" customWidth="1"/>
    <col min="10" max="10" width="8.7109375" style="375" customWidth="1"/>
    <col min="11" max="11" width="7.7109375" style="375" customWidth="1"/>
    <col min="12" max="12" width="8.7109375" style="375" customWidth="1"/>
    <col min="13" max="13" width="7.7109375" style="375" customWidth="1"/>
    <col min="14" max="14" width="8.7109375" style="375" customWidth="1"/>
    <col min="15" max="15" width="7.7109375" style="375" customWidth="1"/>
    <col min="16" max="16" width="8.7109375" style="375" customWidth="1"/>
    <col min="17" max="17" width="7.7109375" style="375" customWidth="1"/>
    <col min="18" max="19" width="9.140625" style="375"/>
    <col min="20" max="24" width="9.140625" style="1274"/>
    <col min="25" max="16384" width="9.140625" style="375"/>
  </cols>
  <sheetData>
    <row r="1" spans="1:23" ht="18" customHeight="1">
      <c r="A1" s="1795" t="s">
        <v>493</v>
      </c>
      <c r="B1" s="1795"/>
      <c r="C1" s="1795"/>
      <c r="D1" s="1795"/>
      <c r="E1" s="1795"/>
      <c r="F1" s="1795"/>
      <c r="G1" s="1795"/>
      <c r="H1" s="1795"/>
      <c r="I1" s="1795"/>
      <c r="J1" s="1795"/>
      <c r="K1" s="1795"/>
      <c r="L1" s="1795"/>
      <c r="M1" s="1795"/>
      <c r="N1" s="1795"/>
      <c r="O1" s="1795"/>
      <c r="P1" s="1795"/>
      <c r="Q1" s="1795"/>
    </row>
    <row r="2" spans="1:23" ht="5.0999999999999996" customHeight="1">
      <c r="A2" s="504"/>
      <c r="B2" s="504"/>
      <c r="C2" s="504"/>
      <c r="D2" s="504"/>
      <c r="E2" s="504"/>
      <c r="F2" s="504"/>
      <c r="G2" s="504"/>
      <c r="H2" s="504"/>
      <c r="I2" s="504"/>
      <c r="J2" s="504"/>
      <c r="K2" s="504"/>
      <c r="L2" s="504"/>
      <c r="M2" s="504"/>
      <c r="N2" s="504"/>
      <c r="O2" s="504"/>
      <c r="P2" s="504"/>
      <c r="Q2" s="504"/>
    </row>
    <row r="3" spans="1:23" ht="24" customHeight="1">
      <c r="A3" s="1414"/>
      <c r="B3" s="1799" t="s">
        <v>95</v>
      </c>
      <c r="C3" s="1798"/>
      <c r="D3" s="1798" t="s">
        <v>98</v>
      </c>
      <c r="E3" s="1798"/>
      <c r="F3" s="1798" t="s">
        <v>413</v>
      </c>
      <c r="G3" s="1800"/>
      <c r="H3" s="1799" t="s">
        <v>97</v>
      </c>
      <c r="I3" s="1798"/>
      <c r="J3" s="1798" t="s">
        <v>2</v>
      </c>
      <c r="K3" s="1798"/>
      <c r="L3" s="1798" t="s">
        <v>429</v>
      </c>
      <c r="M3" s="1800"/>
      <c r="N3" s="1799" t="s">
        <v>527</v>
      </c>
      <c r="O3" s="1800"/>
      <c r="P3" s="1798" t="s">
        <v>154</v>
      </c>
      <c r="Q3" s="1798"/>
    </row>
    <row r="4" spans="1:23" ht="15" customHeight="1">
      <c r="A4" s="1230" t="s">
        <v>200</v>
      </c>
      <c r="B4" s="1231" t="s">
        <v>177</v>
      </c>
      <c r="C4" s="1232" t="s">
        <v>29</v>
      </c>
      <c r="D4" s="1232" t="s">
        <v>177</v>
      </c>
      <c r="E4" s="1232" t="s">
        <v>29</v>
      </c>
      <c r="F4" s="1232" t="s">
        <v>177</v>
      </c>
      <c r="G4" s="1233" t="s">
        <v>29</v>
      </c>
      <c r="H4" s="1231" t="s">
        <v>177</v>
      </c>
      <c r="I4" s="1232" t="s">
        <v>29</v>
      </c>
      <c r="J4" s="1232" t="s">
        <v>177</v>
      </c>
      <c r="K4" s="1232" t="s">
        <v>29</v>
      </c>
      <c r="L4" s="1232" t="s">
        <v>177</v>
      </c>
      <c r="M4" s="1233" t="s">
        <v>29</v>
      </c>
      <c r="N4" s="1231" t="s">
        <v>177</v>
      </c>
      <c r="O4" s="1233" t="s">
        <v>29</v>
      </c>
      <c r="P4" s="1231" t="s">
        <v>177</v>
      </c>
      <c r="Q4" s="1232" t="s">
        <v>29</v>
      </c>
    </row>
    <row r="5" spans="1:23" ht="12" customHeight="1">
      <c r="A5" s="874">
        <v>1953</v>
      </c>
      <c r="B5" s="1092">
        <v>60.806000000000004</v>
      </c>
      <c r="C5" s="875">
        <v>638.46299999999997</v>
      </c>
      <c r="D5" s="875">
        <v>0</v>
      </c>
      <c r="E5" s="875">
        <v>0</v>
      </c>
      <c r="F5" s="876">
        <f>B5+D5</f>
        <v>60.806000000000004</v>
      </c>
      <c r="G5" s="876">
        <f>C5+E5</f>
        <v>638.46299999999997</v>
      </c>
      <c r="H5" s="1092">
        <v>0.29099999999999998</v>
      </c>
      <c r="I5" s="875">
        <v>3.0554999999999999</v>
      </c>
      <c r="J5" s="875">
        <v>0.71699999999999997</v>
      </c>
      <c r="K5" s="875">
        <v>7.5284999999999993</v>
      </c>
      <c r="L5" s="876">
        <f>H5+J5</f>
        <v>1.008</v>
      </c>
      <c r="M5" s="876">
        <f>I5+K5</f>
        <v>10.584</v>
      </c>
      <c r="N5" s="1099">
        <v>0.77800000000000002</v>
      </c>
      <c r="O5" s="1143">
        <v>8.1690000000000005</v>
      </c>
      <c r="P5" s="878">
        <f>F5+L5+N5</f>
        <v>62.592000000000006</v>
      </c>
      <c r="Q5" s="878">
        <f>G5+M5+O5</f>
        <v>657.21599999999989</v>
      </c>
      <c r="S5" s="385"/>
      <c r="T5" s="1275"/>
      <c r="U5" s="1275"/>
      <c r="V5" s="1275"/>
      <c r="W5" s="1275"/>
    </row>
    <row r="6" spans="1:23" ht="12" customHeight="1">
      <c r="A6" s="879">
        <v>1954</v>
      </c>
      <c r="B6" s="1093">
        <v>73.162000000000006</v>
      </c>
      <c r="C6" s="1094">
        <v>768.20100000000014</v>
      </c>
      <c r="D6" s="1094">
        <v>0</v>
      </c>
      <c r="E6" s="1094">
        <v>0</v>
      </c>
      <c r="F6" s="1095">
        <f t="shared" ref="F6:F44" si="0">B6+D6</f>
        <v>73.162000000000006</v>
      </c>
      <c r="G6" s="1095">
        <f t="shared" ref="G6:G44" si="1">C6+E6</f>
        <v>768.20100000000014</v>
      </c>
      <c r="H6" s="1093">
        <v>0.56699999999999995</v>
      </c>
      <c r="I6" s="1094">
        <v>5.9534999999999991</v>
      </c>
      <c r="J6" s="1094">
        <v>0.748</v>
      </c>
      <c r="K6" s="1094">
        <v>7.8540000000000001</v>
      </c>
      <c r="L6" s="1095">
        <f t="shared" ref="L6:L44" si="2">H6+J6</f>
        <v>1.3149999999999999</v>
      </c>
      <c r="M6" s="1095">
        <f t="shared" ref="M6:M44" si="3">I6+K6</f>
        <v>13.807499999999999</v>
      </c>
      <c r="N6" s="1097">
        <v>1.472</v>
      </c>
      <c r="O6" s="1144">
        <v>15.456</v>
      </c>
      <c r="P6" s="1271">
        <f t="shared" ref="P6:P44" si="4">F6+L6+N6</f>
        <v>75.948999999999998</v>
      </c>
      <c r="Q6" s="1271">
        <f t="shared" ref="Q6:Q44" si="5">G6+M6+O6</f>
        <v>797.46450000000016</v>
      </c>
      <c r="S6" s="385"/>
      <c r="T6" s="1275"/>
      <c r="U6" s="1275"/>
      <c r="V6" s="1275"/>
      <c r="W6" s="1275"/>
    </row>
    <row r="7" spans="1:23" ht="12" customHeight="1">
      <c r="A7" s="879">
        <v>1955</v>
      </c>
      <c r="B7" s="1093">
        <v>77.484999999999999</v>
      </c>
      <c r="C7" s="1094">
        <v>813.59249999999997</v>
      </c>
      <c r="D7" s="1094">
        <v>0.03</v>
      </c>
      <c r="E7" s="1094">
        <v>0.315</v>
      </c>
      <c r="F7" s="1095">
        <f t="shared" si="0"/>
        <v>77.515000000000001</v>
      </c>
      <c r="G7" s="1095">
        <f t="shared" si="1"/>
        <v>813.90750000000003</v>
      </c>
      <c r="H7" s="1093">
        <v>0.59799999999999998</v>
      </c>
      <c r="I7" s="1094">
        <v>6.2789999999999999</v>
      </c>
      <c r="J7" s="1094">
        <v>0.70399999999999996</v>
      </c>
      <c r="K7" s="1094">
        <v>7.3919999999999995</v>
      </c>
      <c r="L7" s="1095">
        <f t="shared" si="2"/>
        <v>1.302</v>
      </c>
      <c r="M7" s="1095">
        <f t="shared" si="3"/>
        <v>13.670999999999999</v>
      </c>
      <c r="N7" s="1097">
        <v>5.5430000000000001</v>
      </c>
      <c r="O7" s="1144">
        <v>58.201500000000003</v>
      </c>
      <c r="P7" s="1271">
        <f t="shared" si="4"/>
        <v>84.360000000000014</v>
      </c>
      <c r="Q7" s="1271">
        <f t="shared" si="5"/>
        <v>885.78000000000009</v>
      </c>
      <c r="S7" s="385"/>
      <c r="T7" s="1275"/>
      <c r="U7" s="1275"/>
      <c r="V7" s="1275"/>
      <c r="W7" s="1275"/>
    </row>
    <row r="8" spans="1:23" ht="12" customHeight="1">
      <c r="A8" s="879">
        <v>1956</v>
      </c>
      <c r="B8" s="1093">
        <v>86.028999999999996</v>
      </c>
      <c r="C8" s="1094">
        <v>903.30450000000008</v>
      </c>
      <c r="D8" s="1094">
        <v>0</v>
      </c>
      <c r="E8" s="1094">
        <v>0</v>
      </c>
      <c r="F8" s="1095">
        <f t="shared" si="0"/>
        <v>86.028999999999996</v>
      </c>
      <c r="G8" s="1095">
        <f t="shared" si="1"/>
        <v>903.30450000000008</v>
      </c>
      <c r="H8" s="1093">
        <v>0.95</v>
      </c>
      <c r="I8" s="1094">
        <v>9.9750000000000014</v>
      </c>
      <c r="J8" s="1094">
        <v>1.2829999999999999</v>
      </c>
      <c r="K8" s="1094">
        <v>13.471500000000001</v>
      </c>
      <c r="L8" s="1095">
        <f t="shared" si="2"/>
        <v>2.2329999999999997</v>
      </c>
      <c r="M8" s="1095">
        <f t="shared" si="3"/>
        <v>23.4465</v>
      </c>
      <c r="N8" s="1097">
        <v>0.36599999999999999</v>
      </c>
      <c r="O8" s="1144">
        <v>3.8430000000000004</v>
      </c>
      <c r="P8" s="1271">
        <f t="shared" si="4"/>
        <v>88.628</v>
      </c>
      <c r="Q8" s="1271">
        <f t="shared" si="5"/>
        <v>930.59400000000005</v>
      </c>
      <c r="S8" s="385"/>
      <c r="T8" s="1275"/>
      <c r="U8" s="1275"/>
      <c r="V8" s="1275"/>
      <c r="W8" s="1275"/>
    </row>
    <row r="9" spans="1:23" ht="12" customHeight="1">
      <c r="A9" s="879">
        <v>1957</v>
      </c>
      <c r="B9" s="1093">
        <v>542.10500000000013</v>
      </c>
      <c r="C9" s="1094">
        <v>5692.1025000000009</v>
      </c>
      <c r="D9" s="1094">
        <v>0.66100000000000003</v>
      </c>
      <c r="E9" s="1094">
        <v>6.9405000000000001</v>
      </c>
      <c r="F9" s="1095">
        <f t="shared" si="0"/>
        <v>542.76600000000008</v>
      </c>
      <c r="G9" s="1095">
        <f t="shared" si="1"/>
        <v>5699.0430000000006</v>
      </c>
      <c r="H9" s="1093">
        <v>0.94399999999999995</v>
      </c>
      <c r="I9" s="1094">
        <v>9.911999999999999</v>
      </c>
      <c r="J9" s="1094">
        <v>1.3480000000000001</v>
      </c>
      <c r="K9" s="1094">
        <v>14.154000000000002</v>
      </c>
      <c r="L9" s="1095">
        <f t="shared" si="2"/>
        <v>2.2919999999999998</v>
      </c>
      <c r="M9" s="1095">
        <f t="shared" si="3"/>
        <v>24.066000000000003</v>
      </c>
      <c r="N9" s="1097">
        <v>-11.752000000000001</v>
      </c>
      <c r="O9" s="1144">
        <v>-123.396</v>
      </c>
      <c r="P9" s="1271">
        <f t="shared" si="4"/>
        <v>533.30600000000015</v>
      </c>
      <c r="Q9" s="1271">
        <f t="shared" si="5"/>
        <v>5599.7130000000006</v>
      </c>
      <c r="S9" s="385"/>
      <c r="T9" s="1275"/>
      <c r="U9" s="1275"/>
      <c r="V9" s="1275"/>
      <c r="W9" s="1275"/>
    </row>
    <row r="10" spans="1:23" ht="12" customHeight="1">
      <c r="A10" s="879">
        <v>1958</v>
      </c>
      <c r="B10" s="1093">
        <v>784.39400000000012</v>
      </c>
      <c r="C10" s="1094">
        <v>8236.1370000000024</v>
      </c>
      <c r="D10" s="1094">
        <v>0.28100000000000003</v>
      </c>
      <c r="E10" s="1094">
        <v>2.9505000000000003</v>
      </c>
      <c r="F10" s="1095">
        <f t="shared" si="0"/>
        <v>784.67500000000007</v>
      </c>
      <c r="G10" s="1095">
        <f t="shared" si="1"/>
        <v>8239.0875000000033</v>
      </c>
      <c r="H10" s="1093">
        <v>1.391</v>
      </c>
      <c r="I10" s="1094">
        <v>14.605499999999999</v>
      </c>
      <c r="J10" s="1094">
        <v>1.6060000000000001</v>
      </c>
      <c r="K10" s="1094">
        <v>16.863</v>
      </c>
      <c r="L10" s="1095">
        <f t="shared" si="2"/>
        <v>2.9969999999999999</v>
      </c>
      <c r="M10" s="1095">
        <f t="shared" si="3"/>
        <v>31.468499999999999</v>
      </c>
      <c r="N10" s="1097">
        <v>-7.077</v>
      </c>
      <c r="O10" s="1144">
        <v>-74.308499999999995</v>
      </c>
      <c r="P10" s="1271">
        <f t="shared" si="4"/>
        <v>780.59500000000003</v>
      </c>
      <c r="Q10" s="1271">
        <f t="shared" si="5"/>
        <v>8196.2475000000049</v>
      </c>
      <c r="S10" s="385"/>
      <c r="T10" s="1275"/>
      <c r="U10" s="1275"/>
      <c r="V10" s="1275"/>
      <c r="W10" s="1275"/>
    </row>
    <row r="11" spans="1:23" ht="12" customHeight="1">
      <c r="A11" s="879">
        <v>1959</v>
      </c>
      <c r="B11" s="1093">
        <v>970.01900000000001</v>
      </c>
      <c r="C11" s="1094">
        <v>10185.199499999999</v>
      </c>
      <c r="D11" s="1094">
        <v>0.24099999999999999</v>
      </c>
      <c r="E11" s="1094">
        <v>2.5305</v>
      </c>
      <c r="F11" s="1095">
        <f t="shared" si="0"/>
        <v>970.26</v>
      </c>
      <c r="G11" s="1095">
        <f t="shared" si="1"/>
        <v>10187.73</v>
      </c>
      <c r="H11" s="1093">
        <v>1.825</v>
      </c>
      <c r="I11" s="1094">
        <v>19.162499999999998</v>
      </c>
      <c r="J11" s="1094">
        <v>2.601</v>
      </c>
      <c r="K11" s="1094">
        <v>27.310500000000001</v>
      </c>
      <c r="L11" s="1095">
        <f t="shared" si="2"/>
        <v>4.4260000000000002</v>
      </c>
      <c r="M11" s="1095">
        <f t="shared" si="3"/>
        <v>46.472999999999999</v>
      </c>
      <c r="N11" s="1097">
        <v>-11.37</v>
      </c>
      <c r="O11" s="1144">
        <v>-119.38499999999999</v>
      </c>
      <c r="P11" s="1271">
        <f t="shared" si="4"/>
        <v>963.31600000000003</v>
      </c>
      <c r="Q11" s="1271">
        <f t="shared" si="5"/>
        <v>10114.817999999999</v>
      </c>
      <c r="S11" s="385"/>
      <c r="T11" s="1275"/>
      <c r="U11" s="1275"/>
      <c r="V11" s="1275"/>
      <c r="W11" s="1275"/>
    </row>
    <row r="12" spans="1:23" ht="12" customHeight="1">
      <c r="A12" s="879">
        <v>1960</v>
      </c>
      <c r="B12" s="1093">
        <v>925.45500000000004</v>
      </c>
      <c r="C12" s="1094">
        <v>9717.2775000000001</v>
      </c>
      <c r="D12" s="1094">
        <v>0.189</v>
      </c>
      <c r="E12" s="1094">
        <v>1.9844999999999999</v>
      </c>
      <c r="F12" s="1095">
        <f t="shared" si="0"/>
        <v>925.64400000000001</v>
      </c>
      <c r="G12" s="1095">
        <f t="shared" si="1"/>
        <v>9719.2620000000006</v>
      </c>
      <c r="H12" s="1093">
        <v>2.9060000000000001</v>
      </c>
      <c r="I12" s="1094">
        <v>30.513000000000002</v>
      </c>
      <c r="J12" s="1094">
        <v>3.9409999999999998</v>
      </c>
      <c r="K12" s="1094">
        <v>41.380499999999998</v>
      </c>
      <c r="L12" s="1095">
        <f t="shared" si="2"/>
        <v>6.8469999999999995</v>
      </c>
      <c r="M12" s="1095">
        <f t="shared" si="3"/>
        <v>71.893500000000003</v>
      </c>
      <c r="N12" s="1097">
        <v>-12.635</v>
      </c>
      <c r="O12" s="1144">
        <v>-132.66749999999999</v>
      </c>
      <c r="P12" s="1271">
        <f t="shared" si="4"/>
        <v>919.85599999999999</v>
      </c>
      <c r="Q12" s="1271">
        <f t="shared" si="5"/>
        <v>9658.4880000000012</v>
      </c>
      <c r="S12" s="385"/>
      <c r="T12" s="1275"/>
      <c r="U12" s="1275"/>
      <c r="V12" s="1275"/>
      <c r="W12" s="1275"/>
    </row>
    <row r="13" spans="1:23" ht="12" customHeight="1">
      <c r="A13" s="879">
        <v>1961</v>
      </c>
      <c r="B13" s="1093">
        <v>910.54900000000009</v>
      </c>
      <c r="C13" s="1094">
        <v>9560.7645000000011</v>
      </c>
      <c r="D13" s="1094">
        <v>0.22800000000000001</v>
      </c>
      <c r="E13" s="1094">
        <v>2.3940000000000001</v>
      </c>
      <c r="F13" s="1095">
        <f t="shared" si="0"/>
        <v>910.77700000000004</v>
      </c>
      <c r="G13" s="1095">
        <f t="shared" si="1"/>
        <v>9563.1585000000014</v>
      </c>
      <c r="H13" s="1093">
        <v>4.726</v>
      </c>
      <c r="I13" s="1094">
        <v>49.622999999999998</v>
      </c>
      <c r="J13" s="1094">
        <v>6.1790000000000003</v>
      </c>
      <c r="K13" s="1094">
        <v>64.879500000000007</v>
      </c>
      <c r="L13" s="1095">
        <f t="shared" si="2"/>
        <v>10.905000000000001</v>
      </c>
      <c r="M13" s="1095">
        <f t="shared" si="3"/>
        <v>114.5025</v>
      </c>
      <c r="N13" s="1097">
        <v>30.706</v>
      </c>
      <c r="O13" s="1144">
        <v>322.41300000000001</v>
      </c>
      <c r="P13" s="1271">
        <f t="shared" si="4"/>
        <v>952.38800000000003</v>
      </c>
      <c r="Q13" s="1271">
        <f t="shared" si="5"/>
        <v>10000.074000000002</v>
      </c>
      <c r="S13" s="385"/>
      <c r="T13" s="1275"/>
      <c r="U13" s="1275"/>
      <c r="V13" s="1275"/>
      <c r="W13" s="1275"/>
    </row>
    <row r="14" spans="1:23" ht="12" customHeight="1">
      <c r="A14" s="880">
        <v>1962</v>
      </c>
      <c r="B14" s="1096">
        <v>705.86200000000008</v>
      </c>
      <c r="C14" s="881">
        <v>7411.5509999999995</v>
      </c>
      <c r="D14" s="881">
        <v>0.13600000000000001</v>
      </c>
      <c r="E14" s="881">
        <v>1.4280000000000002</v>
      </c>
      <c r="F14" s="882">
        <f t="shared" si="0"/>
        <v>705.99800000000005</v>
      </c>
      <c r="G14" s="882">
        <f t="shared" si="1"/>
        <v>7412.9789999999994</v>
      </c>
      <c r="H14" s="1096">
        <v>5.7560000000000002</v>
      </c>
      <c r="I14" s="881">
        <v>60.438000000000002</v>
      </c>
      <c r="J14" s="881">
        <v>8.9719999999999995</v>
      </c>
      <c r="K14" s="881">
        <v>94.205999999999989</v>
      </c>
      <c r="L14" s="882">
        <f t="shared" si="2"/>
        <v>14.728</v>
      </c>
      <c r="M14" s="882">
        <f t="shared" si="3"/>
        <v>154.64400000000001</v>
      </c>
      <c r="N14" s="1145">
        <v>29.853000000000002</v>
      </c>
      <c r="O14" s="1146">
        <v>313.45650000000001</v>
      </c>
      <c r="P14" s="884">
        <f t="shared" si="4"/>
        <v>750.57899999999995</v>
      </c>
      <c r="Q14" s="884">
        <f t="shared" si="5"/>
        <v>7881.0794999999998</v>
      </c>
      <c r="S14" s="385"/>
      <c r="T14" s="1275"/>
      <c r="U14" s="1275"/>
      <c r="V14" s="1275"/>
      <c r="W14" s="1275"/>
    </row>
    <row r="15" spans="1:23" ht="12" customHeight="1">
      <c r="A15" s="874">
        <v>1963</v>
      </c>
      <c r="B15" s="1092">
        <v>627.048</v>
      </c>
      <c r="C15" s="875">
        <v>6584.0039999999999</v>
      </c>
      <c r="D15" s="875">
        <v>0.92800000000000005</v>
      </c>
      <c r="E15" s="875">
        <v>9.7439999999999998</v>
      </c>
      <c r="F15" s="1095">
        <f t="shared" si="0"/>
        <v>627.976</v>
      </c>
      <c r="G15" s="1095">
        <f t="shared" si="1"/>
        <v>6593.7479999999996</v>
      </c>
      <c r="H15" s="1093">
        <v>6.6550000000000002</v>
      </c>
      <c r="I15" s="1094">
        <v>69.877499999999998</v>
      </c>
      <c r="J15" s="1094">
        <v>11.096</v>
      </c>
      <c r="K15" s="1094">
        <v>116.508</v>
      </c>
      <c r="L15" s="1095">
        <f t="shared" si="2"/>
        <v>17.751000000000001</v>
      </c>
      <c r="M15" s="1095">
        <f t="shared" si="3"/>
        <v>186.38549999999998</v>
      </c>
      <c r="N15" s="1097">
        <v>37.853999999999999</v>
      </c>
      <c r="O15" s="1144">
        <v>397.46699999999998</v>
      </c>
      <c r="P15" s="1271">
        <f t="shared" si="4"/>
        <v>683.58100000000002</v>
      </c>
      <c r="Q15" s="1271">
        <f t="shared" si="5"/>
        <v>7177.6004999999996</v>
      </c>
      <c r="S15" s="385"/>
      <c r="T15" s="1275"/>
      <c r="U15" s="1275"/>
      <c r="V15" s="1275"/>
      <c r="W15" s="1275"/>
    </row>
    <row r="16" spans="1:23" ht="12" customHeight="1">
      <c r="A16" s="879">
        <v>1964</v>
      </c>
      <c r="B16" s="1093">
        <v>556.42899999999997</v>
      </c>
      <c r="C16" s="1094">
        <v>5842.5044999999991</v>
      </c>
      <c r="D16" s="1094">
        <v>1.216</v>
      </c>
      <c r="E16" s="1094">
        <v>12.767999999999999</v>
      </c>
      <c r="F16" s="1095">
        <f t="shared" si="0"/>
        <v>557.64499999999998</v>
      </c>
      <c r="G16" s="1095">
        <f t="shared" si="1"/>
        <v>5855.2724999999991</v>
      </c>
      <c r="H16" s="1093">
        <v>6.8959999999999999</v>
      </c>
      <c r="I16" s="1094">
        <v>72.408000000000001</v>
      </c>
      <c r="J16" s="1094">
        <v>12.391</v>
      </c>
      <c r="K16" s="1094">
        <v>130.10550000000001</v>
      </c>
      <c r="L16" s="1095">
        <f t="shared" si="2"/>
        <v>19.286999999999999</v>
      </c>
      <c r="M16" s="1095">
        <f t="shared" si="3"/>
        <v>202.51350000000002</v>
      </c>
      <c r="N16" s="1097">
        <v>37.988999999999997</v>
      </c>
      <c r="O16" s="1144">
        <v>398.88449999999995</v>
      </c>
      <c r="P16" s="1271">
        <f t="shared" si="4"/>
        <v>614.92100000000005</v>
      </c>
      <c r="Q16" s="1271">
        <f t="shared" si="5"/>
        <v>6456.6704999999993</v>
      </c>
      <c r="S16" s="385"/>
      <c r="T16" s="1275"/>
      <c r="U16" s="1275"/>
      <c r="V16" s="1275"/>
      <c r="W16" s="1275"/>
    </row>
    <row r="17" spans="1:23" ht="12" customHeight="1">
      <c r="A17" s="879">
        <v>1965</v>
      </c>
      <c r="B17" s="1093">
        <v>435.41600000000005</v>
      </c>
      <c r="C17" s="1094">
        <v>4571.8680000000004</v>
      </c>
      <c r="D17" s="1094">
        <v>1.258</v>
      </c>
      <c r="E17" s="1094">
        <v>13.209</v>
      </c>
      <c r="F17" s="1095">
        <f t="shared" si="0"/>
        <v>436.67400000000004</v>
      </c>
      <c r="G17" s="1095">
        <f t="shared" si="1"/>
        <v>4585.0770000000002</v>
      </c>
      <c r="H17" s="1093">
        <v>6.4130000000000003</v>
      </c>
      <c r="I17" s="1094">
        <v>67.336500000000001</v>
      </c>
      <c r="J17" s="1094">
        <v>12.481</v>
      </c>
      <c r="K17" s="1094">
        <v>131.0505</v>
      </c>
      <c r="L17" s="1095">
        <f t="shared" si="2"/>
        <v>18.893999999999998</v>
      </c>
      <c r="M17" s="1095">
        <f t="shared" si="3"/>
        <v>198.387</v>
      </c>
      <c r="N17" s="1097">
        <v>20.216999999999999</v>
      </c>
      <c r="O17" s="1144">
        <v>212.27849999999998</v>
      </c>
      <c r="P17" s="1271">
        <f t="shared" si="4"/>
        <v>475.78500000000003</v>
      </c>
      <c r="Q17" s="1271">
        <f t="shared" si="5"/>
        <v>4995.7425000000003</v>
      </c>
      <c r="S17" s="385"/>
      <c r="T17" s="1275"/>
      <c r="U17" s="1275"/>
      <c r="V17" s="1275"/>
      <c r="W17" s="1275"/>
    </row>
    <row r="18" spans="1:23" ht="12" customHeight="1">
      <c r="A18" s="879">
        <v>1966</v>
      </c>
      <c r="B18" s="1093">
        <v>473.416</v>
      </c>
      <c r="C18" s="1094">
        <v>4970.8680000000004</v>
      </c>
      <c r="D18" s="1094">
        <v>2.383</v>
      </c>
      <c r="E18" s="1094">
        <v>25.0215</v>
      </c>
      <c r="F18" s="1095">
        <f t="shared" si="0"/>
        <v>475.79899999999998</v>
      </c>
      <c r="G18" s="1095">
        <f t="shared" si="1"/>
        <v>4995.8895000000002</v>
      </c>
      <c r="H18" s="1093">
        <v>6.2619999999999996</v>
      </c>
      <c r="I18" s="1094">
        <v>65.750999999999991</v>
      </c>
      <c r="J18" s="1094">
        <v>13.462999999999999</v>
      </c>
      <c r="K18" s="1094">
        <v>141.36149999999998</v>
      </c>
      <c r="L18" s="1095">
        <f t="shared" si="2"/>
        <v>19.724999999999998</v>
      </c>
      <c r="M18" s="1095">
        <f t="shared" si="3"/>
        <v>207.11249999999995</v>
      </c>
      <c r="N18" s="1097">
        <v>5.4039999999999999</v>
      </c>
      <c r="O18" s="1144">
        <v>56.741999999999997</v>
      </c>
      <c r="P18" s="1271">
        <f t="shared" si="4"/>
        <v>500.928</v>
      </c>
      <c r="Q18" s="1271">
        <f t="shared" si="5"/>
        <v>5259.7440000000006</v>
      </c>
      <c r="S18" s="385"/>
      <c r="T18" s="1275"/>
      <c r="U18" s="1275"/>
      <c r="V18" s="1275"/>
      <c r="W18" s="1275"/>
    </row>
    <row r="19" spans="1:23" ht="12" customHeight="1">
      <c r="A19" s="879">
        <v>1967</v>
      </c>
      <c r="B19" s="1093">
        <v>523.56400000000008</v>
      </c>
      <c r="C19" s="1094">
        <v>5497.4220000000005</v>
      </c>
      <c r="D19" s="1094">
        <v>36.781999999999996</v>
      </c>
      <c r="E19" s="1094">
        <v>386.21099999999996</v>
      </c>
      <c r="F19" s="1095">
        <f t="shared" si="0"/>
        <v>560.34600000000012</v>
      </c>
      <c r="G19" s="1095">
        <f t="shared" si="1"/>
        <v>5883.6330000000007</v>
      </c>
      <c r="H19" s="1093">
        <v>7.4359999999999999</v>
      </c>
      <c r="I19" s="1094">
        <v>78.078000000000003</v>
      </c>
      <c r="J19" s="1094">
        <v>16.463000000000001</v>
      </c>
      <c r="K19" s="1094">
        <v>172.86150000000001</v>
      </c>
      <c r="L19" s="1095">
        <f t="shared" si="2"/>
        <v>23.899000000000001</v>
      </c>
      <c r="M19" s="1095">
        <f t="shared" si="3"/>
        <v>250.93950000000001</v>
      </c>
      <c r="N19" s="1097">
        <v>13.398</v>
      </c>
      <c r="O19" s="1144">
        <v>140.679</v>
      </c>
      <c r="P19" s="1271">
        <f t="shared" si="4"/>
        <v>597.64300000000014</v>
      </c>
      <c r="Q19" s="1271">
        <f t="shared" si="5"/>
        <v>6275.2515000000012</v>
      </c>
      <c r="S19" s="385"/>
      <c r="T19" s="1275"/>
      <c r="U19" s="1275"/>
      <c r="V19" s="1275"/>
      <c r="W19" s="1275"/>
    </row>
    <row r="20" spans="1:23" ht="12" customHeight="1">
      <c r="A20" s="879">
        <v>1968</v>
      </c>
      <c r="B20" s="1093">
        <v>619.36599999999999</v>
      </c>
      <c r="C20" s="1094">
        <v>6503.3429999999998</v>
      </c>
      <c r="D20" s="1094">
        <v>61.588999999999999</v>
      </c>
      <c r="E20" s="1094">
        <v>646.68449999999996</v>
      </c>
      <c r="F20" s="1095">
        <f t="shared" si="0"/>
        <v>680.95499999999993</v>
      </c>
      <c r="G20" s="1095">
        <f t="shared" si="1"/>
        <v>7150.0275000000001</v>
      </c>
      <c r="H20" s="1093">
        <v>8.9030000000000005</v>
      </c>
      <c r="I20" s="1094">
        <v>93.481500000000011</v>
      </c>
      <c r="J20" s="1094">
        <v>19.053999999999998</v>
      </c>
      <c r="K20" s="1094">
        <v>200.06699999999998</v>
      </c>
      <c r="L20" s="1095">
        <f t="shared" si="2"/>
        <v>27.957000000000001</v>
      </c>
      <c r="M20" s="1095">
        <f t="shared" si="3"/>
        <v>293.54849999999999</v>
      </c>
      <c r="N20" s="1097">
        <v>24.146999999999998</v>
      </c>
      <c r="O20" s="1144">
        <v>253.54349999999999</v>
      </c>
      <c r="P20" s="1271">
        <f t="shared" si="4"/>
        <v>733.05899999999997</v>
      </c>
      <c r="Q20" s="1271">
        <f t="shared" si="5"/>
        <v>7697.1194999999998</v>
      </c>
      <c r="S20" s="385"/>
      <c r="T20" s="1275"/>
      <c r="U20" s="1275"/>
      <c r="V20" s="1275"/>
      <c r="W20" s="1275"/>
    </row>
    <row r="21" spans="1:23" ht="12" customHeight="1">
      <c r="A21" s="879">
        <v>1969</v>
      </c>
      <c r="B21" s="1093">
        <v>658.19499999999994</v>
      </c>
      <c r="C21" s="1094">
        <v>6911.0475000000006</v>
      </c>
      <c r="D21" s="1094">
        <v>84.786000000000001</v>
      </c>
      <c r="E21" s="1094">
        <v>890.25300000000004</v>
      </c>
      <c r="F21" s="1095">
        <f t="shared" si="0"/>
        <v>742.98099999999999</v>
      </c>
      <c r="G21" s="1095">
        <f t="shared" si="1"/>
        <v>7801.3005000000003</v>
      </c>
      <c r="H21" s="1093">
        <v>12.526999999999999</v>
      </c>
      <c r="I21" s="1094">
        <v>131.5335</v>
      </c>
      <c r="J21" s="1094">
        <v>25.227</v>
      </c>
      <c r="K21" s="1094">
        <v>264.88350000000003</v>
      </c>
      <c r="L21" s="1095">
        <f t="shared" si="2"/>
        <v>37.753999999999998</v>
      </c>
      <c r="M21" s="1095">
        <f t="shared" si="3"/>
        <v>396.41700000000003</v>
      </c>
      <c r="N21" s="1097">
        <v>22.242000000000001</v>
      </c>
      <c r="O21" s="1144">
        <v>233.541</v>
      </c>
      <c r="P21" s="1271">
        <f t="shared" si="4"/>
        <v>802.97699999999998</v>
      </c>
      <c r="Q21" s="1271">
        <f t="shared" si="5"/>
        <v>8431.2584999999999</v>
      </c>
      <c r="S21" s="385"/>
      <c r="T21" s="1275"/>
      <c r="U21" s="1275"/>
      <c r="V21" s="1275"/>
      <c r="W21" s="1275"/>
    </row>
    <row r="22" spans="1:23" ht="12" customHeight="1">
      <c r="A22" s="879">
        <v>1970</v>
      </c>
      <c r="B22" s="1093">
        <v>701.31799999999998</v>
      </c>
      <c r="C22" s="1094">
        <v>7363.8389999999999</v>
      </c>
      <c r="D22" s="1094">
        <v>107.065</v>
      </c>
      <c r="E22" s="1094">
        <v>1124.1824999999999</v>
      </c>
      <c r="F22" s="1095">
        <f t="shared" si="0"/>
        <v>808.38300000000004</v>
      </c>
      <c r="G22" s="1095">
        <f t="shared" si="1"/>
        <v>8488.0214999999989</v>
      </c>
      <c r="H22" s="1093">
        <v>15.772</v>
      </c>
      <c r="I22" s="1094">
        <v>165.60599999999999</v>
      </c>
      <c r="J22" s="1094">
        <v>31.823</v>
      </c>
      <c r="K22" s="1094">
        <v>334.14150000000001</v>
      </c>
      <c r="L22" s="1095">
        <f t="shared" si="2"/>
        <v>47.594999999999999</v>
      </c>
      <c r="M22" s="1095">
        <f t="shared" si="3"/>
        <v>499.7475</v>
      </c>
      <c r="N22" s="1097">
        <v>24.861000000000001</v>
      </c>
      <c r="O22" s="1144">
        <v>261.04050000000001</v>
      </c>
      <c r="P22" s="1271">
        <f t="shared" si="4"/>
        <v>880.83900000000006</v>
      </c>
      <c r="Q22" s="1271">
        <f t="shared" si="5"/>
        <v>9248.8094999999976</v>
      </c>
      <c r="S22" s="385"/>
      <c r="T22" s="1275"/>
      <c r="U22" s="1275"/>
      <c r="V22" s="1275"/>
      <c r="W22" s="1275"/>
    </row>
    <row r="23" spans="1:23" ht="12" customHeight="1">
      <c r="A23" s="879">
        <v>1971</v>
      </c>
      <c r="B23" s="1093">
        <v>713.05200000000002</v>
      </c>
      <c r="C23" s="1094">
        <v>7487.0460000000003</v>
      </c>
      <c r="D23" s="1094">
        <v>110.63200000000001</v>
      </c>
      <c r="E23" s="1094">
        <v>1161.636</v>
      </c>
      <c r="F23" s="1095">
        <f t="shared" si="0"/>
        <v>823.68399999999997</v>
      </c>
      <c r="G23" s="1095">
        <f t="shared" si="1"/>
        <v>8648.6820000000007</v>
      </c>
      <c r="H23" s="1093">
        <v>17.777999999999999</v>
      </c>
      <c r="I23" s="1094">
        <v>186.66899999999998</v>
      </c>
      <c r="J23" s="1094">
        <v>45.415999999999997</v>
      </c>
      <c r="K23" s="1094">
        <v>476.86799999999994</v>
      </c>
      <c r="L23" s="1095">
        <f t="shared" si="2"/>
        <v>63.193999999999996</v>
      </c>
      <c r="M23" s="1095">
        <f t="shared" si="3"/>
        <v>663.53699999999992</v>
      </c>
      <c r="N23" s="1097">
        <v>37.954000000000001</v>
      </c>
      <c r="O23" s="1144">
        <v>398.517</v>
      </c>
      <c r="P23" s="1271">
        <f t="shared" si="4"/>
        <v>924.83199999999988</v>
      </c>
      <c r="Q23" s="1271">
        <f t="shared" si="5"/>
        <v>9710.7360000000008</v>
      </c>
      <c r="S23" s="385"/>
      <c r="T23" s="1275"/>
      <c r="U23" s="1275"/>
      <c r="V23" s="1275"/>
      <c r="W23" s="1275"/>
    </row>
    <row r="24" spans="1:23" ht="12" customHeight="1">
      <c r="A24" s="880">
        <v>1972</v>
      </c>
      <c r="B24" s="1096">
        <v>729.47899999999993</v>
      </c>
      <c r="C24" s="881">
        <v>7659.5294999999978</v>
      </c>
      <c r="D24" s="881">
        <v>123.17400000000001</v>
      </c>
      <c r="E24" s="881">
        <v>1293.3269999999998</v>
      </c>
      <c r="F24" s="882">
        <f t="shared" si="0"/>
        <v>852.65299999999991</v>
      </c>
      <c r="G24" s="882">
        <f t="shared" si="1"/>
        <v>8952.8564999999981</v>
      </c>
      <c r="H24" s="1096">
        <v>27.300999999999998</v>
      </c>
      <c r="I24" s="881">
        <v>286.66049999999996</v>
      </c>
      <c r="J24" s="881">
        <v>56.472000000000001</v>
      </c>
      <c r="K24" s="881">
        <v>592.9559999999999</v>
      </c>
      <c r="L24" s="882">
        <f t="shared" si="2"/>
        <v>83.772999999999996</v>
      </c>
      <c r="M24" s="882">
        <f t="shared" si="3"/>
        <v>879.61649999999986</v>
      </c>
      <c r="N24" s="1145">
        <v>24.22</v>
      </c>
      <c r="O24" s="1146">
        <v>254.30999999999995</v>
      </c>
      <c r="P24" s="884">
        <f t="shared" si="4"/>
        <v>960.64599999999996</v>
      </c>
      <c r="Q24" s="884">
        <f t="shared" si="5"/>
        <v>10086.782999999998</v>
      </c>
      <c r="S24" s="385"/>
      <c r="T24" s="1275"/>
      <c r="U24" s="1275"/>
      <c r="V24" s="1275"/>
      <c r="W24" s="1275"/>
    </row>
    <row r="25" spans="1:23" ht="12" customHeight="1">
      <c r="A25" s="879">
        <v>1973</v>
      </c>
      <c r="B25" s="1093">
        <v>709.19799999999998</v>
      </c>
      <c r="C25" s="1094">
        <v>7446.5789999999997</v>
      </c>
      <c r="D25" s="1094">
        <v>149.249</v>
      </c>
      <c r="E25" s="1094">
        <v>1567.1144999999999</v>
      </c>
      <c r="F25" s="1095">
        <f t="shared" si="0"/>
        <v>858.447</v>
      </c>
      <c r="G25" s="1095">
        <f t="shared" si="1"/>
        <v>9013.6934999999994</v>
      </c>
      <c r="H25" s="1093">
        <v>37.511000000000003</v>
      </c>
      <c r="I25" s="1094">
        <v>393.86550000000005</v>
      </c>
      <c r="J25" s="1094">
        <v>79.841999999999999</v>
      </c>
      <c r="K25" s="1094">
        <v>838.34100000000001</v>
      </c>
      <c r="L25" s="1095">
        <f t="shared" si="2"/>
        <v>117.35300000000001</v>
      </c>
      <c r="M25" s="1095">
        <f t="shared" si="3"/>
        <v>1232.2065</v>
      </c>
      <c r="N25" s="1097">
        <v>32.801000000000002</v>
      </c>
      <c r="O25" s="1144">
        <v>344.41050000000001</v>
      </c>
      <c r="P25" s="1271">
        <f t="shared" si="4"/>
        <v>1008.601</v>
      </c>
      <c r="Q25" s="1271">
        <f t="shared" si="5"/>
        <v>10590.3105</v>
      </c>
      <c r="S25" s="385"/>
      <c r="T25" s="1275"/>
      <c r="U25" s="1275"/>
      <c r="V25" s="1275"/>
      <c r="W25" s="1275"/>
    </row>
    <row r="26" spans="1:23" ht="12" customHeight="1">
      <c r="A26" s="879">
        <v>1974</v>
      </c>
      <c r="B26" s="1093">
        <v>810.18100000000004</v>
      </c>
      <c r="C26" s="1094">
        <v>8506.9004999999997</v>
      </c>
      <c r="D26" s="1094">
        <v>171.696</v>
      </c>
      <c r="E26" s="1094">
        <v>1802.808</v>
      </c>
      <c r="F26" s="1095">
        <f t="shared" si="0"/>
        <v>981.87700000000007</v>
      </c>
      <c r="G26" s="1095">
        <f t="shared" si="1"/>
        <v>10309.708500000001</v>
      </c>
      <c r="H26" s="1093">
        <v>48.957999999999998</v>
      </c>
      <c r="I26" s="1094">
        <v>514.05899999999997</v>
      </c>
      <c r="J26" s="1094">
        <v>97.881</v>
      </c>
      <c r="K26" s="1094">
        <v>1027.7505000000001</v>
      </c>
      <c r="L26" s="1095">
        <f t="shared" si="2"/>
        <v>146.839</v>
      </c>
      <c r="M26" s="1095">
        <f t="shared" si="3"/>
        <v>1541.8095000000001</v>
      </c>
      <c r="N26" s="1097">
        <v>27.463000000000001</v>
      </c>
      <c r="O26" s="1144">
        <v>288.36150000000004</v>
      </c>
      <c r="P26" s="1271">
        <f t="shared" si="4"/>
        <v>1156.1790000000001</v>
      </c>
      <c r="Q26" s="1271">
        <f t="shared" si="5"/>
        <v>12139.879500000001</v>
      </c>
      <c r="S26" s="385"/>
      <c r="T26" s="1275"/>
      <c r="U26" s="1275"/>
      <c r="V26" s="1275"/>
      <c r="W26" s="1275"/>
    </row>
    <row r="27" spans="1:23" ht="12" customHeight="1">
      <c r="A27" s="879">
        <v>1975</v>
      </c>
      <c r="B27" s="1093">
        <v>1102.17</v>
      </c>
      <c r="C27" s="1094">
        <v>11572.785</v>
      </c>
      <c r="D27" s="1094">
        <v>199.98599999999999</v>
      </c>
      <c r="E27" s="1094">
        <v>2099.8530000000001</v>
      </c>
      <c r="F27" s="1095">
        <f t="shared" si="0"/>
        <v>1302.1559999999999</v>
      </c>
      <c r="G27" s="1095">
        <f t="shared" si="1"/>
        <v>13672.637999999999</v>
      </c>
      <c r="H27" s="1093">
        <v>57.59</v>
      </c>
      <c r="I27" s="1094">
        <v>604.69500000000005</v>
      </c>
      <c r="J27" s="1094">
        <v>131.67500000000001</v>
      </c>
      <c r="K27" s="1094">
        <v>1382.5875000000001</v>
      </c>
      <c r="L27" s="1095">
        <f t="shared" si="2"/>
        <v>189.26500000000001</v>
      </c>
      <c r="M27" s="1095">
        <f t="shared" si="3"/>
        <v>1987.2825000000003</v>
      </c>
      <c r="N27" s="1097">
        <v>55.207999999999998</v>
      </c>
      <c r="O27" s="1144">
        <v>579.68399999999997</v>
      </c>
      <c r="P27" s="1271">
        <f t="shared" si="4"/>
        <v>1546.6290000000001</v>
      </c>
      <c r="Q27" s="1271">
        <f t="shared" si="5"/>
        <v>16239.604499999999</v>
      </c>
      <c r="S27" s="385"/>
      <c r="T27" s="1275"/>
      <c r="U27" s="1275"/>
      <c r="V27" s="1275"/>
      <c r="W27" s="1275"/>
    </row>
    <row r="28" spans="1:23" ht="12" customHeight="1">
      <c r="A28" s="879">
        <v>1976</v>
      </c>
      <c r="B28" s="1093">
        <v>1286.1320000000001</v>
      </c>
      <c r="C28" s="1094">
        <v>13504.385999999999</v>
      </c>
      <c r="D28" s="1094">
        <v>348.99599999999998</v>
      </c>
      <c r="E28" s="1094">
        <v>3664.4579999999996</v>
      </c>
      <c r="F28" s="1095">
        <f t="shared" si="0"/>
        <v>1635.1280000000002</v>
      </c>
      <c r="G28" s="1095">
        <f t="shared" si="1"/>
        <v>17168.843999999997</v>
      </c>
      <c r="H28" s="1093">
        <v>85.087999999999994</v>
      </c>
      <c r="I28" s="1094">
        <v>893.42399999999998</v>
      </c>
      <c r="J28" s="1094">
        <v>172.41499999999999</v>
      </c>
      <c r="K28" s="1094">
        <v>1810.3574999999998</v>
      </c>
      <c r="L28" s="1095">
        <f t="shared" si="2"/>
        <v>257.50299999999999</v>
      </c>
      <c r="M28" s="1095">
        <f t="shared" si="3"/>
        <v>2703.7815000000001</v>
      </c>
      <c r="N28" s="1097">
        <v>13.38</v>
      </c>
      <c r="O28" s="1144">
        <v>140.49</v>
      </c>
      <c r="P28" s="1271">
        <f t="shared" si="4"/>
        <v>1906.0110000000002</v>
      </c>
      <c r="Q28" s="1271">
        <f t="shared" si="5"/>
        <v>20013.1155</v>
      </c>
      <c r="S28" s="385"/>
      <c r="T28" s="1275"/>
      <c r="U28" s="1275"/>
      <c r="V28" s="1275"/>
      <c r="W28" s="1275"/>
    </row>
    <row r="29" spans="1:23" ht="12" customHeight="1">
      <c r="A29" s="879">
        <v>1977</v>
      </c>
      <c r="B29" s="1093">
        <v>1512.6179999999999</v>
      </c>
      <c r="C29" s="1094">
        <v>15882.489000000001</v>
      </c>
      <c r="D29" s="1094">
        <v>294.36200000000002</v>
      </c>
      <c r="E29" s="1094">
        <v>3090.8010000000004</v>
      </c>
      <c r="F29" s="1095">
        <f t="shared" si="0"/>
        <v>1806.98</v>
      </c>
      <c r="G29" s="1095">
        <f t="shared" si="1"/>
        <v>18973.29</v>
      </c>
      <c r="H29" s="1093">
        <v>83.775999999999996</v>
      </c>
      <c r="I29" s="1094">
        <v>879.64799999999991</v>
      </c>
      <c r="J29" s="1094">
        <v>199.91900000000001</v>
      </c>
      <c r="K29" s="1094">
        <v>2099.1495</v>
      </c>
      <c r="L29" s="1095">
        <f t="shared" si="2"/>
        <v>283.69499999999999</v>
      </c>
      <c r="M29" s="1095">
        <f t="shared" si="3"/>
        <v>2978.7974999999997</v>
      </c>
      <c r="N29" s="1097">
        <v>67.506</v>
      </c>
      <c r="O29" s="1144">
        <v>708.81299999999999</v>
      </c>
      <c r="P29" s="1271">
        <f t="shared" si="4"/>
        <v>2158.181</v>
      </c>
      <c r="Q29" s="1271">
        <f t="shared" si="5"/>
        <v>22660.9005</v>
      </c>
      <c r="S29" s="385"/>
      <c r="T29" s="1275"/>
      <c r="U29" s="1275"/>
      <c r="V29" s="1275"/>
      <c r="W29" s="1275"/>
    </row>
    <row r="30" spans="1:23" ht="12" customHeight="1">
      <c r="A30" s="879">
        <v>1978</v>
      </c>
      <c r="B30" s="1093">
        <v>1723.999</v>
      </c>
      <c r="C30" s="1094">
        <v>18101.989500000003</v>
      </c>
      <c r="D30" s="1094">
        <v>369.92099999999999</v>
      </c>
      <c r="E30" s="1094">
        <v>3884.1704999999997</v>
      </c>
      <c r="F30" s="1095">
        <f t="shared" si="0"/>
        <v>2093.92</v>
      </c>
      <c r="G30" s="1095">
        <f t="shared" si="1"/>
        <v>21986.160000000003</v>
      </c>
      <c r="H30" s="1093">
        <v>103.21599999999999</v>
      </c>
      <c r="I30" s="1094">
        <v>1083.768</v>
      </c>
      <c r="J30" s="1094">
        <v>269.738</v>
      </c>
      <c r="K30" s="1094">
        <v>2832.2489999999998</v>
      </c>
      <c r="L30" s="1095">
        <f t="shared" si="2"/>
        <v>372.95400000000001</v>
      </c>
      <c r="M30" s="1095">
        <f t="shared" si="3"/>
        <v>3916.0169999999998</v>
      </c>
      <c r="N30" s="1097">
        <v>68.078000000000003</v>
      </c>
      <c r="O30" s="1144">
        <v>714.81900000000007</v>
      </c>
      <c r="P30" s="1271">
        <f t="shared" si="4"/>
        <v>2534.9520000000002</v>
      </c>
      <c r="Q30" s="1271">
        <f t="shared" si="5"/>
        <v>26616.996000000003</v>
      </c>
      <c r="S30" s="385"/>
      <c r="T30" s="1275"/>
      <c r="U30" s="1275"/>
      <c r="V30" s="1275"/>
      <c r="W30" s="1275"/>
    </row>
    <row r="31" spans="1:23" ht="12" customHeight="1">
      <c r="A31" s="879">
        <v>1979</v>
      </c>
      <c r="B31" s="1093">
        <v>2101.6489999999999</v>
      </c>
      <c r="C31" s="1094">
        <v>22067.3145</v>
      </c>
      <c r="D31" s="1094">
        <v>428.64299999999997</v>
      </c>
      <c r="E31" s="1094">
        <v>4500.7514999999994</v>
      </c>
      <c r="F31" s="1095">
        <f t="shared" si="0"/>
        <v>2530.2919999999999</v>
      </c>
      <c r="G31" s="1095">
        <f t="shared" si="1"/>
        <v>26568.065999999999</v>
      </c>
      <c r="H31" s="1093">
        <v>116.742</v>
      </c>
      <c r="I31" s="1094">
        <v>1225.7909999999999</v>
      </c>
      <c r="J31" s="1094">
        <v>314.03899999999999</v>
      </c>
      <c r="K31" s="1094">
        <v>3297.4094999999998</v>
      </c>
      <c r="L31" s="1095">
        <f t="shared" si="2"/>
        <v>430.78100000000001</v>
      </c>
      <c r="M31" s="1095">
        <f t="shared" si="3"/>
        <v>4523.2004999999999</v>
      </c>
      <c r="N31" s="1097">
        <v>-20.925999999999998</v>
      </c>
      <c r="O31" s="1144">
        <v>-219.72299999999998</v>
      </c>
      <c r="P31" s="1271">
        <f t="shared" si="4"/>
        <v>2940.1469999999999</v>
      </c>
      <c r="Q31" s="1271">
        <f t="shared" si="5"/>
        <v>30871.543499999996</v>
      </c>
      <c r="S31" s="385"/>
      <c r="T31" s="1275"/>
      <c r="U31" s="1275"/>
      <c r="V31" s="1275"/>
      <c r="W31" s="1275"/>
    </row>
    <row r="32" spans="1:23" ht="12" customHeight="1">
      <c r="A32" s="879">
        <v>1980</v>
      </c>
      <c r="B32" s="1093">
        <v>2346.174</v>
      </c>
      <c r="C32" s="1094">
        <v>24634.827000000001</v>
      </c>
      <c r="D32" s="1094">
        <v>517.43200000000002</v>
      </c>
      <c r="E32" s="1094">
        <v>5431.5974999999999</v>
      </c>
      <c r="F32" s="1095">
        <f t="shared" si="0"/>
        <v>2863.6059999999998</v>
      </c>
      <c r="G32" s="1095">
        <f t="shared" si="1"/>
        <v>30066.424500000001</v>
      </c>
      <c r="H32" s="1093">
        <v>127.121</v>
      </c>
      <c r="I32" s="1094">
        <v>1334.7704999999999</v>
      </c>
      <c r="J32" s="1094">
        <v>378.005</v>
      </c>
      <c r="K32" s="1094">
        <v>3969.0524999999998</v>
      </c>
      <c r="L32" s="1095">
        <f t="shared" si="2"/>
        <v>505.12599999999998</v>
      </c>
      <c r="M32" s="1095">
        <f t="shared" si="3"/>
        <v>5303.8229999999994</v>
      </c>
      <c r="N32" s="1097">
        <v>44.756999999999998</v>
      </c>
      <c r="O32" s="1144">
        <v>469.94849999999997</v>
      </c>
      <c r="P32" s="1271">
        <f t="shared" si="4"/>
        <v>3413.489</v>
      </c>
      <c r="Q32" s="1271">
        <f t="shared" si="5"/>
        <v>35840.195999999996</v>
      </c>
      <c r="S32" s="385"/>
      <c r="T32" s="1275"/>
      <c r="U32" s="1275"/>
      <c r="V32" s="1275"/>
      <c r="W32" s="1275"/>
    </row>
    <row r="33" spans="1:30" ht="12" customHeight="1">
      <c r="A33" s="879">
        <v>1981</v>
      </c>
      <c r="B33" s="1097">
        <v>2442.0149999999999</v>
      </c>
      <c r="C33" s="1098">
        <v>25641.157500000001</v>
      </c>
      <c r="D33" s="1098">
        <v>548.09500000000003</v>
      </c>
      <c r="E33" s="1098">
        <v>5754.9975000000004</v>
      </c>
      <c r="F33" s="1095">
        <f t="shared" si="0"/>
        <v>2990.1099999999997</v>
      </c>
      <c r="G33" s="1095">
        <f t="shared" si="1"/>
        <v>31396.155000000002</v>
      </c>
      <c r="H33" s="1097">
        <v>138.39400000000001</v>
      </c>
      <c r="I33" s="1098">
        <v>1453.1370000000002</v>
      </c>
      <c r="J33" s="1098">
        <v>413.46899999999999</v>
      </c>
      <c r="K33" s="1098">
        <v>4341.4245000000001</v>
      </c>
      <c r="L33" s="1095">
        <f t="shared" si="2"/>
        <v>551.86300000000006</v>
      </c>
      <c r="M33" s="1095">
        <f t="shared" si="3"/>
        <v>5794.5614999999998</v>
      </c>
      <c r="N33" s="1097">
        <v>79.585999999999999</v>
      </c>
      <c r="O33" s="1144">
        <v>835.65300000000002</v>
      </c>
      <c r="P33" s="1271">
        <f t="shared" si="4"/>
        <v>3621.5589999999997</v>
      </c>
      <c r="Q33" s="1271">
        <f t="shared" si="5"/>
        <v>38026.369500000001</v>
      </c>
      <c r="S33" s="385"/>
      <c r="T33" s="1275"/>
      <c r="U33" s="1275"/>
      <c r="V33" s="1275"/>
      <c r="W33" s="1275"/>
    </row>
    <row r="34" spans="1:30" ht="12" customHeight="1">
      <c r="A34" s="879">
        <v>1982</v>
      </c>
      <c r="B34" s="1097">
        <v>2764.221</v>
      </c>
      <c r="C34" s="1098">
        <v>29024.320499999998</v>
      </c>
      <c r="D34" s="1098">
        <v>632.73</v>
      </c>
      <c r="E34" s="1098">
        <v>6643.665</v>
      </c>
      <c r="F34" s="882">
        <f t="shared" si="0"/>
        <v>3396.951</v>
      </c>
      <c r="G34" s="882">
        <f t="shared" si="1"/>
        <v>35667.985499999995</v>
      </c>
      <c r="H34" s="1145">
        <v>149.23400000000001</v>
      </c>
      <c r="I34" s="883">
        <v>1566.9570000000001</v>
      </c>
      <c r="J34" s="883">
        <v>492.20800000000003</v>
      </c>
      <c r="K34" s="883">
        <v>5168.1840000000002</v>
      </c>
      <c r="L34" s="882">
        <f t="shared" si="2"/>
        <v>641.44200000000001</v>
      </c>
      <c r="M34" s="882">
        <f t="shared" si="3"/>
        <v>6735.1410000000005</v>
      </c>
      <c r="N34" s="1145">
        <v>152.48099999999999</v>
      </c>
      <c r="O34" s="1146">
        <v>1601.0504999999998</v>
      </c>
      <c r="P34" s="884">
        <f t="shared" si="4"/>
        <v>4190.8739999999998</v>
      </c>
      <c r="Q34" s="884">
        <f t="shared" si="5"/>
        <v>44004.176999999996</v>
      </c>
      <c r="S34" s="385"/>
      <c r="T34" s="1275"/>
      <c r="U34" s="1275"/>
      <c r="V34" s="1275"/>
      <c r="W34" s="1275"/>
    </row>
    <row r="35" spans="1:30" ht="12" customHeight="1">
      <c r="A35" s="874">
        <v>1983</v>
      </c>
      <c r="B35" s="1099">
        <v>3116.277</v>
      </c>
      <c r="C35" s="877">
        <v>32720.908499999998</v>
      </c>
      <c r="D35" s="877">
        <v>695.476</v>
      </c>
      <c r="E35" s="877">
        <v>7302.4979999999996</v>
      </c>
      <c r="F35" s="1095">
        <f t="shared" si="0"/>
        <v>3811.7530000000002</v>
      </c>
      <c r="G35" s="1095">
        <f t="shared" si="1"/>
        <v>40023.406499999997</v>
      </c>
      <c r="H35" s="1097">
        <v>157.73699999999999</v>
      </c>
      <c r="I35" s="1098">
        <v>1656.2384999999999</v>
      </c>
      <c r="J35" s="1098">
        <v>532.79100000000005</v>
      </c>
      <c r="K35" s="1098">
        <v>5594.3055000000004</v>
      </c>
      <c r="L35" s="1095">
        <f t="shared" si="2"/>
        <v>690.52800000000002</v>
      </c>
      <c r="M35" s="1095">
        <f t="shared" si="3"/>
        <v>7250.5439999999999</v>
      </c>
      <c r="N35" s="1097">
        <v>161.435</v>
      </c>
      <c r="O35" s="1144">
        <v>1695.0675000000001</v>
      </c>
      <c r="P35" s="1271">
        <f t="shared" si="4"/>
        <v>4663.7160000000003</v>
      </c>
      <c r="Q35" s="1271">
        <f t="shared" si="5"/>
        <v>48969.017999999996</v>
      </c>
      <c r="S35" s="385"/>
      <c r="T35" s="1275"/>
      <c r="U35" s="1275"/>
      <c r="V35" s="1275"/>
      <c r="W35" s="1275"/>
    </row>
    <row r="36" spans="1:30" ht="12" customHeight="1">
      <c r="A36" s="879">
        <v>1984</v>
      </c>
      <c r="B36" s="1097">
        <v>3167.6729999999998</v>
      </c>
      <c r="C36" s="1098">
        <v>33260.566500000001</v>
      </c>
      <c r="D36" s="1098">
        <v>795.34299999999996</v>
      </c>
      <c r="E36" s="1098">
        <v>8351.1014999999989</v>
      </c>
      <c r="F36" s="1095">
        <f t="shared" si="0"/>
        <v>3963.0159999999996</v>
      </c>
      <c r="G36" s="1095">
        <f t="shared" si="1"/>
        <v>41611.667999999998</v>
      </c>
      <c r="H36" s="1097">
        <v>191.14699999999999</v>
      </c>
      <c r="I36" s="1098">
        <v>2007.0435</v>
      </c>
      <c r="J36" s="1098">
        <v>657.01300000000003</v>
      </c>
      <c r="K36" s="1098">
        <v>6898.6365000000005</v>
      </c>
      <c r="L36" s="1095">
        <f t="shared" si="2"/>
        <v>848.16000000000008</v>
      </c>
      <c r="M36" s="1095">
        <f t="shared" si="3"/>
        <v>8905.68</v>
      </c>
      <c r="N36" s="1093">
        <v>174.43</v>
      </c>
      <c r="O36" s="1147">
        <v>1831.5150000000001</v>
      </c>
      <c r="P36" s="1271">
        <f t="shared" si="4"/>
        <v>4985.6059999999998</v>
      </c>
      <c r="Q36" s="1271">
        <f t="shared" si="5"/>
        <v>52348.862999999998</v>
      </c>
      <c r="S36" s="385"/>
      <c r="T36" s="1275"/>
      <c r="U36" s="1275"/>
      <c r="V36" s="1275"/>
      <c r="W36" s="1275"/>
    </row>
    <row r="37" spans="1:30" ht="12" customHeight="1">
      <c r="A37" s="879">
        <v>1985</v>
      </c>
      <c r="B37" s="1097">
        <v>3133.9350000000004</v>
      </c>
      <c r="C37" s="1098">
        <v>32906.317500000005</v>
      </c>
      <c r="D37" s="1098">
        <v>902.60799999999995</v>
      </c>
      <c r="E37" s="1098">
        <v>9477.384</v>
      </c>
      <c r="F37" s="1095">
        <f t="shared" si="0"/>
        <v>4036.5430000000006</v>
      </c>
      <c r="G37" s="1095">
        <f t="shared" si="1"/>
        <v>42383.701500000003</v>
      </c>
      <c r="H37" s="1097">
        <v>214.262</v>
      </c>
      <c r="I37" s="1098">
        <v>2249.7510000000002</v>
      </c>
      <c r="J37" s="1098">
        <v>763.55</v>
      </c>
      <c r="K37" s="1098">
        <v>8017.2749999999996</v>
      </c>
      <c r="L37" s="1095">
        <f t="shared" si="2"/>
        <v>977.8119999999999</v>
      </c>
      <c r="M37" s="1095">
        <f t="shared" si="3"/>
        <v>10267.026</v>
      </c>
      <c r="N37" s="1093">
        <v>152.762</v>
      </c>
      <c r="O37" s="1147">
        <v>1604.001</v>
      </c>
      <c r="P37" s="1271">
        <f t="shared" si="4"/>
        <v>5167.1170000000002</v>
      </c>
      <c r="Q37" s="1271">
        <f t="shared" si="5"/>
        <v>54254.728499999997</v>
      </c>
      <c r="S37" s="385"/>
      <c r="T37" s="1275"/>
      <c r="U37" s="1275"/>
      <c r="V37" s="1275"/>
      <c r="W37" s="1275"/>
    </row>
    <row r="38" spans="1:30" ht="12" customHeight="1">
      <c r="A38" s="879">
        <v>1986</v>
      </c>
      <c r="B38" s="1097">
        <v>3343.5460000000003</v>
      </c>
      <c r="C38" s="1098">
        <v>35107.233</v>
      </c>
      <c r="D38" s="1098">
        <v>981.452</v>
      </c>
      <c r="E38" s="1098">
        <v>10305.245999999999</v>
      </c>
      <c r="F38" s="1095">
        <f t="shared" si="0"/>
        <v>4324.9980000000005</v>
      </c>
      <c r="G38" s="1095">
        <f t="shared" si="1"/>
        <v>45412.478999999999</v>
      </c>
      <c r="H38" s="1097">
        <v>250.55699999999999</v>
      </c>
      <c r="I38" s="1098">
        <v>2630.8485000000001</v>
      </c>
      <c r="J38" s="1098">
        <v>829.65599999999995</v>
      </c>
      <c r="K38" s="1098">
        <v>8711.387999999999</v>
      </c>
      <c r="L38" s="1095">
        <f t="shared" si="2"/>
        <v>1080.213</v>
      </c>
      <c r="M38" s="1095">
        <f t="shared" si="3"/>
        <v>11342.236499999999</v>
      </c>
      <c r="N38" s="1093">
        <v>163.91300000000001</v>
      </c>
      <c r="O38" s="1147">
        <v>1721.0865000000001</v>
      </c>
      <c r="P38" s="1271">
        <f t="shared" si="4"/>
        <v>5569.1239999999998</v>
      </c>
      <c r="Q38" s="1271">
        <f t="shared" si="5"/>
        <v>58475.801999999996</v>
      </c>
      <c r="S38" s="385"/>
      <c r="T38" s="1275"/>
      <c r="U38" s="1275"/>
      <c r="V38" s="1275"/>
      <c r="W38" s="1275"/>
    </row>
    <row r="39" spans="1:30" ht="12" customHeight="1">
      <c r="A39" s="879">
        <v>1987</v>
      </c>
      <c r="B39" s="1097">
        <v>3445.0619999999999</v>
      </c>
      <c r="C39" s="1098">
        <v>36173.150999999998</v>
      </c>
      <c r="D39" s="1098">
        <v>1111.9970000000001</v>
      </c>
      <c r="E39" s="1098">
        <v>11675.968500000001</v>
      </c>
      <c r="F39" s="1095">
        <f t="shared" si="0"/>
        <v>4557.0590000000002</v>
      </c>
      <c r="G39" s="1095">
        <f t="shared" si="1"/>
        <v>47849.119500000001</v>
      </c>
      <c r="H39" s="1097">
        <v>269.57299999999998</v>
      </c>
      <c r="I39" s="1098">
        <v>2830.5164999999997</v>
      </c>
      <c r="J39" s="1098">
        <v>964.61599999999999</v>
      </c>
      <c r="K39" s="1098">
        <v>10128.468000000001</v>
      </c>
      <c r="L39" s="1095">
        <f t="shared" si="2"/>
        <v>1234.1889999999999</v>
      </c>
      <c r="M39" s="1095">
        <f t="shared" si="3"/>
        <v>12958.9845</v>
      </c>
      <c r="N39" s="1093">
        <v>219.01400000000001</v>
      </c>
      <c r="O39" s="1147">
        <v>2299.6469999999999</v>
      </c>
      <c r="P39" s="1271">
        <f t="shared" si="4"/>
        <v>6010.2619999999997</v>
      </c>
      <c r="Q39" s="1271">
        <f t="shared" si="5"/>
        <v>63107.750999999997</v>
      </c>
      <c r="S39" s="385"/>
      <c r="T39" s="1275"/>
      <c r="U39" s="1275"/>
      <c r="V39" s="1275"/>
      <c r="W39" s="1275"/>
    </row>
    <row r="40" spans="1:30" ht="12" customHeight="1">
      <c r="A40" s="879">
        <v>1988</v>
      </c>
      <c r="B40" s="1097">
        <v>3601.556</v>
      </c>
      <c r="C40" s="1098">
        <v>37816.338000000003</v>
      </c>
      <c r="D40" s="1098">
        <v>1165.7180000000001</v>
      </c>
      <c r="E40" s="1098">
        <v>12240.039000000001</v>
      </c>
      <c r="F40" s="1095">
        <f t="shared" si="0"/>
        <v>4767.2740000000003</v>
      </c>
      <c r="G40" s="1095">
        <f t="shared" si="1"/>
        <v>50056.377000000008</v>
      </c>
      <c r="H40" s="1097">
        <v>284.15300000000002</v>
      </c>
      <c r="I40" s="1098">
        <v>2983.6065000000003</v>
      </c>
      <c r="J40" s="1098">
        <v>971.56799999999998</v>
      </c>
      <c r="K40" s="1098">
        <v>10201.464</v>
      </c>
      <c r="L40" s="1095">
        <f t="shared" si="2"/>
        <v>1255.721</v>
      </c>
      <c r="M40" s="1095">
        <f t="shared" si="3"/>
        <v>13185.0705</v>
      </c>
      <c r="N40" s="1093">
        <v>169.83</v>
      </c>
      <c r="O40" s="1147">
        <v>1783.2150000000001</v>
      </c>
      <c r="P40" s="1271">
        <f t="shared" si="4"/>
        <v>6192.8250000000007</v>
      </c>
      <c r="Q40" s="1271">
        <f t="shared" si="5"/>
        <v>65024.662500000006</v>
      </c>
      <c r="S40" s="385"/>
      <c r="T40" s="1275"/>
      <c r="U40" s="1275"/>
      <c r="V40" s="1275"/>
      <c r="W40" s="1275"/>
    </row>
    <row r="41" spans="1:30" ht="12" customHeight="1">
      <c r="A41" s="879">
        <v>1989</v>
      </c>
      <c r="B41" s="1097">
        <v>4031.2640000000001</v>
      </c>
      <c r="C41" s="1098">
        <v>42328.272000000004</v>
      </c>
      <c r="D41" s="1098">
        <v>1272.5329999999999</v>
      </c>
      <c r="E41" s="1098">
        <v>13361.5965</v>
      </c>
      <c r="F41" s="1095">
        <f t="shared" si="0"/>
        <v>5303.7970000000005</v>
      </c>
      <c r="G41" s="1095">
        <f t="shared" si="1"/>
        <v>55689.868500000004</v>
      </c>
      <c r="H41" s="1097">
        <v>312.08999999999997</v>
      </c>
      <c r="I41" s="1098">
        <v>3276.9449999999997</v>
      </c>
      <c r="J41" s="1098">
        <v>1066.0170000000001</v>
      </c>
      <c r="K41" s="1098">
        <v>11193.1785</v>
      </c>
      <c r="L41" s="1095">
        <f t="shared" si="2"/>
        <v>1378.107</v>
      </c>
      <c r="M41" s="1095">
        <f t="shared" si="3"/>
        <v>14470.1235</v>
      </c>
      <c r="N41" s="1093">
        <v>131.65299999999999</v>
      </c>
      <c r="O41" s="1147">
        <v>1382.3564999999999</v>
      </c>
      <c r="P41" s="1271">
        <f t="shared" si="4"/>
        <v>6813.5570000000007</v>
      </c>
      <c r="Q41" s="1271">
        <f t="shared" si="5"/>
        <v>71542.348499999993</v>
      </c>
      <c r="S41" s="385"/>
      <c r="T41" s="1275"/>
      <c r="U41" s="1275"/>
      <c r="V41" s="1275"/>
      <c r="W41" s="1275"/>
    </row>
    <row r="42" spans="1:30" ht="12" customHeight="1">
      <c r="A42" s="879">
        <v>1990</v>
      </c>
      <c r="B42" s="1097">
        <v>4137.4809999999998</v>
      </c>
      <c r="C42" s="1098">
        <v>43443.550499999998</v>
      </c>
      <c r="D42" s="1098">
        <v>1393.7249999999999</v>
      </c>
      <c r="E42" s="1098">
        <v>14634.112499999999</v>
      </c>
      <c r="F42" s="1095">
        <f t="shared" si="0"/>
        <v>5531.2060000000001</v>
      </c>
      <c r="G42" s="1095">
        <f t="shared" si="1"/>
        <v>58077.663</v>
      </c>
      <c r="H42" s="1097">
        <v>330.35700000000003</v>
      </c>
      <c r="I42" s="1098">
        <v>3468.7485000000001</v>
      </c>
      <c r="J42" s="1098">
        <v>1144.5930000000001</v>
      </c>
      <c r="K42" s="1098">
        <v>12018.226500000001</v>
      </c>
      <c r="L42" s="1095">
        <f t="shared" si="2"/>
        <v>1474.95</v>
      </c>
      <c r="M42" s="1095">
        <f t="shared" si="3"/>
        <v>15486.975</v>
      </c>
      <c r="N42" s="1093">
        <v>132.31100000000001</v>
      </c>
      <c r="O42" s="1147">
        <v>1389.2655</v>
      </c>
      <c r="P42" s="1271">
        <f t="shared" si="4"/>
        <v>7138.4669999999996</v>
      </c>
      <c r="Q42" s="1271">
        <f t="shared" si="5"/>
        <v>74953.9035</v>
      </c>
      <c r="S42" s="385"/>
      <c r="T42" s="1275"/>
      <c r="U42" s="1275"/>
      <c r="V42" s="1275"/>
      <c r="W42" s="1275"/>
    </row>
    <row r="43" spans="1:30" ht="12" customHeight="1">
      <c r="A43" s="879">
        <v>1991</v>
      </c>
      <c r="B43" s="1097">
        <v>3660.4679999999998</v>
      </c>
      <c r="C43" s="1098">
        <v>38434.913999999997</v>
      </c>
      <c r="D43" s="1098">
        <v>1471.5340000000001</v>
      </c>
      <c r="E43" s="1098">
        <v>15451.107000000002</v>
      </c>
      <c r="F43" s="1095">
        <f t="shared" si="0"/>
        <v>5132.0020000000004</v>
      </c>
      <c r="G43" s="1095">
        <f t="shared" si="1"/>
        <v>53886.021000000001</v>
      </c>
      <c r="H43" s="1097">
        <v>379.74400000000003</v>
      </c>
      <c r="I43" s="1098">
        <v>3987.3120000000004</v>
      </c>
      <c r="J43" s="1098">
        <v>1332.0450000000001</v>
      </c>
      <c r="K43" s="1098">
        <v>13986.4725</v>
      </c>
      <c r="L43" s="1095">
        <f t="shared" si="2"/>
        <v>1711.7890000000002</v>
      </c>
      <c r="M43" s="1095">
        <f t="shared" si="3"/>
        <v>17973.784500000002</v>
      </c>
      <c r="N43" s="1093">
        <v>236.14</v>
      </c>
      <c r="O43" s="1147">
        <v>2479.4699999999998</v>
      </c>
      <c r="P43" s="1271">
        <f t="shared" si="4"/>
        <v>7079.9310000000014</v>
      </c>
      <c r="Q43" s="1271">
        <f t="shared" si="5"/>
        <v>74339.275500000003</v>
      </c>
      <c r="S43" s="385"/>
      <c r="T43" s="1275"/>
      <c r="U43" s="1275"/>
      <c r="V43" s="1275"/>
      <c r="W43" s="1275"/>
    </row>
    <row r="44" spans="1:30" ht="12" customHeight="1">
      <c r="A44" s="880">
        <v>1992</v>
      </c>
      <c r="B44" s="1145">
        <v>3332.2429999999999</v>
      </c>
      <c r="C44" s="883">
        <v>34988.551500000001</v>
      </c>
      <c r="D44" s="883">
        <v>1530.069</v>
      </c>
      <c r="E44" s="883">
        <v>16065.7245</v>
      </c>
      <c r="F44" s="882">
        <f t="shared" si="0"/>
        <v>4862.3119999999999</v>
      </c>
      <c r="G44" s="882">
        <f t="shared" si="1"/>
        <v>51054.275999999998</v>
      </c>
      <c r="H44" s="1145">
        <v>362.46699999999998</v>
      </c>
      <c r="I44" s="883">
        <v>3805.9034999999999</v>
      </c>
      <c r="J44" s="883">
        <v>1247.8</v>
      </c>
      <c r="K44" s="883">
        <v>13101.9</v>
      </c>
      <c r="L44" s="882">
        <f t="shared" si="2"/>
        <v>1610.2669999999998</v>
      </c>
      <c r="M44" s="882">
        <f t="shared" si="3"/>
        <v>16907.803499999998</v>
      </c>
      <c r="N44" s="1096">
        <v>337.36700000000002</v>
      </c>
      <c r="O44" s="1148">
        <v>3542.3535000000002</v>
      </c>
      <c r="P44" s="884">
        <f t="shared" si="4"/>
        <v>6809.9459999999999</v>
      </c>
      <c r="Q44" s="884">
        <f t="shared" si="5"/>
        <v>71504.43299999999</v>
      </c>
      <c r="S44" s="385"/>
      <c r="T44" s="1275"/>
      <c r="U44" s="1275"/>
      <c r="V44" s="1275"/>
      <c r="W44" s="1275"/>
    </row>
    <row r="45" spans="1:30" ht="26.25" customHeight="1">
      <c r="U45" s="1275"/>
      <c r="V45" s="1275"/>
      <c r="W45" s="1275"/>
      <c r="X45" s="1275"/>
      <c r="Y45" s="385"/>
      <c r="Z45" s="385"/>
      <c r="AA45" s="385"/>
      <c r="AB45" s="385"/>
      <c r="AC45" s="385"/>
      <c r="AD45" s="385"/>
    </row>
    <row r="46" spans="1:30" ht="24" customHeight="1">
      <c r="A46" s="1414"/>
      <c r="B46" s="1799" t="s">
        <v>95</v>
      </c>
      <c r="C46" s="1798"/>
      <c r="D46" s="1798" t="s">
        <v>98</v>
      </c>
      <c r="E46" s="1798"/>
      <c r="F46" s="1798" t="s">
        <v>413</v>
      </c>
      <c r="G46" s="1800"/>
      <c r="H46" s="1799" t="s">
        <v>97</v>
      </c>
      <c r="I46" s="1798"/>
      <c r="J46" s="1798" t="s">
        <v>2</v>
      </c>
      <c r="K46" s="1798"/>
      <c r="L46" s="1798" t="s">
        <v>429</v>
      </c>
      <c r="M46" s="1800"/>
      <c r="N46" s="1799" t="s">
        <v>527</v>
      </c>
      <c r="O46" s="1800"/>
      <c r="P46" s="1798" t="s">
        <v>154</v>
      </c>
      <c r="Q46" s="1798"/>
      <c r="U46" s="1275"/>
      <c r="V46" s="1275"/>
      <c r="W46" s="1275"/>
      <c r="X46" s="1275"/>
      <c r="Y46" s="385"/>
      <c r="Z46" s="385"/>
      <c r="AA46" s="385"/>
      <c r="AB46" s="385"/>
      <c r="AC46" s="385"/>
      <c r="AD46" s="385"/>
    </row>
    <row r="47" spans="1:30" ht="15" customHeight="1">
      <c r="A47" s="1230" t="s">
        <v>200</v>
      </c>
      <c r="B47" s="1231" t="s">
        <v>177</v>
      </c>
      <c r="C47" s="1232" t="s">
        <v>29</v>
      </c>
      <c r="D47" s="1232" t="s">
        <v>177</v>
      </c>
      <c r="E47" s="1232" t="s">
        <v>29</v>
      </c>
      <c r="F47" s="1232" t="s">
        <v>177</v>
      </c>
      <c r="G47" s="1233" t="s">
        <v>29</v>
      </c>
      <c r="H47" s="1231" t="s">
        <v>177</v>
      </c>
      <c r="I47" s="1232" t="s">
        <v>29</v>
      </c>
      <c r="J47" s="1232" t="s">
        <v>177</v>
      </c>
      <c r="K47" s="1232" t="s">
        <v>29</v>
      </c>
      <c r="L47" s="1232" t="s">
        <v>177</v>
      </c>
      <c r="M47" s="1233" t="s">
        <v>29</v>
      </c>
      <c r="N47" s="1231" t="s">
        <v>177</v>
      </c>
      <c r="O47" s="1233" t="s">
        <v>29</v>
      </c>
      <c r="P47" s="1231" t="s">
        <v>177</v>
      </c>
      <c r="Q47" s="1232" t="s">
        <v>29</v>
      </c>
      <c r="U47" s="1275"/>
      <c r="V47" s="1275"/>
      <c r="W47" s="1275"/>
      <c r="X47" s="1275"/>
      <c r="Y47" s="385"/>
      <c r="Z47" s="385"/>
      <c r="AA47" s="385"/>
      <c r="AB47" s="385"/>
      <c r="AC47" s="385"/>
      <c r="AD47" s="385"/>
    </row>
    <row r="48" spans="1:30" ht="12" customHeight="1">
      <c r="A48" s="874">
        <v>1993</v>
      </c>
      <c r="B48" s="1099">
        <v>3126.8989999999999</v>
      </c>
      <c r="C48" s="877">
        <v>32832.439499999993</v>
      </c>
      <c r="D48" s="877">
        <v>1796.329</v>
      </c>
      <c r="E48" s="877">
        <v>18861.454499999996</v>
      </c>
      <c r="F48" s="876">
        <f>B48+D48</f>
        <v>4923.2280000000001</v>
      </c>
      <c r="G48" s="876">
        <f>C48+E48</f>
        <v>51693.893999999986</v>
      </c>
      <c r="H48" s="1099">
        <v>414.10700000000003</v>
      </c>
      <c r="I48" s="877">
        <v>4348.1234999999997</v>
      </c>
      <c r="J48" s="877">
        <v>1464.2719999999999</v>
      </c>
      <c r="K48" s="877">
        <v>15374.855999999996</v>
      </c>
      <c r="L48" s="876">
        <f>H48+J48</f>
        <v>1878.3789999999999</v>
      </c>
      <c r="M48" s="876">
        <f>I48+K48</f>
        <v>19722.979499999994</v>
      </c>
      <c r="N48" s="1092">
        <v>262.44799999999998</v>
      </c>
      <c r="O48" s="1149">
        <v>2755.7039999999993</v>
      </c>
      <c r="P48" s="878">
        <f>F48+L48+N48</f>
        <v>7064.0550000000003</v>
      </c>
      <c r="Q48" s="878">
        <f>G48+M48+O48</f>
        <v>74172.577499999985</v>
      </c>
      <c r="S48" s="385"/>
      <c r="T48" s="1275"/>
      <c r="U48" s="1275"/>
      <c r="V48" s="1275"/>
      <c r="W48" s="1275"/>
      <c r="X48" s="1275"/>
      <c r="Y48" s="385"/>
      <c r="Z48" s="385"/>
      <c r="AA48" s="385"/>
      <c r="AB48" s="385"/>
      <c r="AC48" s="385"/>
      <c r="AD48" s="385"/>
    </row>
    <row r="49" spans="1:30" ht="12" customHeight="1">
      <c r="A49" s="879">
        <v>1994</v>
      </c>
      <c r="B49" s="1097">
        <v>2894.4720000000002</v>
      </c>
      <c r="C49" s="1098">
        <v>30391.956000000006</v>
      </c>
      <c r="D49" s="1098">
        <v>1841.585</v>
      </c>
      <c r="E49" s="1098">
        <v>19336.642500000005</v>
      </c>
      <c r="F49" s="1095">
        <f t="shared" ref="F49:F77" si="6">B49+D49</f>
        <v>4736.0570000000007</v>
      </c>
      <c r="G49" s="1095">
        <f t="shared" ref="G49:G77" si="7">C49+E49</f>
        <v>49728.598500000007</v>
      </c>
      <c r="H49" s="1097">
        <v>514.197</v>
      </c>
      <c r="I49" s="1098">
        <v>5399.0685000000012</v>
      </c>
      <c r="J49" s="1098">
        <v>1534.2950000000001</v>
      </c>
      <c r="K49" s="1098">
        <v>16110.097500000003</v>
      </c>
      <c r="L49" s="1095">
        <f t="shared" ref="L49:L77" si="8">H49+J49</f>
        <v>2048.4920000000002</v>
      </c>
      <c r="M49" s="1095">
        <f t="shared" ref="M49:M77" si="9">I49+K49</f>
        <v>21509.166000000005</v>
      </c>
      <c r="N49" s="1093">
        <v>274.209</v>
      </c>
      <c r="O49" s="1147">
        <v>2879.1945000000005</v>
      </c>
      <c r="P49" s="1271">
        <f t="shared" ref="P49:P77" si="10">F49+L49+N49</f>
        <v>7058.7580000000007</v>
      </c>
      <c r="Q49" s="1271">
        <f t="shared" ref="Q49:Q77" si="11">G49+M49+O49</f>
        <v>74116.959000000017</v>
      </c>
      <c r="S49" s="385"/>
      <c r="T49" s="1275"/>
      <c r="U49" s="1275"/>
      <c r="V49" s="1275"/>
      <c r="W49" s="1275"/>
      <c r="X49" s="1275"/>
      <c r="Y49" s="385"/>
      <c r="Z49" s="385"/>
      <c r="AA49" s="385"/>
      <c r="AB49" s="385"/>
      <c r="AC49" s="385"/>
      <c r="AD49" s="385"/>
    </row>
    <row r="50" spans="1:30" ht="12" customHeight="1">
      <c r="A50" s="879">
        <v>1995</v>
      </c>
      <c r="B50" s="1097">
        <v>3195.3206611795772</v>
      </c>
      <c r="C50" s="1098">
        <v>33550.866942385561</v>
      </c>
      <c r="D50" s="1098">
        <v>2065.7793388204236</v>
      </c>
      <c r="E50" s="1098">
        <v>21690.733057614438</v>
      </c>
      <c r="F50" s="1095">
        <f t="shared" si="6"/>
        <v>5261.1</v>
      </c>
      <c r="G50" s="1095">
        <f t="shared" si="7"/>
        <v>55241.599999999999</v>
      </c>
      <c r="H50" s="1097">
        <v>620.30189915845858</v>
      </c>
      <c r="I50" s="1098">
        <v>6513.1699411638147</v>
      </c>
      <c r="J50" s="1098">
        <v>2045.8981008415412</v>
      </c>
      <c r="K50" s="1098">
        <v>21481.930058836184</v>
      </c>
      <c r="L50" s="1095">
        <f t="shared" si="8"/>
        <v>2666.2</v>
      </c>
      <c r="M50" s="1095">
        <f t="shared" si="9"/>
        <v>27995.1</v>
      </c>
      <c r="N50" s="1093">
        <v>147.19999999999945</v>
      </c>
      <c r="O50" s="1147">
        <v>1545.6000000000029</v>
      </c>
      <c r="P50" s="1271">
        <f t="shared" si="10"/>
        <v>8074.5</v>
      </c>
      <c r="Q50" s="1271">
        <f t="shared" si="11"/>
        <v>84782.3</v>
      </c>
      <c r="S50" s="385"/>
      <c r="T50" s="1275"/>
      <c r="U50" s="1275"/>
      <c r="V50" s="1275"/>
      <c r="W50" s="1275"/>
      <c r="X50" s="1275"/>
      <c r="Y50" s="385"/>
      <c r="Z50" s="385"/>
      <c r="AA50" s="385"/>
      <c r="AB50" s="385"/>
      <c r="AC50" s="385"/>
      <c r="AD50" s="385"/>
    </row>
    <row r="51" spans="1:30" ht="12" customHeight="1">
      <c r="A51" s="879">
        <v>1996</v>
      </c>
      <c r="B51" s="1097">
        <v>3378.2212324823945</v>
      </c>
      <c r="C51" s="1098">
        <v>35471.32294106514</v>
      </c>
      <c r="D51" s="1098">
        <v>2427.778767517606</v>
      </c>
      <c r="E51" s="1098">
        <v>25489.977058934863</v>
      </c>
      <c r="F51" s="1095">
        <f t="shared" si="6"/>
        <v>5806</v>
      </c>
      <c r="G51" s="1095">
        <f t="shared" si="7"/>
        <v>60961.3</v>
      </c>
      <c r="H51" s="1097">
        <v>765.4217346725984</v>
      </c>
      <c r="I51" s="1098">
        <v>8036.9282140622836</v>
      </c>
      <c r="J51" s="1098">
        <v>2585.378265327402</v>
      </c>
      <c r="K51" s="1098">
        <v>27145.47178593772</v>
      </c>
      <c r="L51" s="1095">
        <f t="shared" si="8"/>
        <v>3350.8</v>
      </c>
      <c r="M51" s="1095">
        <f t="shared" si="9"/>
        <v>35182.400000000001</v>
      </c>
      <c r="N51" s="1093">
        <v>149.6</v>
      </c>
      <c r="O51" s="1147">
        <v>1570.6999999999796</v>
      </c>
      <c r="P51" s="1271">
        <f t="shared" si="10"/>
        <v>9306.4</v>
      </c>
      <c r="Q51" s="1271">
        <f t="shared" si="11"/>
        <v>97714.4</v>
      </c>
      <c r="S51" s="385"/>
      <c r="T51" s="1275"/>
      <c r="U51" s="1275"/>
      <c r="V51" s="1275"/>
      <c r="W51" s="1275"/>
      <c r="X51" s="1275"/>
      <c r="Y51" s="385"/>
      <c r="Z51" s="385"/>
      <c r="AA51" s="385"/>
      <c r="AB51" s="385"/>
      <c r="AC51" s="385"/>
      <c r="AD51" s="385"/>
    </row>
    <row r="52" spans="1:30" ht="12" customHeight="1">
      <c r="A52" s="879">
        <v>1997</v>
      </c>
      <c r="B52" s="1097">
        <v>3458.9</v>
      </c>
      <c r="C52" s="1098">
        <v>36318.499886062069</v>
      </c>
      <c r="D52" s="1098">
        <v>2419.1</v>
      </c>
      <c r="E52" s="1098">
        <v>25401.100113937926</v>
      </c>
      <c r="F52" s="1095">
        <f t="shared" si="6"/>
        <v>5878</v>
      </c>
      <c r="G52" s="1095">
        <f t="shared" si="7"/>
        <v>61719.599999999991</v>
      </c>
      <c r="H52" s="1097">
        <v>757.02920168364449</v>
      </c>
      <c r="I52" s="1098">
        <v>7948.8175359487414</v>
      </c>
      <c r="J52" s="1098">
        <v>2602.0707983163556</v>
      </c>
      <c r="K52" s="1098">
        <v>27322.082464051258</v>
      </c>
      <c r="L52" s="1095">
        <f t="shared" si="8"/>
        <v>3359.1000000000004</v>
      </c>
      <c r="M52" s="1095">
        <f t="shared" si="9"/>
        <v>35270.9</v>
      </c>
      <c r="N52" s="1093">
        <v>203.9</v>
      </c>
      <c r="O52" s="1147">
        <v>2140.8999999999942</v>
      </c>
      <c r="P52" s="1271">
        <f t="shared" si="10"/>
        <v>9441</v>
      </c>
      <c r="Q52" s="1271">
        <f t="shared" si="11"/>
        <v>99131.4</v>
      </c>
      <c r="S52" s="385"/>
      <c r="T52" s="1275"/>
      <c r="U52" s="1275"/>
      <c r="V52" s="1275"/>
      <c r="W52" s="1275"/>
      <c r="X52" s="1275"/>
      <c r="Y52" s="385"/>
      <c r="Z52" s="385"/>
      <c r="AA52" s="385"/>
      <c r="AB52" s="385"/>
      <c r="AC52" s="385"/>
      <c r="AD52" s="385"/>
    </row>
    <row r="53" spans="1:30" ht="12" customHeight="1">
      <c r="A53" s="879">
        <v>1998</v>
      </c>
      <c r="B53" s="1097">
        <v>3361.5</v>
      </c>
      <c r="C53" s="1098">
        <v>35295.770815530377</v>
      </c>
      <c r="D53" s="1098">
        <v>2400.5</v>
      </c>
      <c r="E53" s="1098">
        <v>25205.129184469624</v>
      </c>
      <c r="F53" s="1095">
        <f t="shared" si="6"/>
        <v>5762</v>
      </c>
      <c r="G53" s="1095">
        <f t="shared" si="7"/>
        <v>60500.9</v>
      </c>
      <c r="H53" s="1097">
        <v>764.91778542296481</v>
      </c>
      <c r="I53" s="1098">
        <v>8031.6414835674577</v>
      </c>
      <c r="J53" s="1098">
        <v>2725.8822145770355</v>
      </c>
      <c r="K53" s="1098">
        <v>28621.758516432546</v>
      </c>
      <c r="L53" s="1095">
        <f t="shared" si="8"/>
        <v>3490.8</v>
      </c>
      <c r="M53" s="1095">
        <f t="shared" si="9"/>
        <v>36653.4</v>
      </c>
      <c r="N53" s="1093">
        <v>136.80000000000001</v>
      </c>
      <c r="O53" s="1147">
        <v>1436.4999999998845</v>
      </c>
      <c r="P53" s="1271">
        <f t="shared" si="10"/>
        <v>9389.5999999999985</v>
      </c>
      <c r="Q53" s="1271">
        <f t="shared" si="11"/>
        <v>98590.799999999886</v>
      </c>
      <c r="S53" s="385"/>
      <c r="T53" s="1275"/>
      <c r="U53" s="1275"/>
      <c r="V53" s="1275"/>
      <c r="W53" s="1275"/>
      <c r="X53" s="1275"/>
      <c r="Y53" s="385"/>
      <c r="Z53" s="385"/>
      <c r="AA53" s="385"/>
      <c r="AB53" s="385"/>
      <c r="AC53" s="385"/>
      <c r="AD53" s="385"/>
    </row>
    <row r="54" spans="1:30" ht="12" customHeight="1">
      <c r="A54" s="879">
        <v>1999</v>
      </c>
      <c r="B54" s="1097">
        <v>3486.8</v>
      </c>
      <c r="C54" s="1098">
        <v>36610.350932691486</v>
      </c>
      <c r="D54" s="1098">
        <v>2262.6</v>
      </c>
      <c r="E54" s="1098">
        <v>23758.249067308516</v>
      </c>
      <c r="F54" s="1095">
        <f t="shared" si="6"/>
        <v>5749.4</v>
      </c>
      <c r="G54" s="1095">
        <f t="shared" si="7"/>
        <v>60368.600000000006</v>
      </c>
      <c r="H54" s="1097">
        <v>837.9247079048298</v>
      </c>
      <c r="I54" s="1098">
        <v>8797.9573280855875</v>
      </c>
      <c r="J54" s="1098">
        <v>2774.57529209517</v>
      </c>
      <c r="K54" s="1098">
        <v>29133.24267191441</v>
      </c>
      <c r="L54" s="1095">
        <f t="shared" si="8"/>
        <v>3612.5</v>
      </c>
      <c r="M54" s="1095">
        <f t="shared" si="9"/>
        <v>37931.199999999997</v>
      </c>
      <c r="N54" s="1093">
        <v>65</v>
      </c>
      <c r="O54" s="1147">
        <v>682.50000000000489</v>
      </c>
      <c r="P54" s="1271">
        <f t="shared" si="10"/>
        <v>9426.9</v>
      </c>
      <c r="Q54" s="1271">
        <f t="shared" si="11"/>
        <v>98982.3</v>
      </c>
      <c r="S54" s="385"/>
      <c r="T54" s="1275"/>
      <c r="V54" s="1275"/>
      <c r="W54" s="1275"/>
    </row>
    <row r="55" spans="1:30" ht="12" customHeight="1">
      <c r="A55" s="879">
        <v>2000</v>
      </c>
      <c r="B55" s="1097">
        <v>3605.2</v>
      </c>
      <c r="C55" s="1098">
        <v>37854.943679694945</v>
      </c>
      <c r="D55" s="1098">
        <v>1939.3</v>
      </c>
      <c r="E55" s="1098">
        <v>20362.256320305052</v>
      </c>
      <c r="F55" s="1095">
        <f t="shared" si="6"/>
        <v>5544.5</v>
      </c>
      <c r="G55" s="1095">
        <f t="shared" si="7"/>
        <v>58217.2</v>
      </c>
      <c r="H55" s="1097">
        <v>770.19671427957951</v>
      </c>
      <c r="I55" s="1098">
        <v>8087.1389219293187</v>
      </c>
      <c r="J55" s="1098">
        <v>2756.0032857204205</v>
      </c>
      <c r="K55" s="1098">
        <v>28937.961078070679</v>
      </c>
      <c r="L55" s="1095">
        <f t="shared" si="8"/>
        <v>3526.2</v>
      </c>
      <c r="M55" s="1095">
        <f t="shared" si="9"/>
        <v>37025.1</v>
      </c>
      <c r="N55" s="1093">
        <v>77.2</v>
      </c>
      <c r="O55" s="1147">
        <v>810.60000000001003</v>
      </c>
      <c r="P55" s="1271">
        <f t="shared" si="10"/>
        <v>9147.9000000000015</v>
      </c>
      <c r="Q55" s="1271">
        <f t="shared" si="11"/>
        <v>96052.9</v>
      </c>
      <c r="S55" s="385"/>
      <c r="T55" s="1275"/>
      <c r="V55" s="1275"/>
      <c r="W55" s="1275"/>
    </row>
    <row r="56" spans="1:30" ht="12" customHeight="1">
      <c r="A56" s="879">
        <v>2001</v>
      </c>
      <c r="B56" s="1097">
        <v>3586.7</v>
      </c>
      <c r="C56" s="1098">
        <v>37660.349999999955</v>
      </c>
      <c r="D56" s="1098">
        <v>2141.2000000000003</v>
      </c>
      <c r="E56" s="1098">
        <v>22482.250000000044</v>
      </c>
      <c r="F56" s="1095">
        <f t="shared" si="6"/>
        <v>5727.9</v>
      </c>
      <c r="G56" s="1095">
        <f t="shared" si="7"/>
        <v>60142.6</v>
      </c>
      <c r="H56" s="1097">
        <v>914.76410962307716</v>
      </c>
      <c r="I56" s="1098">
        <v>9605.0231510422982</v>
      </c>
      <c r="J56" s="1098">
        <v>3127.7358903769227</v>
      </c>
      <c r="K56" s="1098">
        <v>32840.976848957704</v>
      </c>
      <c r="L56" s="1095">
        <f t="shared" si="8"/>
        <v>4042.5</v>
      </c>
      <c r="M56" s="1095">
        <f t="shared" si="9"/>
        <v>42446</v>
      </c>
      <c r="N56" s="1093">
        <v>2.2000000000000002</v>
      </c>
      <c r="O56" s="1147">
        <v>23.099999999999973</v>
      </c>
      <c r="P56" s="1271">
        <f t="shared" si="10"/>
        <v>9772.6</v>
      </c>
      <c r="Q56" s="1271">
        <f t="shared" si="11"/>
        <v>102611.70000000001</v>
      </c>
      <c r="S56" s="385"/>
      <c r="T56" s="1275"/>
      <c r="V56" s="1275"/>
      <c r="W56" s="1275"/>
    </row>
    <row r="57" spans="1:30" ht="12" customHeight="1">
      <c r="A57" s="880">
        <v>2002</v>
      </c>
      <c r="B57" s="1145">
        <v>3115.7</v>
      </c>
      <c r="C57" s="883">
        <v>32714.800423256849</v>
      </c>
      <c r="D57" s="883">
        <v>2367.9000000000005</v>
      </c>
      <c r="E57" s="883">
        <v>24863.699576743147</v>
      </c>
      <c r="F57" s="882">
        <f t="shared" si="6"/>
        <v>5483.6</v>
      </c>
      <c r="G57" s="882">
        <f t="shared" si="7"/>
        <v>57578.5</v>
      </c>
      <c r="H57" s="1145">
        <v>987.85</v>
      </c>
      <c r="I57" s="883">
        <v>10372.409281418069</v>
      </c>
      <c r="J57" s="883">
        <v>2963.55</v>
      </c>
      <c r="K57" s="883">
        <v>31117.790718581931</v>
      </c>
      <c r="L57" s="882">
        <f t="shared" si="8"/>
        <v>3951.4</v>
      </c>
      <c r="M57" s="882">
        <f t="shared" si="9"/>
        <v>41490.199999999997</v>
      </c>
      <c r="N57" s="1096">
        <v>107.1</v>
      </c>
      <c r="O57" s="1148">
        <v>1124.5</v>
      </c>
      <c r="P57" s="884">
        <f t="shared" si="10"/>
        <v>9542.1</v>
      </c>
      <c r="Q57" s="884">
        <f t="shared" si="11"/>
        <v>100193.2</v>
      </c>
      <c r="S57" s="385"/>
      <c r="T57" s="1275"/>
      <c r="V57" s="1275"/>
      <c r="W57" s="1275"/>
    </row>
    <row r="58" spans="1:30" ht="12" customHeight="1">
      <c r="A58" s="874">
        <v>2003</v>
      </c>
      <c r="B58" s="1099">
        <v>3016.1</v>
      </c>
      <c r="C58" s="877">
        <v>31669.033514795741</v>
      </c>
      <c r="D58" s="877">
        <v>2416.4</v>
      </c>
      <c r="E58" s="877">
        <v>25560.466485204262</v>
      </c>
      <c r="F58" s="1095">
        <f t="shared" si="6"/>
        <v>5432.5</v>
      </c>
      <c r="G58" s="1095">
        <f t="shared" si="7"/>
        <v>57229.5</v>
      </c>
      <c r="H58" s="1097">
        <v>1041.3499999999999</v>
      </c>
      <c r="I58" s="1098">
        <v>10934.169308256538</v>
      </c>
      <c r="J58" s="1098">
        <v>3124.0499999999997</v>
      </c>
      <c r="K58" s="1098">
        <v>32946.83069174346</v>
      </c>
      <c r="L58" s="1095">
        <f t="shared" si="8"/>
        <v>4165.3999999999996</v>
      </c>
      <c r="M58" s="1095">
        <f t="shared" si="9"/>
        <v>43881</v>
      </c>
      <c r="N58" s="1093">
        <v>141.4</v>
      </c>
      <c r="O58" s="1147">
        <v>1489.6</v>
      </c>
      <c r="P58" s="1271">
        <f t="shared" si="10"/>
        <v>9739.2999999999993</v>
      </c>
      <c r="Q58" s="1271">
        <f t="shared" si="11"/>
        <v>102600.1</v>
      </c>
      <c r="S58" s="385"/>
      <c r="T58" s="1275"/>
      <c r="V58" s="1275"/>
      <c r="W58" s="1275"/>
    </row>
    <row r="59" spans="1:30" ht="12" customHeight="1">
      <c r="A59" s="879">
        <v>2004</v>
      </c>
      <c r="B59" s="1097">
        <v>3089.1</v>
      </c>
      <c r="C59" s="1098">
        <v>32435.360341157928</v>
      </c>
      <c r="D59" s="1098">
        <v>2366.3000000000002</v>
      </c>
      <c r="E59" s="1098">
        <v>25110.939658842071</v>
      </c>
      <c r="F59" s="1095">
        <f t="shared" si="6"/>
        <v>5455.4</v>
      </c>
      <c r="G59" s="1095">
        <f t="shared" si="7"/>
        <v>57546.3</v>
      </c>
      <c r="H59" s="1097">
        <v>1025.5</v>
      </c>
      <c r="I59" s="1098">
        <v>10767.6870382498</v>
      </c>
      <c r="J59" s="1098">
        <v>3076.5</v>
      </c>
      <c r="K59" s="1098">
        <v>32501.812961750198</v>
      </c>
      <c r="L59" s="1095">
        <f t="shared" si="8"/>
        <v>4102</v>
      </c>
      <c r="M59" s="1095">
        <f t="shared" si="9"/>
        <v>43269.5</v>
      </c>
      <c r="N59" s="1093">
        <v>134.9</v>
      </c>
      <c r="O59" s="1147">
        <v>1420.8</v>
      </c>
      <c r="P59" s="1271">
        <f t="shared" si="10"/>
        <v>9692.2999999999993</v>
      </c>
      <c r="Q59" s="1271">
        <f t="shared" si="11"/>
        <v>102236.6</v>
      </c>
      <c r="S59" s="385"/>
      <c r="T59" s="1275"/>
      <c r="V59" s="1275"/>
      <c r="W59" s="1275"/>
    </row>
    <row r="60" spans="1:30" ht="12" customHeight="1">
      <c r="A60" s="879">
        <v>2005</v>
      </c>
      <c r="B60" s="1097">
        <v>4298</v>
      </c>
      <c r="C60" s="1098">
        <v>45318.1</v>
      </c>
      <c r="D60" s="1098">
        <v>989</v>
      </c>
      <c r="E60" s="1098">
        <v>10428</v>
      </c>
      <c r="F60" s="1095">
        <f t="shared" si="6"/>
        <v>5287</v>
      </c>
      <c r="G60" s="1095">
        <f t="shared" si="7"/>
        <v>55746.1</v>
      </c>
      <c r="H60" s="1097">
        <v>1257.2</v>
      </c>
      <c r="I60" s="1098">
        <v>13255.9</v>
      </c>
      <c r="J60" s="1098">
        <v>2832.1</v>
      </c>
      <c r="K60" s="1098">
        <v>29861.7</v>
      </c>
      <c r="L60" s="1095">
        <f t="shared" si="8"/>
        <v>4089.3</v>
      </c>
      <c r="M60" s="1095">
        <f t="shared" si="9"/>
        <v>43117.599999999999</v>
      </c>
      <c r="N60" s="1093">
        <v>186.5</v>
      </c>
      <c r="O60" s="1147">
        <v>1965.9</v>
      </c>
      <c r="P60" s="1271">
        <f t="shared" si="10"/>
        <v>9562.7999999999993</v>
      </c>
      <c r="Q60" s="1271">
        <f t="shared" si="11"/>
        <v>100829.59999999999</v>
      </c>
      <c r="S60" s="385"/>
      <c r="T60" s="1275"/>
      <c r="V60" s="1275"/>
      <c r="W60" s="1275"/>
    </row>
    <row r="61" spans="1:30" ht="12" customHeight="1">
      <c r="A61" s="879">
        <v>2006</v>
      </c>
      <c r="B61" s="1097">
        <v>4210.2</v>
      </c>
      <c r="C61" s="1098">
        <v>44432.2</v>
      </c>
      <c r="D61" s="1098">
        <v>902.1</v>
      </c>
      <c r="E61" s="1098">
        <v>9517.6</v>
      </c>
      <c r="F61" s="1095">
        <f t="shared" si="6"/>
        <v>5112.3</v>
      </c>
      <c r="G61" s="1095">
        <f t="shared" si="7"/>
        <v>53949.799999999996</v>
      </c>
      <c r="H61" s="1097">
        <v>1189</v>
      </c>
      <c r="I61" s="1098">
        <v>12543.5</v>
      </c>
      <c r="J61" s="1098">
        <v>2796.1</v>
      </c>
      <c r="K61" s="1098">
        <v>29497.9</v>
      </c>
      <c r="L61" s="1095">
        <f t="shared" si="8"/>
        <v>3985.1</v>
      </c>
      <c r="M61" s="1095">
        <f t="shared" si="9"/>
        <v>42041.4</v>
      </c>
      <c r="N61" s="1093">
        <v>172</v>
      </c>
      <c r="O61" s="1147">
        <v>1814.7</v>
      </c>
      <c r="P61" s="1271">
        <f t="shared" si="10"/>
        <v>9269.4</v>
      </c>
      <c r="Q61" s="1271">
        <f t="shared" si="11"/>
        <v>97805.9</v>
      </c>
      <c r="S61" s="385"/>
      <c r="T61" s="1275"/>
      <c r="V61" s="1275"/>
      <c r="W61" s="1275"/>
    </row>
    <row r="62" spans="1:30" ht="12" customHeight="1">
      <c r="A62" s="879">
        <v>2007</v>
      </c>
      <c r="B62" s="1097">
        <v>4003.4</v>
      </c>
      <c r="C62" s="1098">
        <v>42231.4</v>
      </c>
      <c r="D62" s="1098">
        <v>864.4</v>
      </c>
      <c r="E62" s="1098">
        <v>9119.9</v>
      </c>
      <c r="F62" s="1095">
        <f t="shared" si="6"/>
        <v>4867.8</v>
      </c>
      <c r="G62" s="1095">
        <f t="shared" si="7"/>
        <v>51351.3</v>
      </c>
      <c r="H62" s="1097">
        <v>1119.4000000000001</v>
      </c>
      <c r="I62" s="1098">
        <v>11811</v>
      </c>
      <c r="J62" s="1098">
        <v>2494.6999999999998</v>
      </c>
      <c r="K62" s="1098">
        <v>26327.1</v>
      </c>
      <c r="L62" s="1095">
        <f t="shared" si="8"/>
        <v>3614.1</v>
      </c>
      <c r="M62" s="1095">
        <f t="shared" si="9"/>
        <v>38138.1</v>
      </c>
      <c r="N62" s="1093">
        <v>170.7</v>
      </c>
      <c r="O62" s="1147">
        <v>1800.8</v>
      </c>
      <c r="P62" s="1271">
        <f t="shared" si="10"/>
        <v>8652.6</v>
      </c>
      <c r="Q62" s="1271">
        <f t="shared" si="11"/>
        <v>91290.2</v>
      </c>
      <c r="S62" s="385"/>
      <c r="T62" s="1275"/>
      <c r="V62" s="1275"/>
      <c r="W62" s="1275"/>
    </row>
    <row r="63" spans="1:30" ht="12" customHeight="1">
      <c r="A63" s="879">
        <v>2008</v>
      </c>
      <c r="B63" s="1093">
        <v>3984.7231644731714</v>
      </c>
      <c r="C63" s="1094">
        <v>42197.3</v>
      </c>
      <c r="D63" s="1094">
        <v>854.11407464562694</v>
      </c>
      <c r="E63" s="1094">
        <v>9013.6</v>
      </c>
      <c r="F63" s="1095">
        <f t="shared" si="6"/>
        <v>4838.8372391187986</v>
      </c>
      <c r="G63" s="1095">
        <f t="shared" si="7"/>
        <v>51210.9</v>
      </c>
      <c r="H63" s="1093">
        <v>1157.8821776650411</v>
      </c>
      <c r="I63" s="1094">
        <v>12176.8</v>
      </c>
      <c r="J63" s="1094">
        <v>2508.4710456423818</v>
      </c>
      <c r="K63" s="1094">
        <v>26384.7</v>
      </c>
      <c r="L63" s="1095">
        <f t="shared" si="8"/>
        <v>3666.3532233074229</v>
      </c>
      <c r="M63" s="1095">
        <f t="shared" si="9"/>
        <v>38561.5</v>
      </c>
      <c r="N63" s="1093">
        <v>180.00953757378099</v>
      </c>
      <c r="O63" s="1147">
        <v>1900.7</v>
      </c>
      <c r="P63" s="1271">
        <f t="shared" si="10"/>
        <v>8685.2000000000007</v>
      </c>
      <c r="Q63" s="1271">
        <f t="shared" si="11"/>
        <v>91673.099999999991</v>
      </c>
      <c r="S63" s="385"/>
      <c r="T63" s="1275"/>
      <c r="V63" s="1275"/>
      <c r="W63" s="1275"/>
    </row>
    <row r="64" spans="1:30" ht="12" customHeight="1">
      <c r="A64" s="879">
        <v>2009</v>
      </c>
      <c r="B64" s="1093">
        <v>3421.4794389663225</v>
      </c>
      <c r="C64" s="1094">
        <v>36171.061733797003</v>
      </c>
      <c r="D64" s="1094">
        <v>821.74527779024334</v>
      </c>
      <c r="E64" s="1094">
        <v>8678.1362961750001</v>
      </c>
      <c r="F64" s="1095">
        <f t="shared" si="6"/>
        <v>4243.2247167565656</v>
      </c>
      <c r="G64" s="1095">
        <f t="shared" si="7"/>
        <v>44849.198029972002</v>
      </c>
      <c r="H64" s="1093">
        <v>1186.2118893894574</v>
      </c>
      <c r="I64" s="1094">
        <v>12526.425094348144</v>
      </c>
      <c r="J64" s="1094">
        <v>2514.4748027285605</v>
      </c>
      <c r="K64" s="1094">
        <v>26548.997315593024</v>
      </c>
      <c r="L64" s="1095">
        <f t="shared" si="8"/>
        <v>3700.6866921180181</v>
      </c>
      <c r="M64" s="1095">
        <f t="shared" si="9"/>
        <v>39075.422409941166</v>
      </c>
      <c r="N64" s="1093">
        <v>217.38859112541564</v>
      </c>
      <c r="O64" s="1147">
        <v>2291.5795600868314</v>
      </c>
      <c r="P64" s="1271">
        <f t="shared" si="10"/>
        <v>8161.2999999999993</v>
      </c>
      <c r="Q64" s="1271">
        <f t="shared" si="11"/>
        <v>86216.2</v>
      </c>
      <c r="S64" s="385"/>
      <c r="T64" s="1275"/>
      <c r="V64" s="1275"/>
      <c r="W64" s="1275"/>
    </row>
    <row r="65" spans="1:31" ht="12" customHeight="1">
      <c r="A65" s="879">
        <v>2010</v>
      </c>
      <c r="B65" s="1093">
        <v>3650.0375800403813</v>
      </c>
      <c r="C65" s="1094">
        <v>38677.391023540004</v>
      </c>
      <c r="D65" s="1094">
        <v>881.00375173941723</v>
      </c>
      <c r="E65" s="1094">
        <v>9332.8082508700008</v>
      </c>
      <c r="F65" s="1095">
        <f t="shared" si="6"/>
        <v>4531.0413317797984</v>
      </c>
      <c r="G65" s="1095">
        <f t="shared" si="7"/>
        <v>48010.199274410006</v>
      </c>
      <c r="H65" s="1093">
        <v>1365.4555156325032</v>
      </c>
      <c r="I65" s="1094">
        <v>14465.257677185935</v>
      </c>
      <c r="J65" s="1094">
        <v>2905.5226968316251</v>
      </c>
      <c r="K65" s="1094">
        <v>30785.671772283607</v>
      </c>
      <c r="L65" s="1095">
        <f t="shared" si="8"/>
        <v>4270.9782124641279</v>
      </c>
      <c r="M65" s="1095">
        <f t="shared" si="9"/>
        <v>45250.929449469542</v>
      </c>
      <c r="N65" s="1093">
        <v>177.18045575607383</v>
      </c>
      <c r="O65" s="1147">
        <v>1877.2712761204541</v>
      </c>
      <c r="P65" s="1271">
        <f t="shared" si="10"/>
        <v>8979.1999999999989</v>
      </c>
      <c r="Q65" s="1271">
        <f t="shared" si="11"/>
        <v>95138.400000000009</v>
      </c>
      <c r="S65" s="385"/>
      <c r="T65" s="1275"/>
      <c r="V65" s="1275"/>
      <c r="W65" s="1275"/>
    </row>
    <row r="66" spans="1:31" ht="12" customHeight="1">
      <c r="A66" s="879">
        <v>2011</v>
      </c>
      <c r="B66" s="1093">
        <v>3544.5177146528308</v>
      </c>
      <c r="C66" s="1094">
        <v>37545.675106721006</v>
      </c>
      <c r="D66" s="1094">
        <v>782.88388973771578</v>
      </c>
      <c r="E66" s="1094">
        <v>8290.2047356210005</v>
      </c>
      <c r="F66" s="1095">
        <f t="shared" si="6"/>
        <v>4327.4016043905467</v>
      </c>
      <c r="G66" s="1095">
        <f t="shared" si="7"/>
        <v>45835.879842342008</v>
      </c>
      <c r="H66" s="1093">
        <v>1159.817389699693</v>
      </c>
      <c r="I66" s="1094">
        <v>12283.073733192514</v>
      </c>
      <c r="J66" s="1094">
        <v>2443.9446972930191</v>
      </c>
      <c r="K66" s="1094">
        <v>25889.047704155979</v>
      </c>
      <c r="L66" s="1095">
        <f t="shared" si="8"/>
        <v>3603.7620869927123</v>
      </c>
      <c r="M66" s="1095">
        <f t="shared" si="9"/>
        <v>38172.121437348491</v>
      </c>
      <c r="N66" s="1093">
        <v>154.63630861674156</v>
      </c>
      <c r="O66" s="1147">
        <v>1637.598720309496</v>
      </c>
      <c r="P66" s="1271">
        <f t="shared" si="10"/>
        <v>8085.8</v>
      </c>
      <c r="Q66" s="1271">
        <f t="shared" si="11"/>
        <v>85645.6</v>
      </c>
      <c r="S66" s="385"/>
      <c r="T66" s="1275"/>
      <c r="V66" s="1275"/>
      <c r="W66" s="1275"/>
    </row>
    <row r="67" spans="1:31" ht="12" customHeight="1">
      <c r="A67" s="880">
        <v>2012</v>
      </c>
      <c r="B67" s="1096">
        <v>3542.7413316356624</v>
      </c>
      <c r="C67" s="881">
        <v>37484.925936778105</v>
      </c>
      <c r="D67" s="881">
        <v>801.4332508011305</v>
      </c>
      <c r="E67" s="881">
        <v>8478.1856781380029</v>
      </c>
      <c r="F67" s="882">
        <f t="shared" si="6"/>
        <v>4344.1745824367927</v>
      </c>
      <c r="G67" s="882">
        <f t="shared" si="7"/>
        <v>45963.11161491611</v>
      </c>
      <c r="H67" s="1096">
        <v>1196.6695217189354</v>
      </c>
      <c r="I67" s="881">
        <v>12661.48046787756</v>
      </c>
      <c r="J67" s="881">
        <v>2468.9750847144169</v>
      </c>
      <c r="K67" s="881">
        <v>26130.96032531415</v>
      </c>
      <c r="L67" s="882">
        <f t="shared" si="8"/>
        <v>3665.6446064333522</v>
      </c>
      <c r="M67" s="882">
        <f t="shared" si="9"/>
        <v>38792.440793191709</v>
      </c>
      <c r="N67" s="1096">
        <v>148.4058161801789</v>
      </c>
      <c r="O67" s="1148">
        <v>1570.2299434706717</v>
      </c>
      <c r="P67" s="884">
        <f t="shared" si="10"/>
        <v>8158.2250050503235</v>
      </c>
      <c r="Q67" s="884">
        <f t="shared" si="11"/>
        <v>86325.782351578484</v>
      </c>
      <c r="S67" s="385"/>
      <c r="T67" s="1275"/>
      <c r="V67" s="1275"/>
      <c r="W67" s="1275"/>
    </row>
    <row r="68" spans="1:31" ht="12" customHeight="1">
      <c r="A68" s="874">
        <v>2013</v>
      </c>
      <c r="B68" s="1092">
        <v>3627.3230662095111</v>
      </c>
      <c r="C68" s="875">
        <v>38572.429434019003</v>
      </c>
      <c r="D68" s="875">
        <v>819.14445046701451</v>
      </c>
      <c r="E68" s="875">
        <v>8704.0306067480014</v>
      </c>
      <c r="F68" s="1095">
        <f t="shared" si="6"/>
        <v>4446.4675166765255</v>
      </c>
      <c r="G68" s="1095">
        <f t="shared" si="7"/>
        <v>47276.460040767008</v>
      </c>
      <c r="H68" s="1093">
        <v>1204.2424930758923</v>
      </c>
      <c r="I68" s="1094">
        <v>12790.786275041422</v>
      </c>
      <c r="J68" s="1094">
        <v>2473.7386571432867</v>
      </c>
      <c r="K68" s="1094">
        <v>26279.114664131484</v>
      </c>
      <c r="L68" s="1095">
        <f t="shared" si="8"/>
        <v>3677.9811502191787</v>
      </c>
      <c r="M68" s="1095">
        <f t="shared" si="9"/>
        <v>39069.900939172905</v>
      </c>
      <c r="N68" s="1093">
        <v>152.64574787374585</v>
      </c>
      <c r="O68" s="1147">
        <v>1622.2368157796263</v>
      </c>
      <c r="P68" s="1271">
        <f>F68+L68+N68</f>
        <v>8277.0944147694499</v>
      </c>
      <c r="Q68" s="1271">
        <f t="shared" si="11"/>
        <v>87968.597795719543</v>
      </c>
      <c r="S68" s="385"/>
      <c r="T68" s="1275"/>
      <c r="V68" s="1275"/>
      <c r="W68" s="1275"/>
    </row>
    <row r="69" spans="1:31" ht="12" customHeight="1">
      <c r="A69" s="879">
        <v>2014</v>
      </c>
      <c r="B69" s="1093">
        <v>3410.3972052618806</v>
      </c>
      <c r="C69" s="1094">
        <v>36263.816274877005</v>
      </c>
      <c r="D69" s="1094">
        <v>712.95665283609333</v>
      </c>
      <c r="E69" s="1094">
        <v>7577.9652374859998</v>
      </c>
      <c r="F69" s="1095">
        <f t="shared" si="6"/>
        <v>4123.3538580979739</v>
      </c>
      <c r="G69" s="1095">
        <f t="shared" si="7"/>
        <v>43841.781512363006</v>
      </c>
      <c r="H69" s="1093">
        <v>980.63363749940379</v>
      </c>
      <c r="I69" s="1094">
        <v>10423.643860056012</v>
      </c>
      <c r="J69" s="1094">
        <v>1999.1197194391893</v>
      </c>
      <c r="K69" s="1094">
        <v>21252.655795773142</v>
      </c>
      <c r="L69" s="1095">
        <f t="shared" si="8"/>
        <v>2979.7533569385932</v>
      </c>
      <c r="M69" s="1095">
        <f t="shared" si="9"/>
        <v>31676.299655829156</v>
      </c>
      <c r="N69" s="1093">
        <v>177.3125345628485</v>
      </c>
      <c r="O69" s="1147">
        <v>1891.0384067976474</v>
      </c>
      <c r="P69" s="1271">
        <f t="shared" si="10"/>
        <v>7280.4197495994158</v>
      </c>
      <c r="Q69" s="1271">
        <f t="shared" si="11"/>
        <v>77409.119574989803</v>
      </c>
      <c r="S69" s="385"/>
      <c r="T69" s="1275"/>
      <c r="V69" s="1275"/>
      <c r="W69" s="1275"/>
    </row>
    <row r="70" spans="1:31" ht="12" customHeight="1">
      <c r="A70" s="879">
        <v>2015</v>
      </c>
      <c r="B70" s="1093">
        <v>3522.7616740966923</v>
      </c>
      <c r="C70" s="1094">
        <v>37559.635195127994</v>
      </c>
      <c r="D70" s="1094">
        <v>740.54716276384522</v>
      </c>
      <c r="E70" s="1094">
        <v>7890.5181577660005</v>
      </c>
      <c r="F70" s="1095">
        <f t="shared" si="6"/>
        <v>4263.3088368605377</v>
      </c>
      <c r="G70" s="1095">
        <f t="shared" si="7"/>
        <v>45450.153352893991</v>
      </c>
      <c r="H70" s="1093">
        <v>1057.1634652972291</v>
      </c>
      <c r="I70" s="1094">
        <v>11257.688318291201</v>
      </c>
      <c r="J70" s="1094">
        <v>2171.1355106019505</v>
      </c>
      <c r="K70" s="1094">
        <v>23123.104062590908</v>
      </c>
      <c r="L70" s="1095">
        <f t="shared" si="8"/>
        <v>3228.2989758991798</v>
      </c>
      <c r="M70" s="1095">
        <f t="shared" si="9"/>
        <v>34380.792380882107</v>
      </c>
      <c r="N70" s="1093">
        <v>115.95682018521987</v>
      </c>
      <c r="O70" s="1147">
        <v>1236.9556900010557</v>
      </c>
      <c r="P70" s="1271">
        <f t="shared" si="10"/>
        <v>7607.5646329449373</v>
      </c>
      <c r="Q70" s="1271">
        <f t="shared" si="11"/>
        <v>81067.901423777148</v>
      </c>
      <c r="S70" s="385"/>
      <c r="T70" s="1275"/>
      <c r="V70" s="1275"/>
      <c r="W70" s="1275"/>
    </row>
    <row r="71" spans="1:31" ht="12" customHeight="1">
      <c r="A71" s="879">
        <v>2016</v>
      </c>
      <c r="B71" s="1093">
        <v>3836.3584581271775</v>
      </c>
      <c r="C71" s="1094">
        <v>41022.704505940004</v>
      </c>
      <c r="D71" s="1094">
        <v>801.51180511781627</v>
      </c>
      <c r="E71" s="1094">
        <v>8566.8229651750007</v>
      </c>
      <c r="F71" s="1095">
        <f t="shared" si="6"/>
        <v>4637.870263244994</v>
      </c>
      <c r="G71" s="1095">
        <f t="shared" si="7"/>
        <v>49589.527471115005</v>
      </c>
      <c r="H71" s="1093">
        <v>1152.6815890783148</v>
      </c>
      <c r="I71" s="1094">
        <v>12316.75798453786</v>
      </c>
      <c r="J71" s="1094">
        <v>2368.4610261057092</v>
      </c>
      <c r="K71" s="1094">
        <v>25309.234459076906</v>
      </c>
      <c r="L71" s="1095">
        <f t="shared" si="8"/>
        <v>3521.1426151840242</v>
      </c>
      <c r="M71" s="1095">
        <f t="shared" si="9"/>
        <v>37625.99244361477</v>
      </c>
      <c r="N71" s="1093">
        <v>96.121355104837562</v>
      </c>
      <c r="O71" s="1147">
        <v>1027.647302470222</v>
      </c>
      <c r="P71" s="1271">
        <f t="shared" si="10"/>
        <v>8255.1342335338559</v>
      </c>
      <c r="Q71" s="1271">
        <f t="shared" si="11"/>
        <v>88243.167217200011</v>
      </c>
      <c r="S71" s="385"/>
      <c r="T71" s="1275"/>
      <c r="V71" s="1275"/>
      <c r="W71" s="1275"/>
    </row>
    <row r="72" spans="1:31" ht="12" customHeight="1">
      <c r="A72" s="879">
        <v>2017</v>
      </c>
      <c r="B72" s="1093">
        <v>3847.7460000000001</v>
      </c>
      <c r="C72" s="1094">
        <v>41058.748244169597</v>
      </c>
      <c r="D72" s="1094">
        <v>905.81100000000015</v>
      </c>
      <c r="E72" s="1094">
        <v>9665.0694472600026</v>
      </c>
      <c r="F72" s="1095">
        <f t="shared" si="6"/>
        <v>4753.5570000000007</v>
      </c>
      <c r="G72" s="1095">
        <f t="shared" si="7"/>
        <v>50723.817691429598</v>
      </c>
      <c r="H72" s="1093">
        <v>1238.7572516670562</v>
      </c>
      <c r="I72" s="1094">
        <v>13218.065533287003</v>
      </c>
      <c r="J72" s="1094">
        <v>2427.2687824260001</v>
      </c>
      <c r="K72" s="1094">
        <v>25902.114578212997</v>
      </c>
      <c r="L72" s="1095">
        <f t="shared" si="8"/>
        <v>3666.0260340930563</v>
      </c>
      <c r="M72" s="1095">
        <f t="shared" si="9"/>
        <v>39120.180111499998</v>
      </c>
      <c r="N72" s="1093">
        <v>107.89971932586282</v>
      </c>
      <c r="O72" s="1147">
        <v>1152.2239240501822</v>
      </c>
      <c r="P72" s="1271">
        <f t="shared" si="10"/>
        <v>8527.4827534189189</v>
      </c>
      <c r="Q72" s="1271">
        <f t="shared" si="11"/>
        <v>90996.221726979784</v>
      </c>
      <c r="S72" s="385"/>
      <c r="T72" s="1275"/>
      <c r="V72" s="1275"/>
      <c r="W72" s="1275"/>
    </row>
    <row r="73" spans="1:31" ht="12" customHeight="1">
      <c r="A73" s="879">
        <v>2018</v>
      </c>
      <c r="B73" s="1093">
        <v>3854.9198167295876</v>
      </c>
      <c r="C73" s="1094">
        <v>41132.713413059901</v>
      </c>
      <c r="D73" s="1094">
        <v>802.31710169693304</v>
      </c>
      <c r="E73" s="1094">
        <v>8559.0389524500079</v>
      </c>
      <c r="F73" s="1095">
        <f t="shared" si="6"/>
        <v>4657.2369184265208</v>
      </c>
      <c r="G73" s="1095">
        <f t="shared" si="7"/>
        <v>49691.752365509907</v>
      </c>
      <c r="H73" s="1093">
        <v>1117.9152635170003</v>
      </c>
      <c r="I73" s="1094">
        <v>11925.785895784822</v>
      </c>
      <c r="J73" s="1094">
        <v>2275.6416101114</v>
      </c>
      <c r="K73" s="1094">
        <v>24278.826483839071</v>
      </c>
      <c r="L73" s="1095">
        <f t="shared" si="8"/>
        <v>3393.5568736284004</v>
      </c>
      <c r="M73" s="1095">
        <f t="shared" si="9"/>
        <v>36204.612379623897</v>
      </c>
      <c r="N73" s="1093">
        <v>131.96233493334799</v>
      </c>
      <c r="O73" s="1147">
        <v>1410.046497307</v>
      </c>
      <c r="P73" s="1271">
        <f t="shared" si="10"/>
        <v>8182.756126988269</v>
      </c>
      <c r="Q73" s="1271">
        <f t="shared" si="11"/>
        <v>87306.411242440809</v>
      </c>
      <c r="S73" s="385"/>
      <c r="T73" s="1275"/>
      <c r="V73" s="1275"/>
      <c r="W73" s="1275"/>
    </row>
    <row r="74" spans="1:31" ht="12" customHeight="1">
      <c r="A74" s="879">
        <v>2019</v>
      </c>
      <c r="B74" s="1093">
        <v>4200.7408816692532</v>
      </c>
      <c r="C74" s="1094">
        <v>44813.140046417997</v>
      </c>
      <c r="D74" s="1094">
        <v>837.95548207248396</v>
      </c>
      <c r="E74" s="1094">
        <v>8942.578562900002</v>
      </c>
      <c r="F74" s="1095">
        <f t="shared" si="6"/>
        <v>5038.6963637417375</v>
      </c>
      <c r="G74" s="1095">
        <f t="shared" si="7"/>
        <v>53755.718609317999</v>
      </c>
      <c r="H74" s="1093">
        <v>1201.4750959205983</v>
      </c>
      <c r="I74" s="1094">
        <v>12826.305476369995</v>
      </c>
      <c r="J74" s="1094">
        <v>2173.2346050440929</v>
      </c>
      <c r="K74" s="1094">
        <v>23200.395458900002</v>
      </c>
      <c r="L74" s="1095">
        <f t="shared" si="8"/>
        <v>3374.7097009646914</v>
      </c>
      <c r="M74" s="1095">
        <f t="shared" si="9"/>
        <v>36026.700935269997</v>
      </c>
      <c r="N74" s="1093">
        <v>151.22340892275872</v>
      </c>
      <c r="O74" s="1147">
        <v>1615.2141925308999</v>
      </c>
      <c r="P74" s="1271">
        <f t="shared" si="10"/>
        <v>8564.6294736291875</v>
      </c>
      <c r="Q74" s="1271">
        <f t="shared" si="11"/>
        <v>91397.633737118886</v>
      </c>
      <c r="S74" s="385"/>
      <c r="T74" s="1275"/>
      <c r="V74" s="1275"/>
      <c r="W74" s="1275"/>
    </row>
    <row r="75" spans="1:31" ht="12" customHeight="1">
      <c r="A75" s="879">
        <v>2020</v>
      </c>
      <c r="B75" s="1093">
        <v>4268.3097902267627</v>
      </c>
      <c r="C75" s="1094">
        <v>45620.793125848002</v>
      </c>
      <c r="D75" s="1094">
        <v>840.41028830097571</v>
      </c>
      <c r="E75" s="1094">
        <v>8977.5755740339991</v>
      </c>
      <c r="F75" s="1095">
        <f t="shared" si="6"/>
        <v>5108.7200785277382</v>
      </c>
      <c r="G75" s="1095">
        <f t="shared" si="7"/>
        <v>54598.368699882005</v>
      </c>
      <c r="H75" s="1093">
        <v>1197.7288742469332</v>
      </c>
      <c r="I75" s="1094">
        <v>12792.266307976004</v>
      </c>
      <c r="J75" s="1094">
        <v>2245.5416331866199</v>
      </c>
      <c r="K75" s="1094">
        <v>23983.568670029999</v>
      </c>
      <c r="L75" s="1095">
        <f t="shared" si="8"/>
        <v>3443.2705074335531</v>
      </c>
      <c r="M75" s="1095">
        <f t="shared" si="9"/>
        <v>36775.834978006002</v>
      </c>
      <c r="N75" s="1093">
        <v>142.2285872597871</v>
      </c>
      <c r="O75" s="1147">
        <v>1520.2276741253468</v>
      </c>
      <c r="P75" s="1271">
        <f t="shared" si="10"/>
        <v>8694.2191732210795</v>
      </c>
      <c r="Q75" s="1271">
        <f t="shared" si="11"/>
        <v>92894.431352013344</v>
      </c>
      <c r="S75" s="385"/>
      <c r="T75" s="1275"/>
      <c r="V75" s="1275"/>
      <c r="W75" s="1275"/>
    </row>
    <row r="76" spans="1:31" ht="12" customHeight="1">
      <c r="A76" s="879">
        <v>2021</v>
      </c>
      <c r="B76" s="1093">
        <v>4565.6943918051602</v>
      </c>
      <c r="C76" s="1094">
        <v>48749.272698207002</v>
      </c>
      <c r="D76" s="1094">
        <v>913.96704959776309</v>
      </c>
      <c r="E76" s="1094">
        <v>9759.4233882999997</v>
      </c>
      <c r="F76" s="1095">
        <f t="shared" si="6"/>
        <v>5479.6614414029236</v>
      </c>
      <c r="G76" s="1095">
        <f t="shared" si="7"/>
        <v>58508.696086507</v>
      </c>
      <c r="H76" s="1093">
        <v>1309.6872651824956</v>
      </c>
      <c r="I76" s="1094">
        <v>13986.121718220002</v>
      </c>
      <c r="J76" s="1094">
        <v>2518.7158153973664</v>
      </c>
      <c r="K76" s="1094">
        <v>26898.781958329997</v>
      </c>
      <c r="L76" s="1095">
        <f t="shared" si="8"/>
        <v>3828.403080579862</v>
      </c>
      <c r="M76" s="1095">
        <f t="shared" si="9"/>
        <v>40884.903676549999</v>
      </c>
      <c r="N76" s="1093">
        <v>125.66972381950568</v>
      </c>
      <c r="O76" s="1147">
        <v>1343.8772005920889</v>
      </c>
      <c r="P76" s="1271">
        <f t="shared" si="10"/>
        <v>9433.7342458022922</v>
      </c>
      <c r="Q76" s="1271">
        <f t="shared" si="11"/>
        <v>100737.47696364908</v>
      </c>
      <c r="S76" s="385"/>
      <c r="T76" s="1275"/>
      <c r="V76" s="1275"/>
      <c r="W76" s="1275"/>
    </row>
    <row r="77" spans="1:31" ht="12" customHeight="1">
      <c r="A77" s="880">
        <v>2022</v>
      </c>
      <c r="B77" s="1096">
        <v>3611.2389207220158</v>
      </c>
      <c r="C77" s="881">
        <v>39073.065323506002</v>
      </c>
      <c r="D77" s="881">
        <v>739.73007220825252</v>
      </c>
      <c r="E77" s="881">
        <v>7995.1904833699982</v>
      </c>
      <c r="F77" s="882">
        <f t="shared" si="6"/>
        <v>4350.9689929302685</v>
      </c>
      <c r="G77" s="882">
        <f t="shared" si="7"/>
        <v>47068.255806875997</v>
      </c>
      <c r="H77" s="1096">
        <v>1077.4868795721275</v>
      </c>
      <c r="I77" s="881">
        <v>11638.4997714</v>
      </c>
      <c r="J77" s="881">
        <v>1992.3154175368127</v>
      </c>
      <c r="K77" s="881">
        <v>21510.428448359995</v>
      </c>
      <c r="L77" s="882">
        <f t="shared" si="8"/>
        <v>3069.8022971089404</v>
      </c>
      <c r="M77" s="882">
        <f t="shared" si="9"/>
        <v>33148.928219759997</v>
      </c>
      <c r="N77" s="1096">
        <v>122.99099353008644</v>
      </c>
      <c r="O77" s="1148">
        <v>1329.5142862009995</v>
      </c>
      <c r="P77" s="884">
        <f t="shared" si="10"/>
        <v>7543.7622835692955</v>
      </c>
      <c r="Q77" s="884">
        <f t="shared" si="11"/>
        <v>81546.69831283699</v>
      </c>
      <c r="S77" s="385"/>
      <c r="T77" s="1275"/>
      <c r="V77" s="1275"/>
      <c r="W77" s="1275"/>
    </row>
    <row r="78" spans="1:31" ht="18" customHeight="1">
      <c r="A78" s="367"/>
      <c r="B78" s="367"/>
      <c r="C78" s="367"/>
      <c r="D78" s="367"/>
      <c r="E78" s="367"/>
      <c r="F78" s="367"/>
      <c r="G78" s="367"/>
      <c r="H78" s="367"/>
      <c r="I78" s="367"/>
      <c r="J78" s="367"/>
      <c r="K78" s="367"/>
      <c r="L78" s="367"/>
      <c r="M78" s="367"/>
      <c r="N78" s="367"/>
      <c r="O78" s="367"/>
      <c r="P78" s="367"/>
      <c r="Q78" s="367"/>
      <c r="T78" s="1276"/>
      <c r="U78" s="1276"/>
      <c r="V78" s="1276"/>
      <c r="W78" s="1276"/>
      <c r="X78" s="1276"/>
      <c r="Y78" s="1272"/>
      <c r="Z78" s="1272"/>
      <c r="AA78" s="1272"/>
      <c r="AB78" s="1272"/>
      <c r="AC78" s="1272"/>
      <c r="AD78" s="1272"/>
      <c r="AE78" s="1272"/>
    </row>
    <row r="79" spans="1:31" ht="18" customHeight="1">
      <c r="A79" s="367"/>
      <c r="B79" s="367"/>
      <c r="C79" s="367"/>
      <c r="D79" s="367"/>
      <c r="E79" s="367"/>
      <c r="F79" s="367"/>
      <c r="G79" s="367"/>
      <c r="H79" s="367"/>
      <c r="I79" s="367"/>
      <c r="J79" s="367"/>
      <c r="K79" s="367"/>
      <c r="L79" s="367"/>
      <c r="M79" s="367"/>
      <c r="N79" s="367"/>
      <c r="O79" s="367"/>
      <c r="P79" s="367"/>
      <c r="Q79" s="367"/>
      <c r="S79" s="385"/>
      <c r="T79" s="1275"/>
      <c r="U79" s="1275"/>
      <c r="V79" s="1275"/>
      <c r="W79" s="1275"/>
      <c r="X79" s="1275"/>
      <c r="Y79" s="385"/>
      <c r="Z79" s="385"/>
      <c r="AA79" s="385"/>
      <c r="AB79" s="385"/>
      <c r="AC79" s="385"/>
      <c r="AD79" s="385"/>
      <c r="AE79" s="1272"/>
    </row>
    <row r="80" spans="1:31">
      <c r="A80" s="367" t="s">
        <v>422</v>
      </c>
      <c r="B80" s="367"/>
      <c r="C80" s="369"/>
      <c r="D80" s="369"/>
      <c r="E80" s="369"/>
      <c r="F80" s="369"/>
      <c r="G80" s="369"/>
      <c r="H80" s="369"/>
      <c r="I80" s="369"/>
      <c r="J80" s="369"/>
      <c r="K80" s="369"/>
      <c r="L80" s="369"/>
      <c r="M80" s="369"/>
      <c r="N80" s="369"/>
      <c r="O80" s="369"/>
      <c r="P80" s="369"/>
      <c r="Q80" s="369"/>
      <c r="S80" s="385"/>
      <c r="T80" s="1275"/>
      <c r="U80" s="1275"/>
      <c r="V80" s="1275"/>
      <c r="W80" s="1275"/>
      <c r="X80" s="1275"/>
      <c r="Y80" s="385"/>
      <c r="Z80" s="385"/>
      <c r="AA80" s="385"/>
      <c r="AB80" s="385"/>
      <c r="AC80" s="385"/>
      <c r="AD80" s="385"/>
      <c r="AE80" s="1272"/>
    </row>
    <row r="81" spans="1:31">
      <c r="A81" s="1801" t="s">
        <v>548</v>
      </c>
      <c r="B81" s="1801"/>
      <c r="C81" s="1801"/>
      <c r="D81" s="1801"/>
      <c r="E81" s="1801"/>
      <c r="F81" s="1801"/>
      <c r="G81" s="1801"/>
      <c r="H81" s="1801"/>
      <c r="I81" s="1801"/>
      <c r="J81" s="1801"/>
      <c r="K81" s="1801"/>
      <c r="L81" s="1801"/>
      <c r="M81" s="1801"/>
      <c r="N81" s="1801"/>
      <c r="O81" s="1801"/>
      <c r="P81" s="1801"/>
      <c r="Q81" s="1801"/>
      <c r="S81" s="385"/>
      <c r="T81" s="1275"/>
      <c r="U81" s="1275"/>
      <c r="V81" s="1275"/>
      <c r="W81" s="1275"/>
      <c r="X81" s="1275"/>
      <c r="Y81" s="385"/>
      <c r="Z81" s="385"/>
      <c r="AA81" s="385"/>
      <c r="AB81" s="385"/>
      <c r="AC81" s="385"/>
      <c r="AD81" s="385"/>
      <c r="AE81" s="1272"/>
    </row>
    <row r="82" spans="1:31">
      <c r="A82" s="1801" t="s">
        <v>549</v>
      </c>
      <c r="B82" s="1801"/>
      <c r="C82" s="1801"/>
      <c r="D82" s="1801"/>
      <c r="E82" s="1801"/>
      <c r="F82" s="1801"/>
      <c r="G82" s="1801"/>
      <c r="H82" s="1801"/>
      <c r="I82" s="1801"/>
      <c r="J82" s="1801"/>
      <c r="K82" s="1801"/>
      <c r="L82" s="1801"/>
      <c r="M82" s="1801"/>
      <c r="N82" s="1801"/>
      <c r="O82" s="1801"/>
      <c r="P82" s="1801"/>
      <c r="Q82" s="1801"/>
      <c r="S82" s="385"/>
      <c r="T82" s="1275"/>
      <c r="U82" s="1275"/>
      <c r="V82" s="1275"/>
      <c r="W82" s="1275"/>
      <c r="X82" s="1275"/>
      <c r="Y82" s="385"/>
      <c r="Z82" s="385"/>
      <c r="AA82" s="385"/>
      <c r="AB82" s="385"/>
      <c r="AC82" s="385"/>
      <c r="AD82" s="385"/>
      <c r="AE82" s="1272"/>
    </row>
    <row r="83" spans="1:31">
      <c r="A83" s="1802" t="s">
        <v>494</v>
      </c>
      <c r="B83" s="1802"/>
      <c r="C83" s="1802"/>
      <c r="D83" s="1802"/>
      <c r="E83" s="1802"/>
      <c r="F83" s="1802"/>
      <c r="G83" s="1802"/>
      <c r="H83" s="1802"/>
      <c r="I83" s="1802"/>
      <c r="J83" s="1802"/>
      <c r="K83" s="1802"/>
      <c r="L83" s="1802"/>
      <c r="M83" s="1802"/>
      <c r="N83" s="1802"/>
      <c r="O83" s="1802"/>
      <c r="P83" s="1802"/>
      <c r="Q83" s="1802"/>
      <c r="S83" s="385"/>
      <c r="T83" s="1275"/>
      <c r="U83" s="1275"/>
      <c r="V83" s="1275"/>
      <c r="W83" s="1275"/>
      <c r="X83" s="1275"/>
      <c r="Y83" s="385"/>
      <c r="Z83" s="385"/>
      <c r="AA83" s="385"/>
      <c r="AB83" s="385"/>
      <c r="AC83" s="385"/>
      <c r="AD83" s="385"/>
      <c r="AE83" s="1272"/>
    </row>
    <row r="84" spans="1:31">
      <c r="S84" s="385"/>
      <c r="T84" s="1275"/>
      <c r="U84" s="1275"/>
      <c r="V84" s="1275"/>
      <c r="W84" s="1275"/>
      <c r="X84" s="1275"/>
      <c r="Y84" s="385"/>
      <c r="Z84" s="385"/>
      <c r="AA84" s="385"/>
      <c r="AB84" s="385"/>
      <c r="AC84" s="385"/>
      <c r="AD84" s="385"/>
      <c r="AE84" s="1272"/>
    </row>
    <row r="85" spans="1:31">
      <c r="S85" s="385"/>
      <c r="T85" s="1275"/>
      <c r="U85" s="1275"/>
      <c r="V85" s="1275"/>
      <c r="W85" s="1275"/>
      <c r="X85" s="1275"/>
      <c r="Y85" s="385"/>
      <c r="Z85" s="385"/>
      <c r="AA85" s="385"/>
      <c r="AB85" s="385"/>
      <c r="AC85" s="385"/>
      <c r="AD85" s="385"/>
      <c r="AE85" s="1272"/>
    </row>
    <row r="86" spans="1:31">
      <c r="S86" s="385"/>
      <c r="T86" s="1275"/>
      <c r="U86" s="1275"/>
      <c r="V86" s="1275"/>
      <c r="W86" s="1275"/>
      <c r="X86" s="1275"/>
      <c r="Y86" s="385"/>
      <c r="Z86" s="385"/>
      <c r="AA86" s="385"/>
      <c r="AB86" s="385"/>
      <c r="AC86" s="385"/>
      <c r="AD86" s="385"/>
      <c r="AE86" s="1272"/>
    </row>
    <row r="87" spans="1:31" ht="15" customHeight="1">
      <c r="A87" s="602" t="s">
        <v>554</v>
      </c>
      <c r="B87" s="548"/>
      <c r="C87" s="548"/>
      <c r="D87" s="548"/>
      <c r="E87" s="548"/>
      <c r="F87" s="548"/>
      <c r="G87" s="548"/>
      <c r="H87" s="548"/>
      <c r="I87" s="548"/>
      <c r="J87" s="548"/>
      <c r="K87" s="548"/>
      <c r="L87" s="548"/>
      <c r="M87" s="542"/>
      <c r="N87" s="542"/>
      <c r="O87" s="542"/>
      <c r="P87" s="542"/>
      <c r="Q87" s="542"/>
      <c r="R87" s="542"/>
      <c r="S87" s="385"/>
      <c r="T87" s="1275"/>
      <c r="U87" s="1275"/>
      <c r="V87" s="1275"/>
      <c r="W87" s="1275"/>
      <c r="X87" s="1275"/>
      <c r="Y87" s="385"/>
      <c r="Z87" s="385"/>
      <c r="AA87" s="385"/>
      <c r="AB87" s="385"/>
      <c r="AC87" s="385"/>
      <c r="AD87" s="385"/>
      <c r="AE87" s="1272"/>
    </row>
    <row r="88" spans="1:31">
      <c r="A88" s="376"/>
      <c r="B88" s="377"/>
      <c r="C88" s="378"/>
      <c r="D88" s="379"/>
      <c r="E88" s="367"/>
      <c r="F88" s="376"/>
      <c r="G88" s="367"/>
      <c r="H88" s="380"/>
      <c r="I88" s="367"/>
      <c r="J88" s="381"/>
      <c r="K88" s="367"/>
      <c r="L88" s="376"/>
      <c r="M88" s="367"/>
      <c r="N88" s="376"/>
      <c r="O88" s="367"/>
      <c r="P88" s="376"/>
      <c r="Q88" s="376"/>
      <c r="R88" s="367"/>
      <c r="S88" s="385"/>
      <c r="T88" s="1275"/>
      <c r="U88" s="1275"/>
      <c r="V88" s="1275"/>
      <c r="W88" s="1275"/>
      <c r="X88" s="1275"/>
      <c r="Y88" s="385"/>
      <c r="Z88" s="385"/>
      <c r="AA88" s="385"/>
      <c r="AB88" s="385"/>
      <c r="AC88" s="385"/>
      <c r="AD88" s="385"/>
      <c r="AE88" s="1272"/>
    </row>
    <row r="89" spans="1:31">
      <c r="A89" s="370"/>
      <c r="B89" s="382"/>
      <c r="C89" s="383"/>
      <c r="D89" s="382"/>
      <c r="E89" s="383"/>
      <c r="F89" s="382"/>
      <c r="G89" s="383"/>
      <c r="H89" s="382"/>
      <c r="I89" s="383"/>
      <c r="J89" s="382"/>
      <c r="K89" s="383"/>
      <c r="L89" s="382"/>
      <c r="M89" s="383"/>
      <c r="N89" s="382"/>
      <c r="O89" s="383"/>
      <c r="P89" s="382"/>
      <c r="Q89" s="383"/>
      <c r="R89" s="367"/>
      <c r="S89" s="385"/>
      <c r="T89" s="1275"/>
      <c r="U89" s="1275"/>
      <c r="V89" s="1275"/>
      <c r="W89" s="1275"/>
      <c r="X89" s="1275"/>
      <c r="Y89" s="385"/>
      <c r="Z89" s="385"/>
      <c r="AA89" s="385"/>
      <c r="AB89" s="385"/>
      <c r="AC89" s="385"/>
      <c r="AD89" s="385"/>
      <c r="AE89" s="1272"/>
    </row>
    <row r="90" spans="1:31">
      <c r="A90" s="384"/>
      <c r="B90" s="367"/>
      <c r="C90" s="367"/>
      <c r="D90" s="366"/>
      <c r="E90" s="366"/>
      <c r="F90" s="366"/>
      <c r="G90" s="366"/>
      <c r="H90" s="367"/>
      <c r="I90" s="367"/>
      <c r="J90" s="366"/>
      <c r="K90" s="366"/>
      <c r="L90" s="366"/>
      <c r="M90" s="366"/>
      <c r="N90" s="366"/>
      <c r="O90" s="366"/>
      <c r="P90" s="366"/>
      <c r="Q90" s="366"/>
      <c r="R90" s="367"/>
      <c r="S90" s="385"/>
      <c r="T90" s="1275"/>
      <c r="U90" s="1275"/>
      <c r="V90" s="1275"/>
      <c r="W90" s="1275"/>
      <c r="X90" s="1275"/>
      <c r="Y90" s="385"/>
      <c r="Z90" s="385"/>
      <c r="AA90" s="385"/>
      <c r="AB90" s="385"/>
      <c r="AC90" s="385"/>
      <c r="AD90" s="385"/>
    </row>
    <row r="91" spans="1:31">
      <c r="A91" s="384"/>
      <c r="B91" s="367"/>
      <c r="C91" s="367"/>
      <c r="D91" s="366"/>
      <c r="E91" s="366"/>
      <c r="F91" s="366"/>
      <c r="G91" s="366"/>
      <c r="H91" s="367"/>
      <c r="I91" s="367"/>
      <c r="J91" s="366"/>
      <c r="K91" s="366"/>
      <c r="L91" s="366"/>
      <c r="M91" s="366"/>
      <c r="N91" s="366"/>
      <c r="O91" s="366"/>
      <c r="P91" s="366"/>
      <c r="Q91" s="366"/>
      <c r="R91" s="367"/>
      <c r="S91" s="385"/>
      <c r="T91" s="1275"/>
      <c r="U91" s="1275" t="str">
        <f>B3</f>
        <v>HD_C</v>
      </c>
      <c r="V91" s="1275" t="str">
        <f>D3</f>
        <v>MD_C</v>
      </c>
      <c r="W91" s="1275" t="str">
        <f>H3</f>
        <v>LD_C</v>
      </c>
      <c r="X91" s="1275" t="str">
        <f>J3</f>
        <v>DOM</v>
      </c>
      <c r="Y91" s="385"/>
      <c r="Z91" s="385"/>
      <c r="AA91" s="385"/>
      <c r="AB91" s="385"/>
      <c r="AC91" s="385"/>
      <c r="AD91" s="385"/>
    </row>
    <row r="92" spans="1:31">
      <c r="A92" s="384"/>
      <c r="B92" s="367"/>
      <c r="C92" s="367"/>
      <c r="D92" s="366"/>
      <c r="E92" s="366"/>
      <c r="F92" s="366"/>
      <c r="G92" s="366"/>
      <c r="H92" s="367"/>
      <c r="I92" s="367"/>
      <c r="J92" s="366"/>
      <c r="K92" s="366"/>
      <c r="L92" s="366"/>
      <c r="M92" s="366"/>
      <c r="N92" s="366"/>
      <c r="O92" s="366"/>
      <c r="P92" s="366"/>
      <c r="Q92" s="366"/>
      <c r="R92" s="367"/>
      <c r="S92" s="385"/>
      <c r="T92" s="1274">
        <f>A5</f>
        <v>1953</v>
      </c>
      <c r="U92" s="1275">
        <f>B5</f>
        <v>60.806000000000004</v>
      </c>
      <c r="V92" s="1275">
        <f>D5</f>
        <v>0</v>
      </c>
      <c r="W92" s="1275">
        <f>H5</f>
        <v>0.29099999999999998</v>
      </c>
      <c r="X92" s="1275">
        <f>J5</f>
        <v>0.71699999999999997</v>
      </c>
      <c r="Y92" s="385"/>
      <c r="Z92" s="385"/>
      <c r="AA92" s="385"/>
      <c r="AB92" s="385"/>
      <c r="AC92" s="385"/>
      <c r="AD92" s="385"/>
    </row>
    <row r="93" spans="1:31">
      <c r="A93" s="384"/>
      <c r="B93" s="367"/>
      <c r="C93" s="367"/>
      <c r="D93" s="366"/>
      <c r="E93" s="366"/>
      <c r="F93" s="366"/>
      <c r="G93" s="366"/>
      <c r="H93" s="367"/>
      <c r="I93" s="367"/>
      <c r="J93" s="366"/>
      <c r="K93" s="366"/>
      <c r="L93" s="366"/>
      <c r="M93" s="366"/>
      <c r="N93" s="366"/>
      <c r="O93" s="366"/>
      <c r="P93" s="366"/>
      <c r="Q93" s="366"/>
      <c r="R93" s="367"/>
      <c r="S93" s="385"/>
      <c r="T93" s="1274">
        <f t="shared" ref="T93:T131" si="12">A6</f>
        <v>1954</v>
      </c>
      <c r="U93" s="1275">
        <f t="shared" ref="U93" si="13">B6</f>
        <v>73.162000000000006</v>
      </c>
      <c r="V93" s="1275">
        <f t="shared" ref="V93:V127" si="14">D6</f>
        <v>0</v>
      </c>
      <c r="W93" s="1275">
        <f t="shared" ref="W93:W127" si="15">H6</f>
        <v>0.56699999999999995</v>
      </c>
      <c r="X93" s="1275">
        <f t="shared" ref="X93:X127" si="16">J6</f>
        <v>0.748</v>
      </c>
      <c r="Y93" s="385"/>
      <c r="Z93" s="385"/>
      <c r="AA93" s="385"/>
      <c r="AB93" s="385"/>
      <c r="AC93" s="385"/>
      <c r="AD93" s="385"/>
    </row>
    <row r="94" spans="1:31">
      <c r="A94" s="384"/>
      <c r="B94" s="367"/>
      <c r="C94" s="367"/>
      <c r="D94" s="366"/>
      <c r="E94" s="366"/>
      <c r="F94" s="366"/>
      <c r="G94" s="366"/>
      <c r="H94" s="367"/>
      <c r="I94" s="367"/>
      <c r="J94" s="366"/>
      <c r="K94" s="366"/>
      <c r="L94" s="366"/>
      <c r="M94" s="366"/>
      <c r="N94" s="366"/>
      <c r="O94" s="366"/>
      <c r="P94" s="366"/>
      <c r="Q94" s="366"/>
      <c r="R94" s="367"/>
      <c r="T94" s="1274">
        <f t="shared" si="12"/>
        <v>1955</v>
      </c>
      <c r="U94" s="1275">
        <f t="shared" ref="U94" si="17">B7</f>
        <v>77.484999999999999</v>
      </c>
      <c r="V94" s="1275">
        <f t="shared" si="14"/>
        <v>0.03</v>
      </c>
      <c r="W94" s="1275">
        <f t="shared" si="15"/>
        <v>0.59799999999999998</v>
      </c>
      <c r="X94" s="1275">
        <f t="shared" si="16"/>
        <v>0.70399999999999996</v>
      </c>
    </row>
    <row r="95" spans="1:31">
      <c r="A95" s="384"/>
      <c r="B95" s="367"/>
      <c r="C95" s="367"/>
      <c r="D95" s="366"/>
      <c r="E95" s="366"/>
      <c r="F95" s="366"/>
      <c r="G95" s="366"/>
      <c r="H95" s="367"/>
      <c r="I95" s="367"/>
      <c r="J95" s="366"/>
      <c r="K95" s="366"/>
      <c r="L95" s="366"/>
      <c r="M95" s="366"/>
      <c r="N95" s="366"/>
      <c r="O95" s="366"/>
      <c r="P95" s="366"/>
      <c r="Q95" s="366"/>
      <c r="R95" s="367"/>
      <c r="T95" s="1274">
        <f t="shared" si="12"/>
        <v>1956</v>
      </c>
      <c r="U95" s="1275">
        <f t="shared" ref="U95" si="18">B8</f>
        <v>86.028999999999996</v>
      </c>
      <c r="V95" s="1275">
        <f t="shared" si="14"/>
        <v>0</v>
      </c>
      <c r="W95" s="1275">
        <f t="shared" si="15"/>
        <v>0.95</v>
      </c>
      <c r="X95" s="1275">
        <f t="shared" si="16"/>
        <v>1.2829999999999999</v>
      </c>
    </row>
    <row r="96" spans="1:31">
      <c r="A96" s="384"/>
      <c r="B96" s="367"/>
      <c r="C96" s="367"/>
      <c r="D96" s="366"/>
      <c r="E96" s="366"/>
      <c r="F96" s="366"/>
      <c r="G96" s="366"/>
      <c r="H96" s="367"/>
      <c r="I96" s="367"/>
      <c r="J96" s="366"/>
      <c r="K96" s="366"/>
      <c r="L96" s="366"/>
      <c r="M96" s="366"/>
      <c r="N96" s="366"/>
      <c r="O96" s="366"/>
      <c r="P96" s="366"/>
      <c r="Q96" s="366"/>
      <c r="R96" s="367"/>
      <c r="T96" s="1274">
        <f t="shared" si="12"/>
        <v>1957</v>
      </c>
      <c r="U96" s="1275">
        <f t="shared" ref="U96" si="19">B9</f>
        <v>542.10500000000013</v>
      </c>
      <c r="V96" s="1275">
        <f t="shared" si="14"/>
        <v>0.66100000000000003</v>
      </c>
      <c r="W96" s="1275">
        <f t="shared" si="15"/>
        <v>0.94399999999999995</v>
      </c>
      <c r="X96" s="1275">
        <f t="shared" si="16"/>
        <v>1.3480000000000001</v>
      </c>
    </row>
    <row r="97" spans="1:24">
      <c r="A97" s="384"/>
      <c r="B97" s="367"/>
      <c r="C97" s="367"/>
      <c r="D97" s="366"/>
      <c r="E97" s="366"/>
      <c r="F97" s="366"/>
      <c r="G97" s="366"/>
      <c r="H97" s="367"/>
      <c r="I97" s="367"/>
      <c r="J97" s="366"/>
      <c r="K97" s="366"/>
      <c r="L97" s="366"/>
      <c r="M97" s="366"/>
      <c r="N97" s="366"/>
      <c r="O97" s="366"/>
      <c r="P97" s="366"/>
      <c r="Q97" s="366"/>
      <c r="R97" s="367"/>
      <c r="T97" s="1274">
        <f t="shared" si="12"/>
        <v>1958</v>
      </c>
      <c r="U97" s="1275">
        <f t="shared" ref="U97" si="20">B10</f>
        <v>784.39400000000012</v>
      </c>
      <c r="V97" s="1275">
        <f t="shared" si="14"/>
        <v>0.28100000000000003</v>
      </c>
      <c r="W97" s="1275">
        <f t="shared" si="15"/>
        <v>1.391</v>
      </c>
      <c r="X97" s="1275">
        <f t="shared" si="16"/>
        <v>1.6060000000000001</v>
      </c>
    </row>
    <row r="98" spans="1:24">
      <c r="A98" s="384"/>
      <c r="B98" s="367"/>
      <c r="C98" s="367"/>
      <c r="D98" s="366"/>
      <c r="E98" s="366"/>
      <c r="F98" s="366"/>
      <c r="G98" s="366"/>
      <c r="H98" s="367"/>
      <c r="I98" s="367"/>
      <c r="J98" s="366"/>
      <c r="K98" s="366"/>
      <c r="L98" s="366"/>
      <c r="M98" s="366"/>
      <c r="N98" s="366"/>
      <c r="O98" s="366"/>
      <c r="P98" s="366"/>
      <c r="Q98" s="366"/>
      <c r="R98" s="367"/>
      <c r="T98" s="1274">
        <f t="shared" si="12"/>
        <v>1959</v>
      </c>
      <c r="U98" s="1275">
        <f t="shared" ref="U98" si="21">B11</f>
        <v>970.01900000000001</v>
      </c>
      <c r="V98" s="1275">
        <f t="shared" si="14"/>
        <v>0.24099999999999999</v>
      </c>
      <c r="W98" s="1275">
        <f t="shared" si="15"/>
        <v>1.825</v>
      </c>
      <c r="X98" s="1275">
        <f t="shared" si="16"/>
        <v>2.601</v>
      </c>
    </row>
    <row r="99" spans="1:24">
      <c r="A99" s="384"/>
      <c r="B99" s="367"/>
      <c r="C99" s="367"/>
      <c r="D99" s="366"/>
      <c r="E99" s="366"/>
      <c r="F99" s="366"/>
      <c r="G99" s="366"/>
      <c r="H99" s="367"/>
      <c r="I99" s="367"/>
      <c r="J99" s="366"/>
      <c r="K99" s="366"/>
      <c r="L99" s="366"/>
      <c r="M99" s="366"/>
      <c r="N99" s="366"/>
      <c r="O99" s="366"/>
      <c r="P99" s="366"/>
      <c r="Q99" s="366"/>
      <c r="R99" s="367"/>
      <c r="T99" s="1274">
        <f t="shared" si="12"/>
        <v>1960</v>
      </c>
      <c r="U99" s="1275">
        <f t="shared" ref="U99" si="22">B12</f>
        <v>925.45500000000004</v>
      </c>
      <c r="V99" s="1275">
        <f t="shared" si="14"/>
        <v>0.189</v>
      </c>
      <c r="W99" s="1275">
        <f t="shared" si="15"/>
        <v>2.9060000000000001</v>
      </c>
      <c r="X99" s="1275">
        <f t="shared" si="16"/>
        <v>3.9409999999999998</v>
      </c>
    </row>
    <row r="100" spans="1:24">
      <c r="A100" s="384"/>
      <c r="B100" s="367"/>
      <c r="C100" s="367"/>
      <c r="D100" s="366"/>
      <c r="E100" s="366"/>
      <c r="F100" s="366"/>
      <c r="G100" s="366"/>
      <c r="H100" s="367"/>
      <c r="I100" s="367"/>
      <c r="J100" s="366"/>
      <c r="K100" s="366"/>
      <c r="L100" s="366"/>
      <c r="M100" s="366"/>
      <c r="N100" s="366"/>
      <c r="O100" s="366"/>
      <c r="P100" s="366"/>
      <c r="Q100" s="366"/>
      <c r="R100" s="367"/>
      <c r="T100" s="1274">
        <f t="shared" si="12"/>
        <v>1961</v>
      </c>
      <c r="U100" s="1275">
        <f t="shared" ref="U100" si="23">B13</f>
        <v>910.54900000000009</v>
      </c>
      <c r="V100" s="1275">
        <f t="shared" si="14"/>
        <v>0.22800000000000001</v>
      </c>
      <c r="W100" s="1275">
        <f t="shared" si="15"/>
        <v>4.726</v>
      </c>
      <c r="X100" s="1275">
        <f t="shared" si="16"/>
        <v>6.1790000000000003</v>
      </c>
    </row>
    <row r="101" spans="1:24">
      <c r="A101" s="384"/>
      <c r="B101" s="367"/>
      <c r="C101" s="367"/>
      <c r="D101" s="366"/>
      <c r="E101" s="366"/>
      <c r="F101" s="366"/>
      <c r="G101" s="366"/>
      <c r="H101" s="367"/>
      <c r="I101" s="367"/>
      <c r="J101" s="366"/>
      <c r="K101" s="366"/>
      <c r="L101" s="366"/>
      <c r="M101" s="366"/>
      <c r="N101" s="366"/>
      <c r="O101" s="366"/>
      <c r="P101" s="366"/>
      <c r="Q101" s="366"/>
      <c r="R101" s="367"/>
      <c r="T101" s="1274">
        <f t="shared" si="12"/>
        <v>1962</v>
      </c>
      <c r="U101" s="1275">
        <f t="shared" ref="U101" si="24">B14</f>
        <v>705.86200000000008</v>
      </c>
      <c r="V101" s="1275">
        <f t="shared" si="14"/>
        <v>0.13600000000000001</v>
      </c>
      <c r="W101" s="1275">
        <f t="shared" si="15"/>
        <v>5.7560000000000002</v>
      </c>
      <c r="X101" s="1275">
        <f t="shared" si="16"/>
        <v>8.9719999999999995</v>
      </c>
    </row>
    <row r="102" spans="1:24">
      <c r="A102" s="384"/>
      <c r="B102" s="367"/>
      <c r="C102" s="367"/>
      <c r="D102" s="366"/>
      <c r="E102" s="366"/>
      <c r="F102" s="366"/>
      <c r="G102" s="366"/>
      <c r="H102" s="367"/>
      <c r="I102" s="367"/>
      <c r="J102" s="366"/>
      <c r="K102" s="366"/>
      <c r="L102" s="366"/>
      <c r="M102" s="366"/>
      <c r="N102" s="366"/>
      <c r="O102" s="366"/>
      <c r="P102" s="366"/>
      <c r="Q102" s="366"/>
      <c r="R102" s="367"/>
      <c r="T102" s="1274">
        <f t="shared" si="12"/>
        <v>1963</v>
      </c>
      <c r="U102" s="1275">
        <f t="shared" ref="U102" si="25">B15</f>
        <v>627.048</v>
      </c>
      <c r="V102" s="1275">
        <f t="shared" si="14"/>
        <v>0.92800000000000005</v>
      </c>
      <c r="W102" s="1275">
        <f t="shared" si="15"/>
        <v>6.6550000000000002</v>
      </c>
      <c r="X102" s="1275">
        <f t="shared" si="16"/>
        <v>11.096</v>
      </c>
    </row>
    <row r="103" spans="1:24">
      <c r="A103" s="384"/>
      <c r="B103" s="367"/>
      <c r="C103" s="367"/>
      <c r="D103" s="366"/>
      <c r="E103" s="366"/>
      <c r="F103" s="366"/>
      <c r="G103" s="366"/>
      <c r="H103" s="367"/>
      <c r="I103" s="367"/>
      <c r="J103" s="366"/>
      <c r="K103" s="366"/>
      <c r="L103" s="366"/>
      <c r="M103" s="366"/>
      <c r="N103" s="366"/>
      <c r="O103" s="366"/>
      <c r="P103" s="366"/>
      <c r="Q103" s="366"/>
      <c r="R103" s="367"/>
      <c r="T103" s="1274">
        <f t="shared" si="12"/>
        <v>1964</v>
      </c>
      <c r="U103" s="1275">
        <f t="shared" ref="U103" si="26">B16</f>
        <v>556.42899999999997</v>
      </c>
      <c r="V103" s="1275">
        <f t="shared" si="14"/>
        <v>1.216</v>
      </c>
      <c r="W103" s="1275">
        <f t="shared" si="15"/>
        <v>6.8959999999999999</v>
      </c>
      <c r="X103" s="1275">
        <f t="shared" si="16"/>
        <v>12.391</v>
      </c>
    </row>
    <row r="104" spans="1:24">
      <c r="A104" s="384"/>
      <c r="B104" s="367"/>
      <c r="C104" s="367"/>
      <c r="D104" s="366"/>
      <c r="E104" s="366"/>
      <c r="F104" s="366"/>
      <c r="G104" s="366"/>
      <c r="H104" s="367"/>
      <c r="I104" s="367"/>
      <c r="J104" s="366"/>
      <c r="K104" s="366"/>
      <c r="L104" s="366"/>
      <c r="M104" s="366"/>
      <c r="N104" s="366"/>
      <c r="O104" s="366"/>
      <c r="P104" s="366"/>
      <c r="Q104" s="366"/>
      <c r="R104" s="367"/>
      <c r="T104" s="1274">
        <f t="shared" si="12"/>
        <v>1965</v>
      </c>
      <c r="U104" s="1275">
        <f t="shared" ref="U104" si="27">B17</f>
        <v>435.41600000000005</v>
      </c>
      <c r="V104" s="1275">
        <f t="shared" si="14"/>
        <v>1.258</v>
      </c>
      <c r="W104" s="1275">
        <f t="shared" si="15"/>
        <v>6.4130000000000003</v>
      </c>
      <c r="X104" s="1275">
        <f t="shared" si="16"/>
        <v>12.481</v>
      </c>
    </row>
    <row r="105" spans="1:24">
      <c r="A105" s="384"/>
      <c r="B105" s="366"/>
      <c r="C105" s="366"/>
      <c r="D105" s="366"/>
      <c r="E105" s="366"/>
      <c r="F105" s="366"/>
      <c r="G105" s="366"/>
      <c r="H105" s="366"/>
      <c r="I105" s="366"/>
      <c r="J105" s="366"/>
      <c r="K105" s="366"/>
      <c r="L105" s="366"/>
      <c r="M105" s="366"/>
      <c r="N105" s="366"/>
      <c r="O105" s="366"/>
      <c r="P105" s="366"/>
      <c r="Q105" s="366"/>
      <c r="R105" s="367"/>
      <c r="T105" s="1274">
        <f t="shared" si="12"/>
        <v>1966</v>
      </c>
      <c r="U105" s="1275">
        <f t="shared" ref="U105" si="28">B18</f>
        <v>473.416</v>
      </c>
      <c r="V105" s="1275">
        <f t="shared" si="14"/>
        <v>2.383</v>
      </c>
      <c r="W105" s="1275">
        <f t="shared" si="15"/>
        <v>6.2619999999999996</v>
      </c>
      <c r="X105" s="1275">
        <f t="shared" si="16"/>
        <v>13.462999999999999</v>
      </c>
    </row>
    <row r="106" spans="1:24">
      <c r="A106" s="384"/>
      <c r="B106" s="366"/>
      <c r="C106" s="366"/>
      <c r="D106" s="366"/>
      <c r="E106" s="366"/>
      <c r="F106" s="366"/>
      <c r="G106" s="366"/>
      <c r="H106" s="366"/>
      <c r="I106" s="366"/>
      <c r="J106" s="366"/>
      <c r="K106" s="366"/>
      <c r="L106" s="366"/>
      <c r="M106" s="366"/>
      <c r="N106" s="366"/>
      <c r="O106" s="366"/>
      <c r="P106" s="366"/>
      <c r="Q106" s="366"/>
      <c r="R106" s="367"/>
      <c r="T106" s="1274">
        <f t="shared" si="12"/>
        <v>1967</v>
      </c>
      <c r="U106" s="1275">
        <f t="shared" ref="U106" si="29">B19</f>
        <v>523.56400000000008</v>
      </c>
      <c r="V106" s="1275">
        <f t="shared" si="14"/>
        <v>36.781999999999996</v>
      </c>
      <c r="W106" s="1275">
        <f t="shared" si="15"/>
        <v>7.4359999999999999</v>
      </c>
      <c r="X106" s="1275">
        <f t="shared" si="16"/>
        <v>16.463000000000001</v>
      </c>
    </row>
    <row r="107" spans="1:24" ht="15" customHeight="1">
      <c r="A107" s="602" t="s">
        <v>555</v>
      </c>
      <c r="B107" s="548"/>
      <c r="C107" s="548"/>
      <c r="D107" s="548"/>
      <c r="E107" s="548"/>
      <c r="F107" s="548"/>
      <c r="G107" s="548"/>
      <c r="H107" s="548"/>
      <c r="I107" s="548"/>
      <c r="J107" s="548"/>
      <c r="K107" s="542"/>
      <c r="L107" s="542"/>
      <c r="M107" s="542"/>
      <c r="N107" s="542"/>
      <c r="O107" s="542"/>
      <c r="P107" s="542"/>
      <c r="Q107" s="542"/>
      <c r="R107" s="542"/>
      <c r="T107" s="1274">
        <f t="shared" si="12"/>
        <v>1968</v>
      </c>
      <c r="U107" s="1275">
        <f t="shared" ref="U107" si="30">B20</f>
        <v>619.36599999999999</v>
      </c>
      <c r="V107" s="1275">
        <f t="shared" si="14"/>
        <v>61.588999999999999</v>
      </c>
      <c r="W107" s="1275">
        <f t="shared" si="15"/>
        <v>8.9030000000000005</v>
      </c>
      <c r="X107" s="1275">
        <f t="shared" si="16"/>
        <v>19.053999999999998</v>
      </c>
    </row>
    <row r="108" spans="1:24">
      <c r="A108" s="384"/>
      <c r="B108" s="366"/>
      <c r="C108" s="366"/>
      <c r="D108" s="366"/>
      <c r="E108" s="366"/>
      <c r="F108" s="366"/>
      <c r="G108" s="366"/>
      <c r="H108" s="366"/>
      <c r="I108" s="366"/>
      <c r="J108" s="366"/>
      <c r="K108" s="366"/>
      <c r="L108" s="366"/>
      <c r="M108" s="366"/>
      <c r="N108" s="366"/>
      <c r="O108" s="366"/>
      <c r="P108" s="366"/>
      <c r="Q108" s="366"/>
      <c r="R108" s="367"/>
      <c r="T108" s="1274">
        <f t="shared" si="12"/>
        <v>1969</v>
      </c>
      <c r="U108" s="1275">
        <f t="shared" ref="U108" si="31">B21</f>
        <v>658.19499999999994</v>
      </c>
      <c r="V108" s="1275">
        <f t="shared" si="14"/>
        <v>84.786000000000001</v>
      </c>
      <c r="W108" s="1275">
        <f t="shared" si="15"/>
        <v>12.526999999999999</v>
      </c>
      <c r="X108" s="1275">
        <f t="shared" si="16"/>
        <v>25.227</v>
      </c>
    </row>
    <row r="109" spans="1:24">
      <c r="A109" s="384"/>
      <c r="B109" s="366"/>
      <c r="C109" s="366"/>
      <c r="D109" s="366"/>
      <c r="E109" s="366"/>
      <c r="F109" s="366"/>
      <c r="G109" s="366"/>
      <c r="H109" s="366"/>
      <c r="I109" s="366"/>
      <c r="J109" s="366"/>
      <c r="K109" s="366"/>
      <c r="L109" s="366"/>
      <c r="M109" s="366"/>
      <c r="N109" s="366"/>
      <c r="O109" s="366"/>
      <c r="P109" s="366"/>
      <c r="Q109" s="366"/>
      <c r="R109" s="367"/>
      <c r="T109" s="1274">
        <f t="shared" si="12"/>
        <v>1970</v>
      </c>
      <c r="U109" s="1275">
        <f t="shared" ref="U109" si="32">B22</f>
        <v>701.31799999999998</v>
      </c>
      <c r="V109" s="1275">
        <f t="shared" si="14"/>
        <v>107.065</v>
      </c>
      <c r="W109" s="1275">
        <f t="shared" si="15"/>
        <v>15.772</v>
      </c>
      <c r="X109" s="1275">
        <f t="shared" si="16"/>
        <v>31.823</v>
      </c>
    </row>
    <row r="110" spans="1:24">
      <c r="A110" s="384"/>
      <c r="B110" s="366"/>
      <c r="C110" s="366"/>
      <c r="D110" s="366"/>
      <c r="E110" s="366"/>
      <c r="F110" s="366"/>
      <c r="G110" s="366"/>
      <c r="H110" s="366"/>
      <c r="I110" s="366"/>
      <c r="J110" s="366"/>
      <c r="K110" s="366"/>
      <c r="L110" s="366"/>
      <c r="M110" s="366"/>
      <c r="N110" s="366"/>
      <c r="O110" s="366"/>
      <c r="P110" s="366"/>
      <c r="Q110" s="366"/>
      <c r="R110" s="367"/>
      <c r="T110" s="1274">
        <f t="shared" si="12"/>
        <v>1971</v>
      </c>
      <c r="U110" s="1275">
        <f t="shared" ref="U110" si="33">B23</f>
        <v>713.05200000000002</v>
      </c>
      <c r="V110" s="1275">
        <f t="shared" si="14"/>
        <v>110.63200000000001</v>
      </c>
      <c r="W110" s="1275">
        <f t="shared" si="15"/>
        <v>17.777999999999999</v>
      </c>
      <c r="X110" s="1275">
        <f t="shared" si="16"/>
        <v>45.415999999999997</v>
      </c>
    </row>
    <row r="111" spans="1:24">
      <c r="A111" s="384"/>
      <c r="B111" s="366"/>
      <c r="C111" s="366"/>
      <c r="D111" s="366"/>
      <c r="E111" s="366"/>
      <c r="F111" s="366"/>
      <c r="G111" s="366"/>
      <c r="H111" s="366"/>
      <c r="I111" s="366"/>
      <c r="J111" s="366"/>
      <c r="K111" s="366"/>
      <c r="L111" s="366"/>
      <c r="M111" s="366"/>
      <c r="N111" s="366"/>
      <c r="O111" s="366"/>
      <c r="P111" s="366"/>
      <c r="Q111" s="366"/>
      <c r="R111" s="367"/>
      <c r="T111" s="1274">
        <f t="shared" si="12"/>
        <v>1972</v>
      </c>
      <c r="U111" s="1275">
        <f t="shared" ref="U111" si="34">B24</f>
        <v>729.47899999999993</v>
      </c>
      <c r="V111" s="1275">
        <f t="shared" si="14"/>
        <v>123.17400000000001</v>
      </c>
      <c r="W111" s="1275">
        <f t="shared" si="15"/>
        <v>27.300999999999998</v>
      </c>
      <c r="X111" s="1275">
        <f t="shared" si="16"/>
        <v>56.472000000000001</v>
      </c>
    </row>
    <row r="112" spans="1:24">
      <c r="A112" s="384"/>
      <c r="B112" s="366"/>
      <c r="C112" s="366"/>
      <c r="D112" s="366"/>
      <c r="E112" s="366"/>
      <c r="F112" s="366"/>
      <c r="G112" s="366"/>
      <c r="H112" s="366"/>
      <c r="I112" s="366"/>
      <c r="J112" s="366"/>
      <c r="K112" s="366"/>
      <c r="L112" s="366"/>
      <c r="M112" s="366"/>
      <c r="N112" s="366"/>
      <c r="O112" s="366"/>
      <c r="P112" s="366"/>
      <c r="Q112" s="366"/>
      <c r="R112" s="367"/>
      <c r="T112" s="1274">
        <f t="shared" si="12"/>
        <v>1973</v>
      </c>
      <c r="U112" s="1275">
        <f t="shared" ref="U112" si="35">B25</f>
        <v>709.19799999999998</v>
      </c>
      <c r="V112" s="1275">
        <f t="shared" si="14"/>
        <v>149.249</v>
      </c>
      <c r="W112" s="1275">
        <f t="shared" si="15"/>
        <v>37.511000000000003</v>
      </c>
      <c r="X112" s="1275">
        <f t="shared" si="16"/>
        <v>79.841999999999999</v>
      </c>
    </row>
    <row r="113" spans="1:24">
      <c r="A113" s="384"/>
      <c r="B113" s="366"/>
      <c r="C113" s="366"/>
      <c r="D113" s="366"/>
      <c r="E113" s="366"/>
      <c r="F113" s="366"/>
      <c r="G113" s="366"/>
      <c r="H113" s="366"/>
      <c r="I113" s="366"/>
      <c r="J113" s="366"/>
      <c r="K113" s="366"/>
      <c r="L113" s="366"/>
      <c r="M113" s="366"/>
      <c r="N113" s="366"/>
      <c r="O113" s="366"/>
      <c r="P113" s="366"/>
      <c r="Q113" s="366"/>
      <c r="R113" s="367"/>
      <c r="T113" s="1274">
        <f t="shared" si="12"/>
        <v>1974</v>
      </c>
      <c r="U113" s="1275">
        <f t="shared" ref="U113" si="36">B26</f>
        <v>810.18100000000004</v>
      </c>
      <c r="V113" s="1275">
        <f t="shared" si="14"/>
        <v>171.696</v>
      </c>
      <c r="W113" s="1275">
        <f t="shared" si="15"/>
        <v>48.957999999999998</v>
      </c>
      <c r="X113" s="1275">
        <f t="shared" si="16"/>
        <v>97.881</v>
      </c>
    </row>
    <row r="114" spans="1:24">
      <c r="A114" s="384"/>
      <c r="B114" s="366"/>
      <c r="C114" s="366"/>
      <c r="D114" s="366"/>
      <c r="E114" s="366"/>
      <c r="F114" s="366"/>
      <c r="G114" s="366"/>
      <c r="H114" s="366"/>
      <c r="I114" s="366"/>
      <c r="J114" s="366"/>
      <c r="K114" s="366"/>
      <c r="L114" s="366"/>
      <c r="M114" s="366"/>
      <c r="N114" s="366"/>
      <c r="O114" s="366"/>
      <c r="P114" s="366"/>
      <c r="Q114" s="366"/>
      <c r="R114" s="367"/>
      <c r="T114" s="1274">
        <f t="shared" si="12"/>
        <v>1975</v>
      </c>
      <c r="U114" s="1275">
        <f t="shared" ref="U114" si="37">B27</f>
        <v>1102.17</v>
      </c>
      <c r="V114" s="1275">
        <f t="shared" si="14"/>
        <v>199.98599999999999</v>
      </c>
      <c r="W114" s="1275">
        <f t="shared" si="15"/>
        <v>57.59</v>
      </c>
      <c r="X114" s="1275">
        <f t="shared" si="16"/>
        <v>131.67500000000001</v>
      </c>
    </row>
    <row r="115" spans="1:24">
      <c r="A115" s="384"/>
      <c r="B115" s="366"/>
      <c r="C115" s="366"/>
      <c r="D115" s="366"/>
      <c r="E115" s="366"/>
      <c r="F115" s="366"/>
      <c r="G115" s="366"/>
      <c r="H115" s="366"/>
      <c r="I115" s="366"/>
      <c r="J115" s="366"/>
      <c r="K115" s="366"/>
      <c r="L115" s="366"/>
      <c r="M115" s="366"/>
      <c r="N115" s="366"/>
      <c r="O115" s="366"/>
      <c r="P115" s="366"/>
      <c r="Q115" s="366"/>
      <c r="R115" s="367"/>
      <c r="T115" s="1274">
        <f t="shared" si="12"/>
        <v>1976</v>
      </c>
      <c r="U115" s="1275">
        <f t="shared" ref="U115" si="38">B28</f>
        <v>1286.1320000000001</v>
      </c>
      <c r="V115" s="1275">
        <f t="shared" si="14"/>
        <v>348.99599999999998</v>
      </c>
      <c r="W115" s="1275">
        <f t="shared" si="15"/>
        <v>85.087999999999994</v>
      </c>
      <c r="X115" s="1275">
        <f t="shared" si="16"/>
        <v>172.41499999999999</v>
      </c>
    </row>
    <row r="116" spans="1:24">
      <c r="A116" s="384"/>
      <c r="B116" s="366"/>
      <c r="C116" s="366"/>
      <c r="D116" s="366"/>
      <c r="E116" s="366"/>
      <c r="F116" s="366"/>
      <c r="G116" s="366"/>
      <c r="H116" s="366"/>
      <c r="I116" s="366"/>
      <c r="J116" s="366"/>
      <c r="K116" s="366"/>
      <c r="L116" s="366"/>
      <c r="M116" s="366"/>
      <c r="N116" s="366"/>
      <c r="O116" s="366"/>
      <c r="P116" s="366"/>
      <c r="Q116" s="366"/>
      <c r="R116" s="367"/>
      <c r="T116" s="1274">
        <f t="shared" si="12"/>
        <v>1977</v>
      </c>
      <c r="U116" s="1275">
        <f t="shared" ref="U116" si="39">B29</f>
        <v>1512.6179999999999</v>
      </c>
      <c r="V116" s="1275">
        <f t="shared" si="14"/>
        <v>294.36200000000002</v>
      </c>
      <c r="W116" s="1275">
        <f t="shared" si="15"/>
        <v>83.775999999999996</v>
      </c>
      <c r="X116" s="1275">
        <f t="shared" si="16"/>
        <v>199.91900000000001</v>
      </c>
    </row>
    <row r="117" spans="1:24">
      <c r="A117" s="384"/>
      <c r="B117" s="366"/>
      <c r="C117" s="366"/>
      <c r="D117" s="366"/>
      <c r="E117" s="366"/>
      <c r="F117" s="366"/>
      <c r="G117" s="366"/>
      <c r="H117" s="366"/>
      <c r="I117" s="366"/>
      <c r="J117" s="366"/>
      <c r="K117" s="366"/>
      <c r="L117" s="366"/>
      <c r="M117" s="366"/>
      <c r="N117" s="366"/>
      <c r="O117" s="366"/>
      <c r="P117" s="366"/>
      <c r="Q117" s="366"/>
      <c r="R117" s="367"/>
      <c r="T117" s="1274">
        <f t="shared" si="12"/>
        <v>1978</v>
      </c>
      <c r="U117" s="1275">
        <f t="shared" ref="U117" si="40">B30</f>
        <v>1723.999</v>
      </c>
      <c r="V117" s="1275">
        <f t="shared" si="14"/>
        <v>369.92099999999999</v>
      </c>
      <c r="W117" s="1275">
        <f t="shared" si="15"/>
        <v>103.21599999999999</v>
      </c>
      <c r="X117" s="1275">
        <f t="shared" si="16"/>
        <v>269.738</v>
      </c>
    </row>
    <row r="118" spans="1:24">
      <c r="A118" s="384"/>
      <c r="B118" s="366"/>
      <c r="C118" s="366"/>
      <c r="D118" s="366"/>
      <c r="E118" s="366"/>
      <c r="F118" s="366"/>
      <c r="G118" s="366"/>
      <c r="H118" s="366"/>
      <c r="I118" s="366"/>
      <c r="J118" s="366"/>
      <c r="K118" s="366"/>
      <c r="L118" s="366"/>
      <c r="M118" s="366"/>
      <c r="N118" s="366"/>
      <c r="O118" s="366"/>
      <c r="P118" s="366"/>
      <c r="Q118" s="366"/>
      <c r="R118" s="367"/>
      <c r="T118" s="1274">
        <f t="shared" si="12"/>
        <v>1979</v>
      </c>
      <c r="U118" s="1275">
        <f t="shared" ref="U118" si="41">B31</f>
        <v>2101.6489999999999</v>
      </c>
      <c r="V118" s="1275">
        <f t="shared" si="14"/>
        <v>428.64299999999997</v>
      </c>
      <c r="W118" s="1275">
        <f t="shared" si="15"/>
        <v>116.742</v>
      </c>
      <c r="X118" s="1275">
        <f t="shared" si="16"/>
        <v>314.03899999999999</v>
      </c>
    </row>
    <row r="119" spans="1:24">
      <c r="A119" s="384"/>
      <c r="B119" s="366"/>
      <c r="C119" s="366"/>
      <c r="D119" s="366"/>
      <c r="E119" s="366"/>
      <c r="F119" s="366"/>
      <c r="G119" s="366"/>
      <c r="H119" s="366"/>
      <c r="I119" s="366"/>
      <c r="J119" s="366"/>
      <c r="K119" s="366"/>
      <c r="L119" s="366"/>
      <c r="M119" s="366"/>
      <c r="N119" s="366"/>
      <c r="O119" s="366"/>
      <c r="P119" s="366"/>
      <c r="Q119" s="366"/>
      <c r="R119" s="367"/>
      <c r="T119" s="1274">
        <f t="shared" si="12"/>
        <v>1980</v>
      </c>
      <c r="U119" s="1275">
        <f t="shared" ref="U119" si="42">B32</f>
        <v>2346.174</v>
      </c>
      <c r="V119" s="1275">
        <f t="shared" si="14"/>
        <v>517.43200000000002</v>
      </c>
      <c r="W119" s="1275">
        <f t="shared" si="15"/>
        <v>127.121</v>
      </c>
      <c r="X119" s="1275">
        <f t="shared" si="16"/>
        <v>378.005</v>
      </c>
    </row>
    <row r="120" spans="1:24">
      <c r="A120" s="367"/>
      <c r="B120" s="367"/>
      <c r="C120" s="367"/>
      <c r="D120" s="367"/>
      <c r="E120" s="367"/>
      <c r="F120" s="367"/>
      <c r="G120" s="367"/>
      <c r="H120" s="367"/>
      <c r="I120" s="367"/>
      <c r="J120" s="367"/>
      <c r="K120" s="367"/>
      <c r="L120" s="367"/>
      <c r="M120" s="367"/>
      <c r="N120" s="367"/>
      <c r="O120" s="367"/>
      <c r="P120" s="367"/>
      <c r="Q120" s="367"/>
      <c r="R120" s="367"/>
      <c r="T120" s="1274">
        <f t="shared" si="12"/>
        <v>1981</v>
      </c>
      <c r="U120" s="1275">
        <f t="shared" ref="U120" si="43">B33</f>
        <v>2442.0149999999999</v>
      </c>
      <c r="V120" s="1275">
        <f t="shared" si="14"/>
        <v>548.09500000000003</v>
      </c>
      <c r="W120" s="1275">
        <f t="shared" si="15"/>
        <v>138.39400000000001</v>
      </c>
      <c r="X120" s="1275">
        <f t="shared" si="16"/>
        <v>413.46899999999999</v>
      </c>
    </row>
    <row r="121" spans="1:24">
      <c r="A121" s="367"/>
      <c r="B121" s="367"/>
      <c r="C121" s="367"/>
      <c r="D121" s="367"/>
      <c r="E121" s="367"/>
      <c r="F121" s="367"/>
      <c r="G121" s="367"/>
      <c r="H121" s="367"/>
      <c r="I121" s="367"/>
      <c r="J121" s="367"/>
      <c r="K121" s="367"/>
      <c r="L121" s="367"/>
      <c r="M121" s="367"/>
      <c r="N121" s="367"/>
      <c r="O121" s="367"/>
      <c r="P121" s="367"/>
      <c r="Q121" s="367"/>
      <c r="R121" s="367"/>
      <c r="T121" s="1274">
        <f t="shared" si="12"/>
        <v>1982</v>
      </c>
      <c r="U121" s="1275">
        <f t="shared" ref="U121" si="44">B34</f>
        <v>2764.221</v>
      </c>
      <c r="V121" s="1275">
        <f t="shared" si="14"/>
        <v>632.73</v>
      </c>
      <c r="W121" s="1275">
        <f t="shared" si="15"/>
        <v>149.23400000000001</v>
      </c>
      <c r="X121" s="1275">
        <f t="shared" si="16"/>
        <v>492.20800000000003</v>
      </c>
    </row>
    <row r="122" spans="1:24">
      <c r="A122" s="367"/>
      <c r="B122" s="367"/>
      <c r="C122" s="367"/>
      <c r="D122" s="367"/>
      <c r="E122" s="367"/>
      <c r="F122" s="367"/>
      <c r="G122" s="367"/>
      <c r="H122" s="367"/>
      <c r="I122" s="367"/>
      <c r="J122" s="367"/>
      <c r="K122" s="367"/>
      <c r="L122" s="367"/>
      <c r="M122" s="367"/>
      <c r="N122" s="367"/>
      <c r="O122" s="367"/>
      <c r="P122" s="367"/>
      <c r="Q122" s="367"/>
      <c r="R122" s="367"/>
      <c r="T122" s="1274">
        <f t="shared" si="12"/>
        <v>1983</v>
      </c>
      <c r="U122" s="1275">
        <f t="shared" ref="U122" si="45">B35</f>
        <v>3116.277</v>
      </c>
      <c r="V122" s="1275">
        <f t="shared" si="14"/>
        <v>695.476</v>
      </c>
      <c r="W122" s="1275">
        <f t="shared" si="15"/>
        <v>157.73699999999999</v>
      </c>
      <c r="X122" s="1275">
        <f t="shared" si="16"/>
        <v>532.79100000000005</v>
      </c>
    </row>
    <row r="123" spans="1:24">
      <c r="A123" s="367"/>
      <c r="B123" s="367"/>
      <c r="C123" s="367"/>
      <c r="D123" s="367"/>
      <c r="E123" s="367"/>
      <c r="F123" s="367"/>
      <c r="G123" s="367"/>
      <c r="H123" s="367"/>
      <c r="I123" s="367"/>
      <c r="J123" s="367"/>
      <c r="K123" s="367"/>
      <c r="L123" s="367"/>
      <c r="M123" s="367"/>
      <c r="N123" s="367"/>
      <c r="O123" s="367"/>
      <c r="P123" s="367"/>
      <c r="Q123" s="367"/>
      <c r="R123" s="367"/>
      <c r="T123" s="1274">
        <f t="shared" si="12"/>
        <v>1984</v>
      </c>
      <c r="U123" s="1275">
        <f t="shared" ref="U123" si="46">B36</f>
        <v>3167.6729999999998</v>
      </c>
      <c r="V123" s="1275">
        <f t="shared" si="14"/>
        <v>795.34299999999996</v>
      </c>
      <c r="W123" s="1275">
        <f t="shared" si="15"/>
        <v>191.14699999999999</v>
      </c>
      <c r="X123" s="1275">
        <f t="shared" si="16"/>
        <v>657.01300000000003</v>
      </c>
    </row>
    <row r="124" spans="1:24">
      <c r="A124" s="367"/>
      <c r="B124" s="367"/>
      <c r="C124" s="367"/>
      <c r="D124" s="367"/>
      <c r="E124" s="367"/>
      <c r="F124" s="367"/>
      <c r="G124" s="367"/>
      <c r="H124" s="367"/>
      <c r="I124" s="367"/>
      <c r="J124" s="367"/>
      <c r="K124" s="367"/>
      <c r="L124" s="367"/>
      <c r="M124" s="367"/>
      <c r="N124" s="367"/>
      <c r="O124" s="367"/>
      <c r="P124" s="367"/>
      <c r="Q124" s="367"/>
      <c r="R124" s="367"/>
      <c r="T124" s="1274">
        <f t="shared" si="12"/>
        <v>1985</v>
      </c>
      <c r="U124" s="1275">
        <f t="shared" ref="U124" si="47">B37</f>
        <v>3133.9350000000004</v>
      </c>
      <c r="V124" s="1275">
        <f t="shared" si="14"/>
        <v>902.60799999999995</v>
      </c>
      <c r="W124" s="1275">
        <f t="shared" si="15"/>
        <v>214.262</v>
      </c>
      <c r="X124" s="1275">
        <f t="shared" si="16"/>
        <v>763.55</v>
      </c>
    </row>
    <row r="125" spans="1:24">
      <c r="A125" s="367"/>
      <c r="B125" s="367"/>
      <c r="C125" s="367"/>
      <c r="D125" s="367"/>
      <c r="E125" s="367"/>
      <c r="F125" s="367"/>
      <c r="G125" s="367"/>
      <c r="H125" s="367"/>
      <c r="I125" s="367"/>
      <c r="J125" s="367"/>
      <c r="K125" s="367"/>
      <c r="L125" s="367"/>
      <c r="M125" s="367"/>
      <c r="N125" s="367"/>
      <c r="O125" s="367"/>
      <c r="P125" s="367"/>
      <c r="Q125" s="367"/>
      <c r="R125" s="367"/>
      <c r="T125" s="1274">
        <f t="shared" si="12"/>
        <v>1986</v>
      </c>
      <c r="U125" s="1275">
        <f t="shared" ref="U125" si="48">B38</f>
        <v>3343.5460000000003</v>
      </c>
      <c r="V125" s="1275">
        <f t="shared" si="14"/>
        <v>981.452</v>
      </c>
      <c r="W125" s="1275">
        <f t="shared" si="15"/>
        <v>250.55699999999999</v>
      </c>
      <c r="X125" s="1275">
        <f t="shared" si="16"/>
        <v>829.65599999999995</v>
      </c>
    </row>
    <row r="126" spans="1:24">
      <c r="A126" s="367"/>
      <c r="B126" s="367"/>
      <c r="C126" s="367"/>
      <c r="D126" s="367"/>
      <c r="E126" s="367"/>
      <c r="F126" s="367"/>
      <c r="G126" s="367"/>
      <c r="H126" s="367"/>
      <c r="I126" s="367"/>
      <c r="J126" s="367"/>
      <c r="K126" s="367"/>
      <c r="L126" s="367"/>
      <c r="M126" s="367"/>
      <c r="N126" s="367"/>
      <c r="O126" s="367"/>
      <c r="P126" s="367"/>
      <c r="Q126" s="367"/>
      <c r="R126" s="367"/>
      <c r="T126" s="1274">
        <f t="shared" si="12"/>
        <v>1987</v>
      </c>
      <c r="U126" s="1275">
        <f t="shared" ref="U126" si="49">B39</f>
        <v>3445.0619999999999</v>
      </c>
      <c r="V126" s="1275">
        <f t="shared" si="14"/>
        <v>1111.9970000000001</v>
      </c>
      <c r="W126" s="1275">
        <f t="shared" si="15"/>
        <v>269.57299999999998</v>
      </c>
      <c r="X126" s="1275">
        <f t="shared" si="16"/>
        <v>964.61599999999999</v>
      </c>
    </row>
    <row r="127" spans="1:24">
      <c r="A127" s="367"/>
      <c r="B127" s="367"/>
      <c r="C127" s="367"/>
      <c r="D127" s="367"/>
      <c r="E127" s="367"/>
      <c r="F127" s="367"/>
      <c r="G127" s="367"/>
      <c r="H127" s="367"/>
      <c r="I127" s="367"/>
      <c r="J127" s="367"/>
      <c r="K127" s="367"/>
      <c r="L127" s="367"/>
      <c r="M127" s="367"/>
      <c r="N127" s="367"/>
      <c r="O127" s="367"/>
      <c r="P127" s="367"/>
      <c r="Q127" s="367"/>
      <c r="R127" s="367"/>
      <c r="T127" s="1274">
        <f t="shared" si="12"/>
        <v>1988</v>
      </c>
      <c r="U127" s="1275">
        <f t="shared" ref="U127" si="50">B40</f>
        <v>3601.556</v>
      </c>
      <c r="V127" s="1275">
        <f t="shared" si="14"/>
        <v>1165.7180000000001</v>
      </c>
      <c r="W127" s="1275">
        <f t="shared" si="15"/>
        <v>284.15300000000002</v>
      </c>
      <c r="X127" s="1275">
        <f t="shared" si="16"/>
        <v>971.56799999999998</v>
      </c>
    </row>
    <row r="128" spans="1:24">
      <c r="T128" s="1274">
        <f t="shared" si="12"/>
        <v>1989</v>
      </c>
      <c r="U128" s="1275">
        <f>B41</f>
        <v>4031.2640000000001</v>
      </c>
      <c r="V128" s="1275">
        <f>D41</f>
        <v>1272.5329999999999</v>
      </c>
      <c r="W128" s="1275">
        <f>H41</f>
        <v>312.08999999999997</v>
      </c>
      <c r="X128" s="1275">
        <f>J41</f>
        <v>1066.0170000000001</v>
      </c>
    </row>
    <row r="129" spans="20:24">
      <c r="T129" s="1274">
        <f t="shared" si="12"/>
        <v>1990</v>
      </c>
      <c r="U129" s="1275">
        <f t="shared" ref="U129:U131" si="51">B42</f>
        <v>4137.4809999999998</v>
      </c>
      <c r="V129" s="1275">
        <f t="shared" ref="V129:V131" si="52">D42</f>
        <v>1393.7249999999999</v>
      </c>
      <c r="W129" s="1275">
        <f t="shared" ref="W129:W131" si="53">H42</f>
        <v>330.35700000000003</v>
      </c>
      <c r="X129" s="1275">
        <f t="shared" ref="X129:X131" si="54">J42</f>
        <v>1144.5930000000001</v>
      </c>
    </row>
    <row r="130" spans="20:24">
      <c r="T130" s="1274">
        <f t="shared" si="12"/>
        <v>1991</v>
      </c>
      <c r="U130" s="1275">
        <f t="shared" si="51"/>
        <v>3660.4679999999998</v>
      </c>
      <c r="V130" s="1275">
        <f t="shared" si="52"/>
        <v>1471.5340000000001</v>
      </c>
      <c r="W130" s="1275">
        <f t="shared" si="53"/>
        <v>379.74400000000003</v>
      </c>
      <c r="X130" s="1275">
        <f t="shared" si="54"/>
        <v>1332.0450000000001</v>
      </c>
    </row>
    <row r="131" spans="20:24">
      <c r="T131" s="1274">
        <f t="shared" si="12"/>
        <v>1992</v>
      </c>
      <c r="U131" s="1275">
        <f t="shared" si="51"/>
        <v>3332.2429999999999</v>
      </c>
      <c r="V131" s="1275">
        <f t="shared" si="52"/>
        <v>1530.069</v>
      </c>
      <c r="W131" s="1275">
        <f t="shared" si="53"/>
        <v>362.46699999999998</v>
      </c>
      <c r="X131" s="1275">
        <f t="shared" si="54"/>
        <v>1247.8</v>
      </c>
    </row>
    <row r="132" spans="20:24">
      <c r="T132" s="1274">
        <f>A48</f>
        <v>1993</v>
      </c>
      <c r="U132" s="1275">
        <f>B48</f>
        <v>3126.8989999999999</v>
      </c>
      <c r="V132" s="1275">
        <f>D48</f>
        <v>1796.329</v>
      </c>
      <c r="W132" s="1275">
        <f>H48</f>
        <v>414.10700000000003</v>
      </c>
      <c r="X132" s="1275">
        <f>J48</f>
        <v>1464.2719999999999</v>
      </c>
    </row>
    <row r="133" spans="20:24">
      <c r="T133" s="1274">
        <f t="shared" ref="T133:U133" si="55">A49</f>
        <v>1994</v>
      </c>
      <c r="U133" s="1275">
        <f t="shared" si="55"/>
        <v>2894.4720000000002</v>
      </c>
      <c r="V133" s="1275">
        <f t="shared" ref="V133:V160" si="56">D49</f>
        <v>1841.585</v>
      </c>
      <c r="W133" s="1275">
        <f t="shared" ref="W133:W160" si="57">H49</f>
        <v>514.197</v>
      </c>
      <c r="X133" s="1275">
        <f t="shared" ref="X133:X160" si="58">J49</f>
        <v>1534.2950000000001</v>
      </c>
    </row>
    <row r="134" spans="20:24">
      <c r="T134" s="1274">
        <f t="shared" ref="T134:U134" si="59">A50</f>
        <v>1995</v>
      </c>
      <c r="U134" s="1275">
        <f t="shared" si="59"/>
        <v>3195.3206611795772</v>
      </c>
      <c r="V134" s="1275">
        <f t="shared" si="56"/>
        <v>2065.7793388204236</v>
      </c>
      <c r="W134" s="1275">
        <f t="shared" si="57"/>
        <v>620.30189915845858</v>
      </c>
      <c r="X134" s="1275">
        <f t="shared" si="58"/>
        <v>2045.8981008415412</v>
      </c>
    </row>
    <row r="135" spans="20:24">
      <c r="T135" s="1274">
        <f t="shared" ref="T135:U135" si="60">A51</f>
        <v>1996</v>
      </c>
      <c r="U135" s="1275">
        <f t="shared" si="60"/>
        <v>3378.2212324823945</v>
      </c>
      <c r="V135" s="1275">
        <f t="shared" si="56"/>
        <v>2427.778767517606</v>
      </c>
      <c r="W135" s="1275">
        <f t="shared" si="57"/>
        <v>765.4217346725984</v>
      </c>
      <c r="X135" s="1275">
        <f t="shared" si="58"/>
        <v>2585.378265327402</v>
      </c>
    </row>
    <row r="136" spans="20:24">
      <c r="T136" s="1274">
        <f t="shared" ref="T136:U136" si="61">A52</f>
        <v>1997</v>
      </c>
      <c r="U136" s="1275">
        <f t="shared" si="61"/>
        <v>3458.9</v>
      </c>
      <c r="V136" s="1275">
        <f t="shared" si="56"/>
        <v>2419.1</v>
      </c>
      <c r="W136" s="1275">
        <f t="shared" si="57"/>
        <v>757.02920168364449</v>
      </c>
      <c r="X136" s="1275">
        <f t="shared" si="58"/>
        <v>2602.0707983163556</v>
      </c>
    </row>
    <row r="137" spans="20:24">
      <c r="T137" s="1274">
        <f t="shared" ref="T137:U137" si="62">A53</f>
        <v>1998</v>
      </c>
      <c r="U137" s="1275">
        <f t="shared" si="62"/>
        <v>3361.5</v>
      </c>
      <c r="V137" s="1275">
        <f t="shared" si="56"/>
        <v>2400.5</v>
      </c>
      <c r="W137" s="1275">
        <f t="shared" si="57"/>
        <v>764.91778542296481</v>
      </c>
      <c r="X137" s="1275">
        <f t="shared" si="58"/>
        <v>2725.8822145770355</v>
      </c>
    </row>
    <row r="138" spans="20:24">
      <c r="T138" s="1274">
        <f t="shared" ref="T138:U138" si="63">A54</f>
        <v>1999</v>
      </c>
      <c r="U138" s="1275">
        <f t="shared" si="63"/>
        <v>3486.8</v>
      </c>
      <c r="V138" s="1275">
        <f t="shared" si="56"/>
        <v>2262.6</v>
      </c>
      <c r="W138" s="1275">
        <f t="shared" si="57"/>
        <v>837.9247079048298</v>
      </c>
      <c r="X138" s="1275">
        <f t="shared" si="58"/>
        <v>2774.57529209517</v>
      </c>
    </row>
    <row r="139" spans="20:24">
      <c r="T139" s="1274">
        <f t="shared" ref="T139:U139" si="64">A55</f>
        <v>2000</v>
      </c>
      <c r="U139" s="1275">
        <f t="shared" si="64"/>
        <v>3605.2</v>
      </c>
      <c r="V139" s="1275">
        <f t="shared" si="56"/>
        <v>1939.3</v>
      </c>
      <c r="W139" s="1275">
        <f t="shared" si="57"/>
        <v>770.19671427957951</v>
      </c>
      <c r="X139" s="1275">
        <f t="shared" si="58"/>
        <v>2756.0032857204205</v>
      </c>
    </row>
    <row r="140" spans="20:24">
      <c r="T140" s="1274">
        <f t="shared" ref="T140:U140" si="65">A56</f>
        <v>2001</v>
      </c>
      <c r="U140" s="1275">
        <f t="shared" si="65"/>
        <v>3586.7</v>
      </c>
      <c r="V140" s="1275">
        <f t="shared" si="56"/>
        <v>2141.2000000000003</v>
      </c>
      <c r="W140" s="1275">
        <f t="shared" si="57"/>
        <v>914.76410962307716</v>
      </c>
      <c r="X140" s="1275">
        <f t="shared" si="58"/>
        <v>3127.7358903769227</v>
      </c>
    </row>
    <row r="141" spans="20:24">
      <c r="T141" s="1274">
        <f t="shared" ref="T141:U141" si="66">A57</f>
        <v>2002</v>
      </c>
      <c r="U141" s="1275">
        <f t="shared" si="66"/>
        <v>3115.7</v>
      </c>
      <c r="V141" s="1275">
        <f t="shared" si="56"/>
        <v>2367.9000000000005</v>
      </c>
      <c r="W141" s="1275">
        <f t="shared" si="57"/>
        <v>987.85</v>
      </c>
      <c r="X141" s="1275">
        <f t="shared" si="58"/>
        <v>2963.55</v>
      </c>
    </row>
    <row r="142" spans="20:24">
      <c r="T142" s="1274">
        <f t="shared" ref="T142:U142" si="67">A58</f>
        <v>2003</v>
      </c>
      <c r="U142" s="1275">
        <f t="shared" si="67"/>
        <v>3016.1</v>
      </c>
      <c r="V142" s="1275">
        <f t="shared" si="56"/>
        <v>2416.4</v>
      </c>
      <c r="W142" s="1275">
        <f t="shared" si="57"/>
        <v>1041.3499999999999</v>
      </c>
      <c r="X142" s="1275">
        <f t="shared" si="58"/>
        <v>3124.0499999999997</v>
      </c>
    </row>
    <row r="143" spans="20:24">
      <c r="T143" s="1274">
        <f t="shared" ref="T143:U143" si="68">A59</f>
        <v>2004</v>
      </c>
      <c r="U143" s="1275">
        <f t="shared" si="68"/>
        <v>3089.1</v>
      </c>
      <c r="V143" s="1275">
        <f t="shared" si="56"/>
        <v>2366.3000000000002</v>
      </c>
      <c r="W143" s="1275">
        <f t="shared" si="57"/>
        <v>1025.5</v>
      </c>
      <c r="X143" s="1275">
        <f t="shared" si="58"/>
        <v>3076.5</v>
      </c>
    </row>
    <row r="144" spans="20:24">
      <c r="T144" s="1274">
        <f t="shared" ref="T144:U144" si="69">A60</f>
        <v>2005</v>
      </c>
      <c r="U144" s="1275">
        <f t="shared" si="69"/>
        <v>4298</v>
      </c>
      <c r="V144" s="1275">
        <f t="shared" si="56"/>
        <v>989</v>
      </c>
      <c r="W144" s="1275">
        <f t="shared" si="57"/>
        <v>1257.2</v>
      </c>
      <c r="X144" s="1275">
        <f t="shared" si="58"/>
        <v>2832.1</v>
      </c>
    </row>
    <row r="145" spans="20:24">
      <c r="T145" s="1274">
        <f t="shared" ref="T145:U145" si="70">A61</f>
        <v>2006</v>
      </c>
      <c r="U145" s="1275">
        <f t="shared" si="70"/>
        <v>4210.2</v>
      </c>
      <c r="V145" s="1275">
        <f t="shared" si="56"/>
        <v>902.1</v>
      </c>
      <c r="W145" s="1275">
        <f t="shared" si="57"/>
        <v>1189</v>
      </c>
      <c r="X145" s="1275">
        <f t="shared" si="58"/>
        <v>2796.1</v>
      </c>
    </row>
    <row r="146" spans="20:24">
      <c r="T146" s="1274">
        <f t="shared" ref="T146:U146" si="71">A62</f>
        <v>2007</v>
      </c>
      <c r="U146" s="1275">
        <f t="shared" si="71"/>
        <v>4003.4</v>
      </c>
      <c r="V146" s="1275">
        <f t="shared" si="56"/>
        <v>864.4</v>
      </c>
      <c r="W146" s="1275">
        <f t="shared" si="57"/>
        <v>1119.4000000000001</v>
      </c>
      <c r="X146" s="1275">
        <f t="shared" si="58"/>
        <v>2494.6999999999998</v>
      </c>
    </row>
    <row r="147" spans="20:24">
      <c r="T147" s="1274">
        <f t="shared" ref="T147:U147" si="72">A63</f>
        <v>2008</v>
      </c>
      <c r="U147" s="1275">
        <f t="shared" si="72"/>
        <v>3984.7231644731714</v>
      </c>
      <c r="V147" s="1275">
        <f t="shared" si="56"/>
        <v>854.11407464562694</v>
      </c>
      <c r="W147" s="1275">
        <f t="shared" si="57"/>
        <v>1157.8821776650411</v>
      </c>
      <c r="X147" s="1275">
        <f t="shared" si="58"/>
        <v>2508.4710456423818</v>
      </c>
    </row>
    <row r="148" spans="20:24">
      <c r="T148" s="1274">
        <f t="shared" ref="T148:U148" si="73">A64</f>
        <v>2009</v>
      </c>
      <c r="U148" s="1275">
        <f t="shared" si="73"/>
        <v>3421.4794389663225</v>
      </c>
      <c r="V148" s="1275">
        <f t="shared" si="56"/>
        <v>821.74527779024334</v>
      </c>
      <c r="W148" s="1275">
        <f t="shared" si="57"/>
        <v>1186.2118893894574</v>
      </c>
      <c r="X148" s="1275">
        <f t="shared" si="58"/>
        <v>2514.4748027285605</v>
      </c>
    </row>
    <row r="149" spans="20:24">
      <c r="T149" s="1274">
        <f t="shared" ref="T149:U149" si="74">A65</f>
        <v>2010</v>
      </c>
      <c r="U149" s="1275">
        <f t="shared" si="74"/>
        <v>3650.0375800403813</v>
      </c>
      <c r="V149" s="1275">
        <f t="shared" si="56"/>
        <v>881.00375173941723</v>
      </c>
      <c r="W149" s="1275">
        <f t="shared" si="57"/>
        <v>1365.4555156325032</v>
      </c>
      <c r="X149" s="1275">
        <f t="shared" si="58"/>
        <v>2905.5226968316251</v>
      </c>
    </row>
    <row r="150" spans="20:24">
      <c r="T150" s="1274">
        <f t="shared" ref="T150:U150" si="75">A66</f>
        <v>2011</v>
      </c>
      <c r="U150" s="1275">
        <f t="shared" si="75"/>
        <v>3544.5177146528308</v>
      </c>
      <c r="V150" s="1275">
        <f t="shared" si="56"/>
        <v>782.88388973771578</v>
      </c>
      <c r="W150" s="1275">
        <f t="shared" si="57"/>
        <v>1159.817389699693</v>
      </c>
      <c r="X150" s="1275">
        <f t="shared" si="58"/>
        <v>2443.9446972930191</v>
      </c>
    </row>
    <row r="151" spans="20:24">
      <c r="T151" s="1274">
        <f t="shared" ref="T151:U151" si="76">A67</f>
        <v>2012</v>
      </c>
      <c r="U151" s="1275">
        <f t="shared" si="76"/>
        <v>3542.7413316356624</v>
      </c>
      <c r="V151" s="1275">
        <f t="shared" si="56"/>
        <v>801.4332508011305</v>
      </c>
      <c r="W151" s="1275">
        <f t="shared" si="57"/>
        <v>1196.6695217189354</v>
      </c>
      <c r="X151" s="1275">
        <f t="shared" si="58"/>
        <v>2468.9750847144169</v>
      </c>
    </row>
    <row r="152" spans="20:24">
      <c r="T152" s="1274">
        <f t="shared" ref="T152:U152" si="77">A68</f>
        <v>2013</v>
      </c>
      <c r="U152" s="1275">
        <f t="shared" si="77"/>
        <v>3627.3230662095111</v>
      </c>
      <c r="V152" s="1275">
        <f t="shared" si="56"/>
        <v>819.14445046701451</v>
      </c>
      <c r="W152" s="1275">
        <f t="shared" si="57"/>
        <v>1204.2424930758923</v>
      </c>
      <c r="X152" s="1275">
        <f t="shared" si="58"/>
        <v>2473.7386571432867</v>
      </c>
    </row>
    <row r="153" spans="20:24">
      <c r="T153" s="1274">
        <f t="shared" ref="T153:U153" si="78">A69</f>
        <v>2014</v>
      </c>
      <c r="U153" s="1275">
        <f t="shared" si="78"/>
        <v>3410.3972052618806</v>
      </c>
      <c r="V153" s="1275">
        <f t="shared" si="56"/>
        <v>712.95665283609333</v>
      </c>
      <c r="W153" s="1275">
        <f t="shared" si="57"/>
        <v>980.63363749940379</v>
      </c>
      <c r="X153" s="1275">
        <f t="shared" si="58"/>
        <v>1999.1197194391893</v>
      </c>
    </row>
    <row r="154" spans="20:24">
      <c r="T154" s="1274">
        <f t="shared" ref="T154:U154" si="79">A70</f>
        <v>2015</v>
      </c>
      <c r="U154" s="1275">
        <f t="shared" si="79"/>
        <v>3522.7616740966923</v>
      </c>
      <c r="V154" s="1275">
        <f t="shared" si="56"/>
        <v>740.54716276384522</v>
      </c>
      <c r="W154" s="1275">
        <f t="shared" si="57"/>
        <v>1057.1634652972291</v>
      </c>
      <c r="X154" s="1275">
        <f t="shared" si="58"/>
        <v>2171.1355106019505</v>
      </c>
    </row>
    <row r="155" spans="20:24">
      <c r="T155" s="1274">
        <f t="shared" ref="T155:U155" si="80">A71</f>
        <v>2016</v>
      </c>
      <c r="U155" s="1275">
        <f t="shared" si="80"/>
        <v>3836.3584581271775</v>
      </c>
      <c r="V155" s="1275">
        <f t="shared" si="56"/>
        <v>801.51180511781627</v>
      </c>
      <c r="W155" s="1275">
        <f t="shared" si="57"/>
        <v>1152.6815890783148</v>
      </c>
      <c r="X155" s="1275">
        <f t="shared" si="58"/>
        <v>2368.4610261057092</v>
      </c>
    </row>
    <row r="156" spans="20:24">
      <c r="T156" s="1274">
        <f t="shared" ref="T156:U156" si="81">A72</f>
        <v>2017</v>
      </c>
      <c r="U156" s="1275">
        <f t="shared" si="81"/>
        <v>3847.7460000000001</v>
      </c>
      <c r="V156" s="1275">
        <f t="shared" si="56"/>
        <v>905.81100000000015</v>
      </c>
      <c r="W156" s="1275">
        <f t="shared" si="57"/>
        <v>1238.7572516670562</v>
      </c>
      <c r="X156" s="1275">
        <f t="shared" si="58"/>
        <v>2427.2687824260001</v>
      </c>
    </row>
    <row r="157" spans="20:24">
      <c r="T157" s="1274">
        <f t="shared" ref="T157:U157" si="82">A73</f>
        <v>2018</v>
      </c>
      <c r="U157" s="1275">
        <f t="shared" si="82"/>
        <v>3854.9198167295876</v>
      </c>
      <c r="V157" s="1275">
        <f t="shared" si="56"/>
        <v>802.31710169693304</v>
      </c>
      <c r="W157" s="1275">
        <f t="shared" si="57"/>
        <v>1117.9152635170003</v>
      </c>
      <c r="X157" s="1275">
        <f t="shared" si="58"/>
        <v>2275.6416101114</v>
      </c>
    </row>
    <row r="158" spans="20:24">
      <c r="T158" s="1274">
        <f t="shared" ref="T158:U158" si="83">A74</f>
        <v>2019</v>
      </c>
      <c r="U158" s="1275">
        <f t="shared" si="83"/>
        <v>4200.7408816692532</v>
      </c>
      <c r="V158" s="1275">
        <f t="shared" si="56"/>
        <v>837.95548207248396</v>
      </c>
      <c r="W158" s="1275">
        <f t="shared" si="57"/>
        <v>1201.4750959205983</v>
      </c>
      <c r="X158" s="1275">
        <f t="shared" si="58"/>
        <v>2173.2346050440929</v>
      </c>
    </row>
    <row r="159" spans="20:24">
      <c r="T159" s="1274">
        <f t="shared" ref="T159:U159" si="84">A75</f>
        <v>2020</v>
      </c>
      <c r="U159" s="1275">
        <f t="shared" si="84"/>
        <v>4268.3097902267627</v>
      </c>
      <c r="V159" s="1275">
        <f t="shared" si="56"/>
        <v>840.41028830097571</v>
      </c>
      <c r="W159" s="1275">
        <f t="shared" si="57"/>
        <v>1197.7288742469332</v>
      </c>
      <c r="X159" s="1275">
        <f t="shared" si="58"/>
        <v>2245.5416331866199</v>
      </c>
    </row>
    <row r="160" spans="20:24">
      <c r="T160" s="1274">
        <f t="shared" ref="T160:U160" si="85">A76</f>
        <v>2021</v>
      </c>
      <c r="U160" s="1275">
        <f t="shared" si="85"/>
        <v>4565.6943918051602</v>
      </c>
      <c r="V160" s="1275">
        <f t="shared" si="56"/>
        <v>913.96704959776309</v>
      </c>
      <c r="W160" s="1275">
        <f t="shared" si="57"/>
        <v>1309.6872651824956</v>
      </c>
      <c r="X160" s="1275">
        <f t="shared" si="58"/>
        <v>2518.7158153973664</v>
      </c>
    </row>
    <row r="161" spans="20:24">
      <c r="T161" s="1274">
        <f>A77</f>
        <v>2022</v>
      </c>
      <c r="U161" s="1275">
        <f>B77</f>
        <v>3611.2389207220158</v>
      </c>
      <c r="V161" s="1275">
        <f>D77</f>
        <v>739.73007220825252</v>
      </c>
      <c r="W161" s="1275">
        <f>H77</f>
        <v>1077.4868795721275</v>
      </c>
      <c r="X161" s="1275">
        <f>J77</f>
        <v>1992.3154175368127</v>
      </c>
    </row>
  </sheetData>
  <mergeCells count="20">
    <mergeCell ref="A81:Q81"/>
    <mergeCell ref="A82:Q82"/>
    <mergeCell ref="A83:Q83"/>
    <mergeCell ref="H3:I3"/>
    <mergeCell ref="J3:K3"/>
    <mergeCell ref="L3:M3"/>
    <mergeCell ref="A1:Q1"/>
    <mergeCell ref="N46:O46"/>
    <mergeCell ref="P46:Q46"/>
    <mergeCell ref="N3:O3"/>
    <mergeCell ref="P3:Q3"/>
    <mergeCell ref="B46:C46"/>
    <mergeCell ref="D46:E46"/>
    <mergeCell ref="F46:G46"/>
    <mergeCell ref="H46:I46"/>
    <mergeCell ref="J46:K46"/>
    <mergeCell ref="L46:M46"/>
    <mergeCell ref="B3:C3"/>
    <mergeCell ref="D3:E3"/>
    <mergeCell ref="F3:G3"/>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57"/>
  <dimension ref="A1:AH42"/>
  <sheetViews>
    <sheetView showGridLines="0" zoomScale="115" zoomScaleNormal="115" zoomScaleSheetLayoutView="100" workbookViewId="0">
      <selection activeCell="H1" sqref="H1"/>
    </sheetView>
  </sheetViews>
  <sheetFormatPr defaultColWidth="9.140625" defaultRowHeight="12.75"/>
  <cols>
    <col min="1" max="1" width="8.7109375" style="9" customWidth="1"/>
    <col min="2" max="31" width="4.28515625" style="9" customWidth="1"/>
    <col min="32" max="16384" width="9.140625" style="9"/>
  </cols>
  <sheetData>
    <row r="1" spans="1:31" ht="18" customHeight="1">
      <c r="A1" s="1489" t="s">
        <v>496</v>
      </c>
      <c r="B1" s="1489"/>
      <c r="C1" s="1489"/>
      <c r="D1" s="1489"/>
      <c r="E1" s="1489"/>
      <c r="F1" s="1489"/>
      <c r="G1" s="1489"/>
      <c r="H1" s="1489"/>
      <c r="I1" s="1489"/>
      <c r="J1" s="1489"/>
      <c r="K1" s="1489"/>
      <c r="L1" s="1489"/>
      <c r="M1" s="1489"/>
      <c r="N1" s="1489"/>
      <c r="O1" s="1489"/>
      <c r="P1" s="1489"/>
      <c r="Q1" s="1489"/>
      <c r="R1" s="1489"/>
      <c r="S1" s="1489"/>
      <c r="T1" s="1489"/>
      <c r="U1" s="1489"/>
      <c r="V1" s="1489"/>
      <c r="W1" s="1489"/>
      <c r="X1" s="1489"/>
      <c r="Y1" s="1489"/>
      <c r="Z1" s="1489"/>
      <c r="AA1" s="1489"/>
      <c r="AB1" s="1489"/>
      <c r="AC1" s="1489"/>
      <c r="AD1" s="1489"/>
      <c r="AE1" s="1489"/>
    </row>
    <row r="2" spans="1:31" ht="5.0999999999999996" customHeight="1">
      <c r="B2" s="1803"/>
      <c r="C2" s="1803"/>
      <c r="D2" s="1803"/>
      <c r="E2" s="1803"/>
      <c r="F2" s="1803"/>
      <c r="G2" s="1803"/>
      <c r="H2" s="1803"/>
      <c r="I2" s="1803"/>
      <c r="J2" s="1803"/>
      <c r="K2" s="1803"/>
      <c r="L2" s="1803"/>
      <c r="M2" s="1803"/>
      <c r="N2" s="1803"/>
      <c r="O2" s="1803"/>
      <c r="P2" s="1803"/>
      <c r="Q2" s="1803"/>
      <c r="R2" s="1803"/>
      <c r="S2" s="1803"/>
      <c r="T2" s="1803"/>
      <c r="U2" s="1803"/>
      <c r="V2" s="1803"/>
      <c r="W2" s="1803"/>
      <c r="X2" s="1803"/>
      <c r="Y2" s="1803"/>
      <c r="Z2" s="1803"/>
      <c r="AA2" s="1803"/>
      <c r="AB2" s="1803"/>
      <c r="AC2" s="1803"/>
      <c r="AD2" s="1803"/>
      <c r="AE2" s="1803"/>
    </row>
    <row r="3" spans="1:31" s="312" customFormat="1" ht="15" customHeight="1">
      <c r="A3" s="1804" t="s">
        <v>497</v>
      </c>
      <c r="B3" s="1804"/>
      <c r="C3" s="1804"/>
      <c r="D3" s="1804"/>
      <c r="E3" s="1804"/>
      <c r="F3" s="1804"/>
      <c r="G3" s="1804"/>
      <c r="H3" s="1804"/>
      <c r="I3" s="1804"/>
      <c r="J3" s="1804"/>
      <c r="K3" s="1804"/>
      <c r="L3" s="1804"/>
      <c r="M3" s="1804"/>
      <c r="N3" s="1804"/>
      <c r="O3" s="1804"/>
      <c r="P3" s="1804"/>
      <c r="Q3" s="1804"/>
      <c r="R3" s="1804"/>
      <c r="S3" s="1804"/>
      <c r="T3" s="1804"/>
      <c r="U3" s="1804"/>
      <c r="V3" s="1804"/>
      <c r="W3" s="1804"/>
      <c r="X3" s="1804"/>
      <c r="Y3" s="1804"/>
      <c r="Z3" s="1804"/>
      <c r="AA3" s="1804"/>
      <c r="AB3" s="1804"/>
      <c r="AC3" s="1804"/>
      <c r="AD3" s="1804"/>
      <c r="AE3" s="1804"/>
    </row>
    <row r="4" spans="1:31" s="312" customFormat="1" ht="12" customHeight="1">
      <c r="A4" s="1210" t="s">
        <v>176</v>
      </c>
      <c r="B4" s="1211">
        <v>1993</v>
      </c>
      <c r="C4" s="1212">
        <v>1994</v>
      </c>
      <c r="D4" s="1212">
        <v>1995</v>
      </c>
      <c r="E4" s="1212">
        <v>1996</v>
      </c>
      <c r="F4" s="1213">
        <v>1997</v>
      </c>
      <c r="G4" s="1211">
        <v>1998</v>
      </c>
      <c r="H4" s="1212">
        <v>1999</v>
      </c>
      <c r="I4" s="1212">
        <v>2000</v>
      </c>
      <c r="J4" s="1212">
        <v>2001</v>
      </c>
      <c r="K4" s="1213">
        <v>2002</v>
      </c>
      <c r="L4" s="1211">
        <v>2003</v>
      </c>
      <c r="M4" s="1212">
        <v>2004</v>
      </c>
      <c r="N4" s="1212">
        <v>2005</v>
      </c>
      <c r="O4" s="1212">
        <v>2006</v>
      </c>
      <c r="P4" s="1213">
        <v>2007</v>
      </c>
      <c r="Q4" s="1211">
        <v>2008</v>
      </c>
      <c r="R4" s="1212">
        <v>2009</v>
      </c>
      <c r="S4" s="1212">
        <v>2010</v>
      </c>
      <c r="T4" s="1212">
        <v>2011</v>
      </c>
      <c r="U4" s="1213">
        <v>2012</v>
      </c>
      <c r="V4" s="1211">
        <v>2013</v>
      </c>
      <c r="W4" s="1212">
        <v>2014</v>
      </c>
      <c r="X4" s="1212">
        <v>2015</v>
      </c>
      <c r="Y4" s="1212">
        <v>2016</v>
      </c>
      <c r="Z4" s="1213">
        <v>2017</v>
      </c>
      <c r="AA4" s="1212">
        <v>2018</v>
      </c>
      <c r="AB4" s="1212">
        <v>2019</v>
      </c>
      <c r="AC4" s="1212">
        <v>2020</v>
      </c>
      <c r="AD4" s="1212">
        <v>2021</v>
      </c>
      <c r="AE4" s="1212">
        <v>2022</v>
      </c>
    </row>
    <row r="5" spans="1:31" s="312" customFormat="1" ht="12" customHeight="1">
      <c r="A5" s="1419" t="str">
        <f>'[1]11.5'!A5</f>
        <v>January</v>
      </c>
      <c r="B5" s="1214">
        <v>0.1</v>
      </c>
      <c r="C5" s="1215">
        <v>2.1</v>
      </c>
      <c r="D5" s="1215">
        <v>-1.6</v>
      </c>
      <c r="E5" s="1215">
        <v>-4.5</v>
      </c>
      <c r="F5" s="1216">
        <v>-4.5</v>
      </c>
      <c r="G5" s="1214">
        <v>0.4</v>
      </c>
      <c r="H5" s="1215">
        <v>-0.2</v>
      </c>
      <c r="I5" s="1215">
        <v>-2.1</v>
      </c>
      <c r="J5" s="1215">
        <v>-1.3</v>
      </c>
      <c r="K5" s="1216">
        <v>-1.1000000000000001</v>
      </c>
      <c r="L5" s="1214">
        <v>-2.2000000000000002</v>
      </c>
      <c r="M5" s="1215">
        <v>-3.7064516129032259</v>
      </c>
      <c r="N5" s="1215">
        <v>0</v>
      </c>
      <c r="O5" s="1215">
        <v>-6</v>
      </c>
      <c r="P5" s="1216">
        <v>3.56</v>
      </c>
      <c r="Q5" s="1214">
        <v>1.73</v>
      </c>
      <c r="R5" s="1215">
        <v>-3.7</v>
      </c>
      <c r="S5" s="1215">
        <v>-4.7387096774193553</v>
      </c>
      <c r="T5" s="1215">
        <v>-0.92580645161290309</v>
      </c>
      <c r="U5" s="1216">
        <v>0.10645161290322548</v>
      </c>
      <c r="V5" s="1214">
        <v>-1.6225806451612901</v>
      </c>
      <c r="W5" s="1215">
        <v>0.73225806451612896</v>
      </c>
      <c r="X5" s="1215">
        <v>1.2161290322580647</v>
      </c>
      <c r="Y5" s="1215">
        <v>-1.1806451612903228</v>
      </c>
      <c r="Z5" s="1216">
        <v>-5.5709677419354851</v>
      </c>
      <c r="AA5" s="1215">
        <v>2.0096774193548383</v>
      </c>
      <c r="AB5" s="1215">
        <v>-1.5193548387096771</v>
      </c>
      <c r="AC5" s="1215">
        <v>0.39032258064516134</v>
      </c>
      <c r="AD5" s="1215">
        <v>-0.91290322580645156</v>
      </c>
      <c r="AE5" s="1215">
        <v>0.78709677419354818</v>
      </c>
    </row>
    <row r="6" spans="1:31" s="312" customFormat="1" ht="12" customHeight="1">
      <c r="A6" s="1420" t="str">
        <f>'[1]11.5'!A6</f>
        <v>February</v>
      </c>
      <c r="B6" s="1217">
        <v>-2.8</v>
      </c>
      <c r="C6" s="1218">
        <v>-0.8</v>
      </c>
      <c r="D6" s="1218">
        <v>3.5</v>
      </c>
      <c r="E6" s="1218">
        <v>-4.5</v>
      </c>
      <c r="F6" s="1219">
        <v>1.7</v>
      </c>
      <c r="G6" s="1217">
        <v>2.9</v>
      </c>
      <c r="H6" s="1218">
        <v>-1.3</v>
      </c>
      <c r="I6" s="1218">
        <v>2.4</v>
      </c>
      <c r="J6" s="1218">
        <v>0.5</v>
      </c>
      <c r="K6" s="1219">
        <v>3.7</v>
      </c>
      <c r="L6" s="1217">
        <v>-4.0999999999999996</v>
      </c>
      <c r="M6" s="1218">
        <v>0.8</v>
      </c>
      <c r="N6" s="1218">
        <v>-3.3</v>
      </c>
      <c r="O6" s="1218">
        <v>-2.7</v>
      </c>
      <c r="P6" s="1220">
        <v>3.2</v>
      </c>
      <c r="Q6" s="1217">
        <v>2.61</v>
      </c>
      <c r="R6" s="1218">
        <v>-0.6</v>
      </c>
      <c r="S6" s="1218">
        <v>-1.4285714285714284</v>
      </c>
      <c r="T6" s="1218">
        <v>-1.6928571428571426</v>
      </c>
      <c r="U6" s="1219">
        <v>-4.9448275862068956</v>
      </c>
      <c r="V6" s="1217">
        <v>-0.96071428571428574</v>
      </c>
      <c r="W6" s="1218">
        <v>2.2928571428571431</v>
      </c>
      <c r="X6" s="1218">
        <v>0.22142857142857128</v>
      </c>
      <c r="Y6" s="1218">
        <v>3.5607142857142859</v>
      </c>
      <c r="Z6" s="1219">
        <v>1.1749999999999996</v>
      </c>
      <c r="AA6" s="1218">
        <v>-3.2785714285714285</v>
      </c>
      <c r="AB6" s="1218">
        <v>1.8321428571428571</v>
      </c>
      <c r="AC6" s="1218">
        <v>3.9928571428571429</v>
      </c>
      <c r="AD6" s="1218">
        <v>-0.7250000000000002</v>
      </c>
      <c r="AE6" s="1218">
        <v>3.0892857142857144</v>
      </c>
    </row>
    <row r="7" spans="1:31" s="312" customFormat="1" ht="12" customHeight="1">
      <c r="A7" s="1421" t="str">
        <f>'[1]11.5'!A7</f>
        <v>March</v>
      </c>
      <c r="B7" s="1221">
        <v>2.1</v>
      </c>
      <c r="C7" s="1222">
        <v>5.9</v>
      </c>
      <c r="D7" s="1222">
        <v>2.5</v>
      </c>
      <c r="E7" s="1222">
        <v>-0.6</v>
      </c>
      <c r="F7" s="1223">
        <v>3.9</v>
      </c>
      <c r="G7" s="1221">
        <v>3</v>
      </c>
      <c r="H7" s="1222">
        <v>4.7</v>
      </c>
      <c r="I7" s="1222">
        <v>3.9</v>
      </c>
      <c r="J7" s="1222">
        <v>3.8</v>
      </c>
      <c r="K7" s="1223">
        <v>4.5</v>
      </c>
      <c r="L7" s="1221">
        <v>3.7</v>
      </c>
      <c r="M7" s="1222">
        <v>2.8</v>
      </c>
      <c r="N7" s="1222">
        <v>1.2</v>
      </c>
      <c r="O7" s="1222">
        <v>0.4</v>
      </c>
      <c r="P7" s="1224">
        <v>5.5</v>
      </c>
      <c r="Q7" s="1221">
        <v>3.41</v>
      </c>
      <c r="R7" s="1222">
        <v>3.6</v>
      </c>
      <c r="S7" s="1222">
        <v>3.148387096774194</v>
      </c>
      <c r="T7" s="1222">
        <v>4.1387096774193548</v>
      </c>
      <c r="U7" s="1223">
        <v>5.3806451612903237</v>
      </c>
      <c r="V7" s="1221">
        <v>-0.14838709677419354</v>
      </c>
      <c r="W7" s="1222">
        <v>6.4774193548387089</v>
      </c>
      <c r="X7" s="1222">
        <v>4.3258064516129036</v>
      </c>
      <c r="Y7" s="1222">
        <v>3.7806451612903227</v>
      </c>
      <c r="Z7" s="1223">
        <v>6.1225806451612916</v>
      </c>
      <c r="AA7" s="1222">
        <v>1.0000000000000002</v>
      </c>
      <c r="AB7" s="1222">
        <v>5.8225806451612891</v>
      </c>
      <c r="AC7" s="1222">
        <v>4.1483870967741927</v>
      </c>
      <c r="AD7" s="1222">
        <v>2.8290322580645157</v>
      </c>
      <c r="AE7" s="1222">
        <v>3.3161290322580643</v>
      </c>
    </row>
    <row r="8" spans="1:31" s="312" customFormat="1" ht="12" customHeight="1">
      <c r="A8" s="1420" t="str">
        <f>'[1]11.5'!A8</f>
        <v>April</v>
      </c>
      <c r="B8" s="1217">
        <v>9.5</v>
      </c>
      <c r="C8" s="1218">
        <v>8.1</v>
      </c>
      <c r="D8" s="1218">
        <v>8.5</v>
      </c>
      <c r="E8" s="1218">
        <v>7.9</v>
      </c>
      <c r="F8" s="1219">
        <v>5.2</v>
      </c>
      <c r="G8" s="1217">
        <v>9.6999999999999993</v>
      </c>
      <c r="H8" s="1218">
        <v>9</v>
      </c>
      <c r="I8" s="1218">
        <v>11.3</v>
      </c>
      <c r="J8" s="1218">
        <v>7.2</v>
      </c>
      <c r="K8" s="1219">
        <v>7.9</v>
      </c>
      <c r="L8" s="1217">
        <v>7.6</v>
      </c>
      <c r="M8" s="1218">
        <v>9.1</v>
      </c>
      <c r="N8" s="1218">
        <v>9.3000000000000007</v>
      </c>
      <c r="O8" s="1218">
        <v>8.6</v>
      </c>
      <c r="P8" s="1220">
        <v>10.6</v>
      </c>
      <c r="Q8" s="1217">
        <v>8.3000000000000007</v>
      </c>
      <c r="R8" s="1218">
        <v>12.3</v>
      </c>
      <c r="S8" s="1218">
        <v>8.48</v>
      </c>
      <c r="T8" s="1218">
        <v>10.833333333333334</v>
      </c>
      <c r="U8" s="1219">
        <v>8.8466666666666676</v>
      </c>
      <c r="V8" s="1217">
        <v>8.5966666666666658</v>
      </c>
      <c r="W8" s="1218">
        <v>10.023333333333333</v>
      </c>
      <c r="X8" s="1218">
        <v>8.2200000000000006</v>
      </c>
      <c r="Y8" s="1218">
        <v>8.086666666666666</v>
      </c>
      <c r="Z8" s="1219">
        <v>7.1266666666666669</v>
      </c>
      <c r="AA8" s="1218">
        <v>12.98</v>
      </c>
      <c r="AB8" s="1218">
        <v>9.6566666666666681</v>
      </c>
      <c r="AC8" s="1218">
        <v>9.4466666666666654</v>
      </c>
      <c r="AD8" s="1218">
        <v>5.6766666666666667</v>
      </c>
      <c r="AE8" s="1218">
        <v>6.6166666666666663</v>
      </c>
    </row>
    <row r="9" spans="1:31" s="312" customFormat="1" ht="12" customHeight="1">
      <c r="A9" s="1420" t="str">
        <f>'[1]11.5'!A9</f>
        <v>May</v>
      </c>
      <c r="B9" s="1217">
        <v>15.5</v>
      </c>
      <c r="C9" s="1218">
        <v>12.9</v>
      </c>
      <c r="D9" s="1218">
        <v>12.6</v>
      </c>
      <c r="E9" s="1218">
        <v>13</v>
      </c>
      <c r="F9" s="1219">
        <v>13.5</v>
      </c>
      <c r="G9" s="1217">
        <v>13.7</v>
      </c>
      <c r="H9" s="1218">
        <v>13.8</v>
      </c>
      <c r="I9" s="1218">
        <v>15.1</v>
      </c>
      <c r="J9" s="1218">
        <v>14.6</v>
      </c>
      <c r="K9" s="1219">
        <v>15.8</v>
      </c>
      <c r="L9" s="1217">
        <v>15.4</v>
      </c>
      <c r="M9" s="1218">
        <v>11.7</v>
      </c>
      <c r="N9" s="1218">
        <v>13.3</v>
      </c>
      <c r="O9" s="1218">
        <v>13.1</v>
      </c>
      <c r="P9" s="1220">
        <v>14.8</v>
      </c>
      <c r="Q9" s="1217">
        <v>13.909677419354837</v>
      </c>
      <c r="R9" s="1218">
        <v>13.6</v>
      </c>
      <c r="S9" s="1218">
        <v>11.9</v>
      </c>
      <c r="T9" s="1218">
        <v>13.670967741935483</v>
      </c>
      <c r="U9" s="1219">
        <v>14.854838709677423</v>
      </c>
      <c r="V9" s="1217">
        <v>12.364516129032262</v>
      </c>
      <c r="W9" s="1218">
        <v>12.32258064516129</v>
      </c>
      <c r="X9" s="1218">
        <v>12.838709677419352</v>
      </c>
      <c r="Y9" s="1218">
        <v>13.622580645161289</v>
      </c>
      <c r="Z9" s="1219">
        <v>14.054838709677419</v>
      </c>
      <c r="AA9" s="1218">
        <v>16.461290322580645</v>
      </c>
      <c r="AB9" s="1218">
        <v>10.93225806451613</v>
      </c>
      <c r="AC9" s="1218">
        <v>11.2</v>
      </c>
      <c r="AD9" s="1218">
        <v>10.835483870967742</v>
      </c>
      <c r="AE9" s="1218">
        <v>14.500000000000002</v>
      </c>
    </row>
    <row r="10" spans="1:31" s="312" customFormat="1" ht="12" customHeight="1">
      <c r="A10" s="1421" t="str">
        <f>'[1]11.5'!A10</f>
        <v>June</v>
      </c>
      <c r="B10" s="1217">
        <v>16</v>
      </c>
      <c r="C10" s="1218">
        <v>16.8</v>
      </c>
      <c r="D10" s="1218">
        <v>15</v>
      </c>
      <c r="E10" s="1218">
        <v>16.399999999999999</v>
      </c>
      <c r="F10" s="1219">
        <v>16.5</v>
      </c>
      <c r="G10" s="1217">
        <v>17.2</v>
      </c>
      <c r="H10" s="1218">
        <v>15.6</v>
      </c>
      <c r="I10" s="1218">
        <v>17.7</v>
      </c>
      <c r="J10" s="1218">
        <v>14.5</v>
      </c>
      <c r="K10" s="1219">
        <v>17.7</v>
      </c>
      <c r="L10" s="1217">
        <v>19.7</v>
      </c>
      <c r="M10" s="1218">
        <v>15.7</v>
      </c>
      <c r="N10" s="1218">
        <v>16.399999999999999</v>
      </c>
      <c r="O10" s="1218">
        <v>17.3</v>
      </c>
      <c r="P10" s="1220">
        <v>18.5</v>
      </c>
      <c r="Q10" s="1217">
        <v>17.753333333333334</v>
      </c>
      <c r="R10" s="1218">
        <v>15.3</v>
      </c>
      <c r="S10" s="1218">
        <v>17.043333333333333</v>
      </c>
      <c r="T10" s="1218">
        <v>17.380000000000003</v>
      </c>
      <c r="U10" s="1219">
        <v>17.366666666666671</v>
      </c>
      <c r="V10" s="1217">
        <v>16.156666666666663</v>
      </c>
      <c r="W10" s="1218">
        <v>16.576666666666668</v>
      </c>
      <c r="X10" s="1218">
        <v>16.746666666666666</v>
      </c>
      <c r="Y10" s="1218">
        <v>17.560000000000002</v>
      </c>
      <c r="Z10" s="1219">
        <v>18.436666666666667</v>
      </c>
      <c r="AA10" s="1218">
        <v>17.746666666666666</v>
      </c>
      <c r="AB10" s="1218">
        <v>20.983333333333334</v>
      </c>
      <c r="AC10" s="1218">
        <v>16.643333333333331</v>
      </c>
      <c r="AD10" s="1218">
        <v>19.076666666666668</v>
      </c>
      <c r="AE10" s="1218">
        <v>18.956666666666667</v>
      </c>
    </row>
    <row r="11" spans="1:31" s="312" customFormat="1" ht="12" customHeight="1">
      <c r="A11" s="1420" t="str">
        <f>'[1]11.5'!A11</f>
        <v>July</v>
      </c>
      <c r="B11" s="1214">
        <v>16.7</v>
      </c>
      <c r="C11" s="1215">
        <v>21.5</v>
      </c>
      <c r="D11" s="1215">
        <v>20.5</v>
      </c>
      <c r="E11" s="1215">
        <v>16</v>
      </c>
      <c r="F11" s="1216">
        <v>16.899999999999999</v>
      </c>
      <c r="G11" s="1214">
        <v>17.5</v>
      </c>
      <c r="H11" s="1215">
        <v>19</v>
      </c>
      <c r="I11" s="1215">
        <v>15.9</v>
      </c>
      <c r="J11" s="1215">
        <v>18.3</v>
      </c>
      <c r="K11" s="1216">
        <v>19</v>
      </c>
      <c r="L11" s="1214">
        <v>18.7</v>
      </c>
      <c r="M11" s="1215">
        <v>17.5</v>
      </c>
      <c r="N11" s="1215">
        <v>18.3</v>
      </c>
      <c r="O11" s="1215">
        <v>21.7</v>
      </c>
      <c r="P11" s="1225">
        <v>18.7</v>
      </c>
      <c r="Q11" s="1214">
        <v>18.399999999999999</v>
      </c>
      <c r="R11" s="1215">
        <v>18.5</v>
      </c>
      <c r="S11" s="1215">
        <v>20.364516129032253</v>
      </c>
      <c r="T11" s="1215">
        <v>16.819354838709682</v>
      </c>
      <c r="U11" s="1216">
        <v>18.758064516129028</v>
      </c>
      <c r="V11" s="1214">
        <v>19.829032258064515</v>
      </c>
      <c r="W11" s="1215">
        <v>19.583870967741941</v>
      </c>
      <c r="X11" s="1215">
        <v>20.916129032258063</v>
      </c>
      <c r="Y11" s="1215">
        <v>18.864516129032257</v>
      </c>
      <c r="Z11" s="1216">
        <v>18.767741935483873</v>
      </c>
      <c r="AA11" s="1215">
        <v>19.954838709677414</v>
      </c>
      <c r="AB11" s="1215">
        <v>19.090322580645161</v>
      </c>
      <c r="AC11" s="1215">
        <v>17.977419354838709</v>
      </c>
      <c r="AD11" s="1215">
        <v>19.022580645161288</v>
      </c>
      <c r="AE11" s="1215">
        <v>18.874193548387094</v>
      </c>
    </row>
    <row r="12" spans="1:31" ht="12" customHeight="1">
      <c r="A12" s="1420" t="str">
        <f>'[1]11.5'!A12</f>
        <v>August</v>
      </c>
      <c r="B12" s="1217">
        <v>17.2</v>
      </c>
      <c r="C12" s="1218">
        <v>18.600000000000001</v>
      </c>
      <c r="D12" s="1218">
        <v>17.7</v>
      </c>
      <c r="E12" s="1218">
        <v>16.899999999999999</v>
      </c>
      <c r="F12" s="1219">
        <v>18.600000000000001</v>
      </c>
      <c r="G12" s="1217">
        <v>17.5</v>
      </c>
      <c r="H12" s="1218">
        <v>17.100000000000001</v>
      </c>
      <c r="I12" s="1218">
        <v>18.8</v>
      </c>
      <c r="J12" s="1218">
        <v>18.600000000000001</v>
      </c>
      <c r="K12" s="1219">
        <v>18.899999999999999</v>
      </c>
      <c r="L12" s="1217">
        <v>20.5</v>
      </c>
      <c r="M12" s="1218">
        <v>18.5</v>
      </c>
      <c r="N12" s="1218">
        <v>16.2</v>
      </c>
      <c r="O12" s="1218">
        <v>15.5</v>
      </c>
      <c r="P12" s="1220">
        <v>18.100000000000001</v>
      </c>
      <c r="Q12" s="1217">
        <v>17.899999999999999</v>
      </c>
      <c r="R12" s="1218">
        <v>18.8</v>
      </c>
      <c r="S12" s="1218">
        <v>17.454838709677421</v>
      </c>
      <c r="T12" s="1218">
        <v>18.348387096774196</v>
      </c>
      <c r="U12" s="1219">
        <v>18.622580645161289</v>
      </c>
      <c r="V12" s="1217">
        <v>18.167741935483868</v>
      </c>
      <c r="W12" s="1218">
        <v>16.141935483870967</v>
      </c>
      <c r="X12" s="1218">
        <v>21.78064516129032</v>
      </c>
      <c r="Y12" s="1218">
        <v>17.267741935483869</v>
      </c>
      <c r="Z12" s="1219">
        <v>19.025806451612901</v>
      </c>
      <c r="AA12" s="1218">
        <v>20.912903225806453</v>
      </c>
      <c r="AB12" s="1218">
        <v>19.183870967741935</v>
      </c>
      <c r="AC12" s="1218">
        <v>19.048387096774192</v>
      </c>
      <c r="AD12" s="1218">
        <v>16.287096774193547</v>
      </c>
      <c r="AE12" s="1218">
        <v>19.361290322580643</v>
      </c>
    </row>
    <row r="13" spans="1:31" ht="12" customHeight="1">
      <c r="A13" s="1421" t="str">
        <f>'[1]11.5'!A13</f>
        <v>September</v>
      </c>
      <c r="B13" s="1221">
        <v>12.5</v>
      </c>
      <c r="C13" s="1222">
        <v>14.2</v>
      </c>
      <c r="D13" s="1222">
        <v>12.3</v>
      </c>
      <c r="E13" s="1222">
        <v>10.1</v>
      </c>
      <c r="F13" s="1223">
        <v>13.1</v>
      </c>
      <c r="G13" s="1221">
        <v>12.8</v>
      </c>
      <c r="H13" s="1222">
        <v>16.3</v>
      </c>
      <c r="I13" s="1222">
        <v>12.9</v>
      </c>
      <c r="J13" s="1222">
        <v>11.6</v>
      </c>
      <c r="K13" s="1223">
        <v>12.2</v>
      </c>
      <c r="L13" s="1221">
        <v>13.6</v>
      </c>
      <c r="M13" s="1222">
        <v>13.2</v>
      </c>
      <c r="N13" s="1222">
        <v>14.4</v>
      </c>
      <c r="O13" s="1222">
        <v>15.8</v>
      </c>
      <c r="P13" s="1224">
        <v>11.7</v>
      </c>
      <c r="Q13" s="1221">
        <v>12.41</v>
      </c>
      <c r="R13" s="1222">
        <v>15.1</v>
      </c>
      <c r="S13" s="1222">
        <v>11.713333333333333</v>
      </c>
      <c r="T13" s="1222">
        <v>14.900000000000002</v>
      </c>
      <c r="U13" s="1223">
        <v>13.669999999999998</v>
      </c>
      <c r="V13" s="1221">
        <v>12.17</v>
      </c>
      <c r="W13" s="1222">
        <v>14.26</v>
      </c>
      <c r="X13" s="1222">
        <v>13.526666666666667</v>
      </c>
      <c r="Y13" s="1222">
        <v>16.003333333333334</v>
      </c>
      <c r="Z13" s="1223">
        <v>12.04</v>
      </c>
      <c r="AA13" s="1222">
        <v>14.723333333333334</v>
      </c>
      <c r="AB13" s="1222">
        <v>13.526666666666667</v>
      </c>
      <c r="AC13" s="1222">
        <v>14.163333333333334</v>
      </c>
      <c r="AD13" s="1222">
        <v>14.373333333333333</v>
      </c>
      <c r="AE13" s="1222">
        <v>12.16</v>
      </c>
    </row>
    <row r="14" spans="1:31" ht="12" customHeight="1">
      <c r="A14" s="1420" t="str">
        <f>'[1]11.5'!A14</f>
        <v>October</v>
      </c>
      <c r="B14" s="1217">
        <v>8.1</v>
      </c>
      <c r="C14" s="1218">
        <v>6.4</v>
      </c>
      <c r="D14" s="1218">
        <v>10.199999999999999</v>
      </c>
      <c r="E14" s="1218">
        <v>9.1</v>
      </c>
      <c r="F14" s="1219">
        <v>6.5</v>
      </c>
      <c r="G14" s="1217">
        <v>8.4</v>
      </c>
      <c r="H14" s="1218">
        <v>8.4</v>
      </c>
      <c r="I14" s="1218">
        <v>11.3</v>
      </c>
      <c r="J14" s="1218">
        <v>11.6</v>
      </c>
      <c r="K14" s="1219">
        <v>7.2</v>
      </c>
      <c r="L14" s="1217">
        <v>5.3</v>
      </c>
      <c r="M14" s="1218">
        <v>9.6</v>
      </c>
      <c r="N14" s="1218">
        <v>9.3000000000000007</v>
      </c>
      <c r="O14" s="1218">
        <v>10.4</v>
      </c>
      <c r="P14" s="1220">
        <v>7.5</v>
      </c>
      <c r="Q14" s="1217">
        <v>8.6064516129032231</v>
      </c>
      <c r="R14" s="1218">
        <v>7.6</v>
      </c>
      <c r="S14" s="1218">
        <v>6.4290322580645149</v>
      </c>
      <c r="T14" s="1218">
        <v>8.1709677419354829</v>
      </c>
      <c r="U14" s="1219">
        <v>7.8161290322580657</v>
      </c>
      <c r="V14" s="1217">
        <v>9.2032258064516128</v>
      </c>
      <c r="W14" s="1218">
        <v>10.261290322580646</v>
      </c>
      <c r="X14" s="1218">
        <v>8.1580645161290342</v>
      </c>
      <c r="Y14" s="1218">
        <v>7.6451612903225818</v>
      </c>
      <c r="Z14" s="1219">
        <v>9.7129032258064498</v>
      </c>
      <c r="AA14" s="1218">
        <v>10.145161290322582</v>
      </c>
      <c r="AB14" s="1218">
        <v>9.6258064516129043</v>
      </c>
      <c r="AC14" s="1218">
        <v>9.1709677419354847</v>
      </c>
      <c r="AD14" s="1218">
        <v>8.17741935483871</v>
      </c>
      <c r="AE14" s="1218">
        <v>10.777419354838711</v>
      </c>
    </row>
    <row r="15" spans="1:31" ht="12" customHeight="1">
      <c r="A15" s="1420" t="str">
        <f>'[1]11.5'!A15</f>
        <v>November</v>
      </c>
      <c r="B15" s="1217">
        <v>0</v>
      </c>
      <c r="C15" s="1218">
        <v>5.3</v>
      </c>
      <c r="D15" s="1218">
        <v>0.7</v>
      </c>
      <c r="E15" s="1218">
        <v>4.7</v>
      </c>
      <c r="F15" s="1219">
        <v>3</v>
      </c>
      <c r="G15" s="1217">
        <v>0.3</v>
      </c>
      <c r="H15" s="1218">
        <v>2</v>
      </c>
      <c r="I15" s="1218">
        <v>5.8</v>
      </c>
      <c r="J15" s="1218">
        <v>1.8</v>
      </c>
      <c r="K15" s="1219">
        <v>5.0999999999999996</v>
      </c>
      <c r="L15" s="1217">
        <v>5</v>
      </c>
      <c r="M15" s="1218">
        <v>3.6</v>
      </c>
      <c r="N15" s="1218">
        <v>2.2999999999999998</v>
      </c>
      <c r="O15" s="1218">
        <v>5.9</v>
      </c>
      <c r="P15" s="1220">
        <v>1.8</v>
      </c>
      <c r="Q15" s="1217">
        <v>4.9000000000000004</v>
      </c>
      <c r="R15" s="1218">
        <v>5.8</v>
      </c>
      <c r="S15" s="1218">
        <v>5.3866666666666676</v>
      </c>
      <c r="T15" s="1218">
        <v>2.6866666666666665</v>
      </c>
      <c r="U15" s="1219">
        <v>5.3733333333333331</v>
      </c>
      <c r="V15" s="1217">
        <v>4.3366666666666669</v>
      </c>
      <c r="W15" s="1218">
        <v>6.3366666666666669</v>
      </c>
      <c r="X15" s="1218">
        <v>5.9433333333333325</v>
      </c>
      <c r="Y15" s="1218">
        <v>2.8433333333333333</v>
      </c>
      <c r="Z15" s="1219">
        <v>3.8933333333333322</v>
      </c>
      <c r="AA15" s="1218">
        <v>4.4300000000000006</v>
      </c>
      <c r="AB15" s="1218">
        <v>5.8366666666666669</v>
      </c>
      <c r="AC15" s="1218">
        <v>3.9799999999999995</v>
      </c>
      <c r="AD15" s="1218">
        <v>3.8100000000000005</v>
      </c>
      <c r="AE15" s="1218">
        <v>4.2466666666666661</v>
      </c>
    </row>
    <row r="16" spans="1:31" ht="12" customHeight="1">
      <c r="A16" s="1421" t="str">
        <f>'[1]11.5'!A16</f>
        <v>December</v>
      </c>
      <c r="B16" s="1217">
        <v>1.8</v>
      </c>
      <c r="C16" s="1218">
        <v>1.1000000000000001</v>
      </c>
      <c r="D16" s="1218">
        <v>-2.4</v>
      </c>
      <c r="E16" s="1218">
        <v>-4.8</v>
      </c>
      <c r="F16" s="1219">
        <v>0.9</v>
      </c>
      <c r="G16" s="1217">
        <v>-1.7</v>
      </c>
      <c r="H16" s="1218">
        <v>-0.1</v>
      </c>
      <c r="I16" s="1218">
        <v>0.9</v>
      </c>
      <c r="J16" s="1218">
        <v>-3.4</v>
      </c>
      <c r="K16" s="1219">
        <v>-2.8</v>
      </c>
      <c r="L16" s="1217">
        <v>-0.4</v>
      </c>
      <c r="M16" s="1218">
        <v>-0.4</v>
      </c>
      <c r="N16" s="1218">
        <v>-1</v>
      </c>
      <c r="O16" s="1218">
        <v>2.5</v>
      </c>
      <c r="P16" s="1219">
        <v>-0.6</v>
      </c>
      <c r="Q16" s="1217">
        <v>1.090322580645162</v>
      </c>
      <c r="R16" s="1218">
        <v>-0.7</v>
      </c>
      <c r="S16" s="1218">
        <v>-4.6322580645161295</v>
      </c>
      <c r="T16" s="1218">
        <v>2.2193548387096778</v>
      </c>
      <c r="U16" s="1219">
        <v>-1.2322580645161287</v>
      </c>
      <c r="V16" s="1217">
        <v>1.4096774193548389</v>
      </c>
      <c r="W16" s="1218">
        <v>1.9193548387096775</v>
      </c>
      <c r="X16" s="1218">
        <v>3.5354838709677412</v>
      </c>
      <c r="Y16" s="1218">
        <v>-0.38709677419354827</v>
      </c>
      <c r="Z16" s="1219">
        <v>1.0096774193548386</v>
      </c>
      <c r="AA16" s="1218">
        <v>1.4161290322580646</v>
      </c>
      <c r="AB16" s="1218">
        <v>2.0612903225806449</v>
      </c>
      <c r="AC16" s="1218">
        <v>1.9064516129032256</v>
      </c>
      <c r="AD16" s="1218">
        <v>0.58387096774193536</v>
      </c>
      <c r="AE16" s="1218">
        <v>0.43548387096774194</v>
      </c>
    </row>
    <row r="17" spans="1:34" ht="12" customHeight="1">
      <c r="A17" s="1420" t="str">
        <f>'[1]11.5'!A17</f>
        <v>1Q</v>
      </c>
      <c r="B17" s="1214">
        <v>-0.19999999999999987</v>
      </c>
      <c r="C17" s="1215">
        <v>2.4</v>
      </c>
      <c r="D17" s="1215">
        <v>1.4666666666666668</v>
      </c>
      <c r="E17" s="1215">
        <v>-3.1999999999999997</v>
      </c>
      <c r="F17" s="1216">
        <v>0.3666666666666667</v>
      </c>
      <c r="G17" s="1214">
        <v>2.1</v>
      </c>
      <c r="H17" s="1215">
        <v>1.0666666666666667</v>
      </c>
      <c r="I17" s="1215">
        <v>1.3999999999999997</v>
      </c>
      <c r="J17" s="1215">
        <v>1</v>
      </c>
      <c r="K17" s="1216">
        <v>2.3666666666666667</v>
      </c>
      <c r="L17" s="1214">
        <v>-0.86666666666666659</v>
      </c>
      <c r="M17" s="1215">
        <v>-3.5483870967741936E-2</v>
      </c>
      <c r="N17" s="1215">
        <v>-0.69999999999999984</v>
      </c>
      <c r="O17" s="1215">
        <v>-2.7666666666666662</v>
      </c>
      <c r="P17" s="1216">
        <v>4.0866666666666669</v>
      </c>
      <c r="Q17" s="1214">
        <v>2.5833333333333335</v>
      </c>
      <c r="R17" s="1215">
        <v>-0.23333333333333325</v>
      </c>
      <c r="S17" s="1215">
        <v>-1.0062980030721964</v>
      </c>
      <c r="T17" s="1215">
        <v>0.50668202764976966</v>
      </c>
      <c r="U17" s="1216">
        <v>0.18075639599555129</v>
      </c>
      <c r="V17" s="1214">
        <v>-0.9105606758832564</v>
      </c>
      <c r="W17" s="1215">
        <v>3.1675115207373268</v>
      </c>
      <c r="X17" s="1215">
        <v>1.9211213517665131</v>
      </c>
      <c r="Y17" s="1215">
        <v>2.0535714285714288</v>
      </c>
      <c r="Z17" s="1216">
        <v>0.57553763440860217</v>
      </c>
      <c r="AA17" s="1215">
        <v>-8.9631336405529963E-2</v>
      </c>
      <c r="AB17" s="1215">
        <v>2.0451228878648231</v>
      </c>
      <c r="AC17" s="1215">
        <v>2.8438556067588325</v>
      </c>
      <c r="AD17" s="1215">
        <v>0.39704301075268794</v>
      </c>
      <c r="AE17" s="1215">
        <v>2.3975038402457756</v>
      </c>
    </row>
    <row r="18" spans="1:34" ht="12" customHeight="1">
      <c r="A18" s="1420" t="str">
        <f>'[1]11.5'!A18</f>
        <v>2Q</v>
      </c>
      <c r="B18" s="1217">
        <v>13.666666666666666</v>
      </c>
      <c r="C18" s="1218">
        <v>12.6</v>
      </c>
      <c r="D18" s="1218">
        <v>12.033333333333333</v>
      </c>
      <c r="E18" s="1218">
        <v>12.433333333333332</v>
      </c>
      <c r="F18" s="1219">
        <v>11.733333333333334</v>
      </c>
      <c r="G18" s="1217">
        <v>13.533333333333331</v>
      </c>
      <c r="H18" s="1218">
        <v>12.799999999999999</v>
      </c>
      <c r="I18" s="1218">
        <v>14.699999999999998</v>
      </c>
      <c r="J18" s="1218">
        <v>12.1</v>
      </c>
      <c r="K18" s="1219">
        <v>13.800000000000002</v>
      </c>
      <c r="L18" s="1217">
        <v>14.233333333333334</v>
      </c>
      <c r="M18" s="1218">
        <v>12.166666666666666</v>
      </c>
      <c r="N18" s="1218">
        <v>13</v>
      </c>
      <c r="O18" s="1218">
        <v>13</v>
      </c>
      <c r="P18" s="1219">
        <v>14.633333333333333</v>
      </c>
      <c r="Q18" s="1217">
        <v>13.321003584229393</v>
      </c>
      <c r="R18" s="1218">
        <v>13.733333333333334</v>
      </c>
      <c r="S18" s="1218">
        <v>12.474444444444444</v>
      </c>
      <c r="T18" s="1218">
        <v>13.961433691756275</v>
      </c>
      <c r="U18" s="1219">
        <v>13.689390681003587</v>
      </c>
      <c r="V18" s="1217">
        <v>12.372616487455197</v>
      </c>
      <c r="W18" s="1218">
        <v>12.974193548387097</v>
      </c>
      <c r="X18" s="1218">
        <v>12.601792114695337</v>
      </c>
      <c r="Y18" s="1218">
        <v>13.089749103942651</v>
      </c>
      <c r="Z18" s="1219">
        <v>13.206057347670251</v>
      </c>
      <c r="AA18" s="1218">
        <v>15.72931899641577</v>
      </c>
      <c r="AB18" s="1218">
        <v>13.857419354838711</v>
      </c>
      <c r="AC18" s="1218">
        <v>12.429999999999998</v>
      </c>
      <c r="AD18" s="1218">
        <v>11.86293906810036</v>
      </c>
      <c r="AE18" s="1218">
        <v>13.357777777777779</v>
      </c>
    </row>
    <row r="19" spans="1:34" ht="12" customHeight="1">
      <c r="A19" s="1420" t="str">
        <f>'[1]11.5'!A19</f>
        <v>3Q</v>
      </c>
      <c r="B19" s="1217">
        <v>15.466666666666667</v>
      </c>
      <c r="C19" s="1218">
        <v>18.099999999999998</v>
      </c>
      <c r="D19" s="1218">
        <v>16.833333333333332</v>
      </c>
      <c r="E19" s="1218">
        <v>14.333333333333334</v>
      </c>
      <c r="F19" s="1219">
        <v>16.2</v>
      </c>
      <c r="G19" s="1217">
        <v>15.933333333333332</v>
      </c>
      <c r="H19" s="1218">
        <v>17.466666666666669</v>
      </c>
      <c r="I19" s="1218">
        <v>15.866666666666667</v>
      </c>
      <c r="J19" s="1218">
        <v>16.166666666666668</v>
      </c>
      <c r="K19" s="1219">
        <v>16.7</v>
      </c>
      <c r="L19" s="1217">
        <v>17.600000000000001</v>
      </c>
      <c r="M19" s="1218">
        <v>16.400000000000002</v>
      </c>
      <c r="N19" s="1218">
        <v>16.3</v>
      </c>
      <c r="O19" s="1218">
        <v>17.666666666666668</v>
      </c>
      <c r="P19" s="1219">
        <v>16.166666666666668</v>
      </c>
      <c r="Q19" s="1217">
        <v>16.236666666666665</v>
      </c>
      <c r="R19" s="1218">
        <v>17.466666666666665</v>
      </c>
      <c r="S19" s="1218">
        <v>16.510896057347669</v>
      </c>
      <c r="T19" s="1218">
        <v>16.689247311827959</v>
      </c>
      <c r="U19" s="1219">
        <v>17.016881720430106</v>
      </c>
      <c r="V19" s="1217">
        <v>16.722258064516129</v>
      </c>
      <c r="W19" s="1218">
        <v>16.66193548387097</v>
      </c>
      <c r="X19" s="1218">
        <v>18.741146953405018</v>
      </c>
      <c r="Y19" s="1218">
        <v>17.378530465949819</v>
      </c>
      <c r="Z19" s="1219">
        <v>16.611182795698927</v>
      </c>
      <c r="AA19" s="1218">
        <v>18.530358422939067</v>
      </c>
      <c r="AB19" s="1218">
        <v>17.266953405017919</v>
      </c>
      <c r="AC19" s="1218">
        <v>17.06304659498208</v>
      </c>
      <c r="AD19" s="1218">
        <v>16.56100358422939</v>
      </c>
      <c r="AE19" s="1218">
        <v>16.798494623655913</v>
      </c>
    </row>
    <row r="20" spans="1:34" ht="12" customHeight="1">
      <c r="A20" s="1421" t="str">
        <f>'[1]11.5'!A20</f>
        <v>4Q</v>
      </c>
      <c r="B20" s="1221">
        <v>3.3000000000000003</v>
      </c>
      <c r="C20" s="1222">
        <v>4.2666666666666666</v>
      </c>
      <c r="D20" s="1222">
        <v>2.8333333333333326</v>
      </c>
      <c r="E20" s="1222">
        <v>3</v>
      </c>
      <c r="F20" s="1223">
        <v>3.4666666666666668</v>
      </c>
      <c r="G20" s="1221">
        <v>2.3333333333333335</v>
      </c>
      <c r="H20" s="1222">
        <v>3.4333333333333336</v>
      </c>
      <c r="I20" s="1222">
        <v>6</v>
      </c>
      <c r="J20" s="1222">
        <v>3.3333333333333335</v>
      </c>
      <c r="K20" s="1223">
        <v>3.1666666666666665</v>
      </c>
      <c r="L20" s="1221">
        <v>3.3000000000000003</v>
      </c>
      <c r="M20" s="1222">
        <v>4.2666666666666666</v>
      </c>
      <c r="N20" s="1222">
        <v>3.5333333333333337</v>
      </c>
      <c r="O20" s="1222">
        <v>6.2666666666666666</v>
      </c>
      <c r="P20" s="1223">
        <v>2.9000000000000004</v>
      </c>
      <c r="Q20" s="1221">
        <v>4.865591397849462</v>
      </c>
      <c r="R20" s="1222">
        <v>4.2333333333333334</v>
      </c>
      <c r="S20" s="1222">
        <v>2.3944802867383514</v>
      </c>
      <c r="T20" s="1222">
        <v>4.3589964157706085</v>
      </c>
      <c r="U20" s="1223">
        <v>3.98573476702509</v>
      </c>
      <c r="V20" s="1221">
        <v>4.983189964157706</v>
      </c>
      <c r="W20" s="1222">
        <v>6.1724372759856623</v>
      </c>
      <c r="X20" s="1222">
        <v>5.8789605734767028</v>
      </c>
      <c r="Y20" s="1222">
        <v>3.367132616487456</v>
      </c>
      <c r="Z20" s="1223">
        <v>4.871971326164874</v>
      </c>
      <c r="AA20" s="1222">
        <v>5.3304301075268823</v>
      </c>
      <c r="AB20" s="1222">
        <v>5.8412544802867394</v>
      </c>
      <c r="AC20" s="1222">
        <v>5.0191397849462369</v>
      </c>
      <c r="AD20" s="1222">
        <v>4.1904301075268817</v>
      </c>
      <c r="AE20" s="1222">
        <v>5.1531899641577068</v>
      </c>
    </row>
    <row r="21" spans="1:34" ht="12" customHeight="1">
      <c r="A21" s="1420" t="str">
        <f>'[1]11.5'!A21</f>
        <v>1H</v>
      </c>
      <c r="B21" s="1217">
        <v>6.7333333333333334</v>
      </c>
      <c r="C21" s="1218">
        <v>7.5</v>
      </c>
      <c r="D21" s="1218">
        <v>6.75</v>
      </c>
      <c r="E21" s="1218">
        <v>4.6166666666666663</v>
      </c>
      <c r="F21" s="1219">
        <v>6.05</v>
      </c>
      <c r="G21" s="1217">
        <v>7.8166666666666664</v>
      </c>
      <c r="H21" s="1218">
        <v>6.9333333333333336</v>
      </c>
      <c r="I21" s="1218">
        <v>8.0499999999999989</v>
      </c>
      <c r="J21" s="1218">
        <v>6.55</v>
      </c>
      <c r="K21" s="1219">
        <v>8.0833333333333339</v>
      </c>
      <c r="L21" s="1217">
        <v>6.6833333333333327</v>
      </c>
      <c r="M21" s="1218">
        <v>6.0655913978494622</v>
      </c>
      <c r="N21" s="1218">
        <v>6.1499999999999995</v>
      </c>
      <c r="O21" s="1218">
        <v>5.1166666666666671</v>
      </c>
      <c r="P21" s="1219">
        <v>9.36</v>
      </c>
      <c r="Q21" s="1217">
        <v>7.9521684587813626</v>
      </c>
      <c r="R21" s="1218">
        <v>6.75</v>
      </c>
      <c r="S21" s="1218">
        <v>5.734073220686124</v>
      </c>
      <c r="T21" s="1218">
        <v>7.2340578597030216</v>
      </c>
      <c r="U21" s="1219">
        <v>6.9350735384995694</v>
      </c>
      <c r="V21" s="1217">
        <v>5.731027905785969</v>
      </c>
      <c r="W21" s="1218">
        <v>8.0708525345622117</v>
      </c>
      <c r="X21" s="1218">
        <v>7.2614567332309266</v>
      </c>
      <c r="Y21" s="1218">
        <v>7.5716602662570409</v>
      </c>
      <c r="Z21" s="1219">
        <v>6.8907974910394261</v>
      </c>
      <c r="AA21" s="1218">
        <v>7.8198438300051194</v>
      </c>
      <c r="AB21" s="1218">
        <v>7.9512711213517662</v>
      </c>
      <c r="AC21" s="1218">
        <v>7.6369278033794146</v>
      </c>
      <c r="AD21" s="1218">
        <v>6.1299910394265238</v>
      </c>
      <c r="AE21" s="1218">
        <v>7.8776408090117771</v>
      </c>
      <c r="AF21" s="400"/>
      <c r="AG21" s="400"/>
      <c r="AH21" s="400"/>
    </row>
    <row r="22" spans="1:34" ht="12" customHeight="1">
      <c r="A22" s="1421" t="str">
        <f>'[1]11.5'!A22</f>
        <v>2H</v>
      </c>
      <c r="B22" s="1217">
        <v>9.3833333333333329</v>
      </c>
      <c r="C22" s="1218">
        <v>11.183333333333332</v>
      </c>
      <c r="D22" s="1218">
        <v>9.8333333333333339</v>
      </c>
      <c r="E22" s="1218">
        <v>8.6666666666666679</v>
      </c>
      <c r="F22" s="1219">
        <v>9.8333333333333339</v>
      </c>
      <c r="G22" s="1217">
        <v>9.1333333333333311</v>
      </c>
      <c r="H22" s="1218">
        <v>10.450000000000001</v>
      </c>
      <c r="I22" s="1218">
        <v>10.933333333333335</v>
      </c>
      <c r="J22" s="1218">
        <v>9.7500000000000018</v>
      </c>
      <c r="K22" s="1219">
        <v>9.9333333333333336</v>
      </c>
      <c r="L22" s="1217">
        <v>10.450000000000001</v>
      </c>
      <c r="M22" s="1218">
        <v>10.333333333333334</v>
      </c>
      <c r="N22" s="1218">
        <v>9.9166666666666661</v>
      </c>
      <c r="O22" s="1218">
        <v>11.966666666666667</v>
      </c>
      <c r="P22" s="1219">
        <v>9.5333333333333332</v>
      </c>
      <c r="Q22" s="1217">
        <v>10.551129032258062</v>
      </c>
      <c r="R22" s="1218">
        <v>10.85</v>
      </c>
      <c r="S22" s="1218">
        <v>9.4526881720430094</v>
      </c>
      <c r="T22" s="1218">
        <v>10.524121863799285</v>
      </c>
      <c r="U22" s="1219">
        <v>10.501308243727598</v>
      </c>
      <c r="V22" s="1217">
        <v>10.852724014336916</v>
      </c>
      <c r="W22" s="1218">
        <v>11.417186379928317</v>
      </c>
      <c r="X22" s="1218">
        <v>12.310053763440857</v>
      </c>
      <c r="Y22" s="1218">
        <v>10.372831541218636</v>
      </c>
      <c r="Z22" s="1219">
        <v>10.741577060931901</v>
      </c>
      <c r="AA22" s="1218">
        <v>11.930394265232977</v>
      </c>
      <c r="AB22" s="1218">
        <v>11.554103942652331</v>
      </c>
      <c r="AC22" s="1218">
        <v>11.041093189964158</v>
      </c>
      <c r="AD22" s="1218">
        <v>10.375716845878136</v>
      </c>
      <c r="AE22" s="1218">
        <v>10.97584229390681</v>
      </c>
      <c r="AF22" s="400"/>
      <c r="AG22" s="400"/>
      <c r="AH22" s="400"/>
    </row>
    <row r="23" spans="1:34" ht="12" customHeight="1">
      <c r="A23" s="1421" t="str">
        <f>'[1]11.5'!A23</f>
        <v>Year</v>
      </c>
      <c r="B23" s="1226">
        <v>8.0583333333333318</v>
      </c>
      <c r="C23" s="1227">
        <v>9.3416666666666668</v>
      </c>
      <c r="D23" s="1227">
        <v>8.2916666666666661</v>
      </c>
      <c r="E23" s="1227">
        <v>6.6416666666666666</v>
      </c>
      <c r="F23" s="1228">
        <v>7.9416666666666664</v>
      </c>
      <c r="G23" s="1226">
        <v>8.4749999999999996</v>
      </c>
      <c r="H23" s="1227">
        <v>8.6916666666666682</v>
      </c>
      <c r="I23" s="1227">
        <v>9.4916666666666671</v>
      </c>
      <c r="J23" s="1227">
        <v>8.1499999999999968</v>
      </c>
      <c r="K23" s="1228">
        <v>9.0083333333333346</v>
      </c>
      <c r="L23" s="1226">
        <v>8.5666666666666647</v>
      </c>
      <c r="M23" s="1227">
        <v>8.1994623655913959</v>
      </c>
      <c r="N23" s="1227">
        <v>8.0333333333333332</v>
      </c>
      <c r="O23" s="1227">
        <v>8.5416666666666679</v>
      </c>
      <c r="P23" s="1228">
        <v>9.4466666666666672</v>
      </c>
      <c r="Q23" s="1226">
        <v>9.2516487455197147</v>
      </c>
      <c r="R23" s="1227">
        <v>8.7999999999999989</v>
      </c>
      <c r="S23" s="1227">
        <v>7.5933806963645667</v>
      </c>
      <c r="T23" s="1227">
        <v>8.8790898617511527</v>
      </c>
      <c r="U23" s="1228">
        <v>8.7181908911135846</v>
      </c>
      <c r="V23" s="1226">
        <v>8.2918759600614447</v>
      </c>
      <c r="W23" s="1227">
        <v>9.7440194572452654</v>
      </c>
      <c r="X23" s="1227">
        <v>9.7857552483358941</v>
      </c>
      <c r="Y23" s="1227">
        <v>8.9722459037378375</v>
      </c>
      <c r="Z23" s="1228">
        <v>8.8161872759856621</v>
      </c>
      <c r="AA23" s="1227">
        <v>9.8751190476190462</v>
      </c>
      <c r="AB23" s="1227">
        <v>9.7526875320020494</v>
      </c>
      <c r="AC23" s="1227">
        <v>9.3390104966717846</v>
      </c>
      <c r="AD23" s="1227">
        <v>8.2528539426523277</v>
      </c>
      <c r="AE23" s="1227">
        <v>9.426741551459294</v>
      </c>
      <c r="AF23" s="400"/>
      <c r="AG23" s="400"/>
      <c r="AH23" s="400"/>
    </row>
    <row r="24" spans="1:34" ht="12" customHeight="1">
      <c r="A24" s="1321"/>
      <c r="B24" s="1322"/>
      <c r="C24" s="1322"/>
      <c r="D24" s="1322"/>
      <c r="E24" s="1322"/>
      <c r="F24" s="1322"/>
      <c r="G24" s="1322"/>
      <c r="H24" s="1322"/>
      <c r="I24" s="1322"/>
      <c r="J24" s="1322"/>
      <c r="K24" s="1322"/>
      <c r="L24" s="1322"/>
      <c r="M24" s="1322"/>
      <c r="N24" s="1322"/>
      <c r="O24" s="1322"/>
      <c r="P24" s="1322"/>
      <c r="Q24" s="1322"/>
      <c r="R24" s="1322"/>
      <c r="S24" s="1322"/>
      <c r="T24" s="1322"/>
      <c r="U24" s="1322"/>
      <c r="V24" s="1322"/>
      <c r="W24" s="1322"/>
      <c r="X24" s="1322"/>
      <c r="Y24" s="1322"/>
      <c r="Z24" s="1322"/>
      <c r="AA24" s="1322"/>
      <c r="AB24" s="1322"/>
      <c r="AC24" s="1322"/>
      <c r="AD24" s="1322"/>
      <c r="AE24" s="1322"/>
      <c r="AF24" s="400"/>
      <c r="AG24" s="400"/>
      <c r="AH24" s="400"/>
    </row>
    <row r="25" spans="1:34">
      <c r="A25" s="1804" t="s">
        <v>498</v>
      </c>
      <c r="B25" s="1804"/>
      <c r="C25" s="1804"/>
      <c r="D25" s="1804"/>
      <c r="E25" s="1804"/>
      <c r="F25" s="1804"/>
      <c r="G25" s="1804"/>
      <c r="H25" s="1804"/>
      <c r="I25" s="1804"/>
      <c r="J25" s="1804"/>
      <c r="K25" s="1804"/>
      <c r="L25" s="1804"/>
      <c r="M25" s="1804"/>
      <c r="N25" s="1804"/>
      <c r="O25" s="1804"/>
      <c r="P25" s="1804"/>
      <c r="Q25" s="1804"/>
      <c r="R25" s="1804"/>
      <c r="S25" s="1804"/>
      <c r="T25" s="1804"/>
      <c r="U25" s="1804"/>
      <c r="V25" s="1804"/>
      <c r="W25" s="1804"/>
      <c r="X25" s="1804"/>
      <c r="Y25" s="1804"/>
      <c r="Z25" s="1804"/>
      <c r="AA25" s="1804"/>
      <c r="AB25" s="1804"/>
      <c r="AC25" s="1804"/>
      <c r="AD25" s="1804"/>
      <c r="AE25" s="1804"/>
      <c r="AF25" s="400"/>
      <c r="AG25" s="400"/>
      <c r="AH25" s="400"/>
    </row>
    <row r="26" spans="1:34">
      <c r="A26" s="387"/>
      <c r="B26" s="388">
        <f>B4</f>
        <v>1993</v>
      </c>
      <c r="C26" s="388">
        <f t="shared" ref="C26:AE26" si="0">C4</f>
        <v>1994</v>
      </c>
      <c r="D26" s="388">
        <f t="shared" si="0"/>
        <v>1995</v>
      </c>
      <c r="E26" s="388">
        <f t="shared" si="0"/>
        <v>1996</v>
      </c>
      <c r="F26" s="388">
        <f t="shared" si="0"/>
        <v>1997</v>
      </c>
      <c r="G26" s="388">
        <f t="shared" si="0"/>
        <v>1998</v>
      </c>
      <c r="H26" s="388">
        <f t="shared" si="0"/>
        <v>1999</v>
      </c>
      <c r="I26" s="388">
        <f t="shared" si="0"/>
        <v>2000</v>
      </c>
      <c r="J26" s="388">
        <f t="shared" si="0"/>
        <v>2001</v>
      </c>
      <c r="K26" s="388">
        <f t="shared" si="0"/>
        <v>2002</v>
      </c>
      <c r="L26" s="388">
        <f t="shared" si="0"/>
        <v>2003</v>
      </c>
      <c r="M26" s="388">
        <f t="shared" si="0"/>
        <v>2004</v>
      </c>
      <c r="N26" s="388">
        <f t="shared" si="0"/>
        <v>2005</v>
      </c>
      <c r="O26" s="388">
        <f t="shared" si="0"/>
        <v>2006</v>
      </c>
      <c r="P26" s="388">
        <f t="shared" si="0"/>
        <v>2007</v>
      </c>
      <c r="Q26" s="388">
        <f t="shared" si="0"/>
        <v>2008</v>
      </c>
      <c r="R26" s="388">
        <f t="shared" si="0"/>
        <v>2009</v>
      </c>
      <c r="S26" s="388">
        <f t="shared" si="0"/>
        <v>2010</v>
      </c>
      <c r="T26" s="388">
        <f t="shared" si="0"/>
        <v>2011</v>
      </c>
      <c r="U26" s="388">
        <f t="shared" si="0"/>
        <v>2012</v>
      </c>
      <c r="V26" s="388">
        <f t="shared" si="0"/>
        <v>2013</v>
      </c>
      <c r="W26" s="388">
        <f t="shared" si="0"/>
        <v>2014</v>
      </c>
      <c r="X26" s="388">
        <f t="shared" si="0"/>
        <v>2015</v>
      </c>
      <c r="Y26" s="388">
        <f t="shared" si="0"/>
        <v>2016</v>
      </c>
      <c r="Z26" s="388">
        <f t="shared" si="0"/>
        <v>2017</v>
      </c>
      <c r="AA26" s="388">
        <f t="shared" si="0"/>
        <v>2018</v>
      </c>
      <c r="AB26" s="388">
        <f t="shared" si="0"/>
        <v>2019</v>
      </c>
      <c r="AC26" s="388">
        <f t="shared" si="0"/>
        <v>2020</v>
      </c>
      <c r="AD26" s="388">
        <f t="shared" si="0"/>
        <v>2021</v>
      </c>
      <c r="AE26" s="388">
        <f t="shared" si="0"/>
        <v>2022</v>
      </c>
      <c r="AF26" s="400"/>
      <c r="AG26" s="400"/>
      <c r="AH26" s="400"/>
    </row>
    <row r="27" spans="1:34">
      <c r="A27" s="387" t="str">
        <f>A23</f>
        <v>Year</v>
      </c>
      <c r="B27" s="389">
        <f>B23</f>
        <v>8.0583333333333318</v>
      </c>
      <c r="C27" s="389">
        <f t="shared" ref="C27:AE27" si="1">C23</f>
        <v>9.3416666666666668</v>
      </c>
      <c r="D27" s="389">
        <f t="shared" si="1"/>
        <v>8.2916666666666661</v>
      </c>
      <c r="E27" s="389">
        <f t="shared" si="1"/>
        <v>6.6416666666666666</v>
      </c>
      <c r="F27" s="389">
        <f t="shared" si="1"/>
        <v>7.9416666666666664</v>
      </c>
      <c r="G27" s="389">
        <f t="shared" si="1"/>
        <v>8.4749999999999996</v>
      </c>
      <c r="H27" s="389">
        <f t="shared" si="1"/>
        <v>8.6916666666666682</v>
      </c>
      <c r="I27" s="389">
        <f t="shared" si="1"/>
        <v>9.4916666666666671</v>
      </c>
      <c r="J27" s="389">
        <f t="shared" si="1"/>
        <v>8.1499999999999968</v>
      </c>
      <c r="K27" s="389">
        <f t="shared" si="1"/>
        <v>9.0083333333333346</v>
      </c>
      <c r="L27" s="389">
        <f t="shared" si="1"/>
        <v>8.5666666666666647</v>
      </c>
      <c r="M27" s="389">
        <f t="shared" si="1"/>
        <v>8.1994623655913959</v>
      </c>
      <c r="N27" s="389">
        <f t="shared" si="1"/>
        <v>8.0333333333333332</v>
      </c>
      <c r="O27" s="389">
        <f t="shared" si="1"/>
        <v>8.5416666666666679</v>
      </c>
      <c r="P27" s="389">
        <f t="shared" si="1"/>
        <v>9.4466666666666672</v>
      </c>
      <c r="Q27" s="389">
        <f t="shared" si="1"/>
        <v>9.2516487455197147</v>
      </c>
      <c r="R27" s="389">
        <f t="shared" si="1"/>
        <v>8.7999999999999989</v>
      </c>
      <c r="S27" s="389">
        <f t="shared" si="1"/>
        <v>7.5933806963645667</v>
      </c>
      <c r="T27" s="389">
        <f t="shared" si="1"/>
        <v>8.8790898617511527</v>
      </c>
      <c r="U27" s="389">
        <f t="shared" si="1"/>
        <v>8.7181908911135846</v>
      </c>
      <c r="V27" s="389">
        <f t="shared" si="1"/>
        <v>8.2918759600614447</v>
      </c>
      <c r="W27" s="389">
        <f t="shared" si="1"/>
        <v>9.7440194572452654</v>
      </c>
      <c r="X27" s="389">
        <f t="shared" si="1"/>
        <v>9.7857552483358941</v>
      </c>
      <c r="Y27" s="389">
        <f t="shared" si="1"/>
        <v>8.9722459037378375</v>
      </c>
      <c r="Z27" s="389">
        <f t="shared" si="1"/>
        <v>8.8161872759856621</v>
      </c>
      <c r="AA27" s="389">
        <f t="shared" si="1"/>
        <v>9.8751190476190462</v>
      </c>
      <c r="AB27" s="389">
        <f t="shared" si="1"/>
        <v>9.7526875320020494</v>
      </c>
      <c r="AC27" s="389">
        <f t="shared" si="1"/>
        <v>9.3390104966717846</v>
      </c>
      <c r="AD27" s="389">
        <f t="shared" si="1"/>
        <v>8.2528539426523277</v>
      </c>
      <c r="AE27" s="389">
        <f t="shared" si="1"/>
        <v>9.426741551459294</v>
      </c>
      <c r="AF27" s="400"/>
      <c r="AG27" s="400"/>
      <c r="AH27" s="400"/>
    </row>
    <row r="28" spans="1:34">
      <c r="A28" s="160"/>
      <c r="B28" s="390"/>
      <c r="C28" s="160"/>
      <c r="D28" s="160"/>
      <c r="E28" s="386"/>
      <c r="F28" s="386"/>
      <c r="G28" s="386"/>
      <c r="H28" s="386"/>
      <c r="I28" s="386"/>
      <c r="J28" s="386"/>
      <c r="K28" s="26"/>
      <c r="L28" s="160"/>
      <c r="M28" s="160"/>
      <c r="N28" s="160"/>
      <c r="O28" s="160"/>
      <c r="P28" s="160"/>
      <c r="AF28" s="400"/>
      <c r="AG28" s="400"/>
      <c r="AH28" s="400"/>
    </row>
    <row r="29" spans="1:34">
      <c r="A29" s="160"/>
      <c r="B29" s="160"/>
      <c r="C29" s="160"/>
      <c r="D29" s="160"/>
      <c r="E29" s="386"/>
      <c r="F29" s="386"/>
      <c r="G29" s="386"/>
      <c r="H29" s="386"/>
      <c r="I29" s="386"/>
      <c r="J29" s="386"/>
      <c r="K29" s="26"/>
      <c r="L29" s="160"/>
      <c r="M29" s="160"/>
      <c r="N29" s="160"/>
      <c r="O29" s="160"/>
      <c r="P29" s="160"/>
      <c r="AF29" s="400"/>
      <c r="AG29" s="400"/>
      <c r="AH29" s="400"/>
    </row>
    <row r="30" spans="1:34">
      <c r="A30" s="160"/>
      <c r="B30" s="160"/>
      <c r="C30" s="160"/>
      <c r="D30" s="160"/>
      <c r="E30" s="386"/>
      <c r="F30" s="386"/>
      <c r="G30" s="386"/>
      <c r="H30" s="386"/>
      <c r="I30" s="386"/>
      <c r="J30" s="386"/>
      <c r="K30" s="26"/>
      <c r="L30" s="160"/>
      <c r="M30" s="160"/>
      <c r="N30" s="160"/>
      <c r="O30" s="160"/>
      <c r="P30" s="160"/>
      <c r="AF30" s="400"/>
      <c r="AG30" s="400"/>
      <c r="AH30" s="400"/>
    </row>
    <row r="31" spans="1:34">
      <c r="A31" s="160"/>
      <c r="B31" s="160"/>
      <c r="C31" s="160"/>
      <c r="D31" s="160"/>
      <c r="E31" s="386"/>
      <c r="F31" s="386"/>
      <c r="G31" s="386"/>
      <c r="H31" s="386"/>
      <c r="I31" s="386"/>
      <c r="J31" s="386"/>
      <c r="K31" s="26"/>
      <c r="L31" s="160"/>
      <c r="M31" s="160"/>
      <c r="N31" s="160"/>
      <c r="O31" s="160"/>
      <c r="P31" s="160"/>
      <c r="AF31" s="400"/>
      <c r="AG31" s="400"/>
      <c r="AH31" s="400"/>
    </row>
    <row r="32" spans="1:34">
      <c r="D32" s="160"/>
      <c r="E32" s="386"/>
      <c r="F32" s="386"/>
      <c r="G32" s="386"/>
      <c r="H32" s="386"/>
      <c r="I32" s="386"/>
      <c r="J32" s="386"/>
      <c r="K32" s="26"/>
      <c r="AF32" s="400"/>
      <c r="AG32" s="400"/>
      <c r="AH32" s="400"/>
    </row>
    <row r="33" spans="3:34">
      <c r="D33" s="160"/>
      <c r="K33" s="26"/>
      <c r="AF33" s="400"/>
      <c r="AG33" s="400"/>
      <c r="AH33" s="400"/>
    </row>
    <row r="34" spans="3:34">
      <c r="D34" s="160"/>
      <c r="AF34" s="400"/>
      <c r="AG34" s="400"/>
      <c r="AH34" s="400"/>
    </row>
    <row r="35" spans="3:34">
      <c r="AF35" s="400"/>
      <c r="AG35" s="400"/>
      <c r="AH35" s="400"/>
    </row>
    <row r="36" spans="3:34">
      <c r="C36" s="28"/>
      <c r="D36" s="28"/>
      <c r="AF36" s="400"/>
      <c r="AG36" s="400"/>
      <c r="AH36" s="400"/>
    </row>
    <row r="37" spans="3:34">
      <c r="C37" s="28"/>
      <c r="D37" s="28"/>
      <c r="AF37" s="400"/>
      <c r="AG37" s="400"/>
      <c r="AH37" s="400"/>
    </row>
    <row r="38" spans="3:34">
      <c r="C38" s="28"/>
      <c r="D38" s="28"/>
      <c r="AF38" s="400"/>
      <c r="AG38" s="400"/>
      <c r="AH38" s="400"/>
    </row>
    <row r="39" spans="3:34">
      <c r="C39" s="19"/>
      <c r="G39" s="19"/>
      <c r="K39" s="19"/>
      <c r="AF39" s="400"/>
      <c r="AG39" s="400"/>
      <c r="AH39" s="400"/>
    </row>
    <row r="40" spans="3:34">
      <c r="H40" s="19"/>
      <c r="J40" s="19"/>
      <c r="L40" s="19"/>
      <c r="M40" s="19"/>
      <c r="AF40" s="400"/>
      <c r="AG40" s="400"/>
      <c r="AH40" s="400"/>
    </row>
    <row r="41" spans="3:34">
      <c r="AF41" s="400"/>
      <c r="AG41" s="400"/>
      <c r="AH41" s="400"/>
    </row>
    <row r="42" spans="3:34">
      <c r="AF42" s="400"/>
      <c r="AG42" s="400"/>
      <c r="AH42" s="400"/>
    </row>
  </sheetData>
  <mergeCells count="4">
    <mergeCell ref="B2:AE2"/>
    <mergeCell ref="A1:AE1"/>
    <mergeCell ref="A3:AE3"/>
    <mergeCell ref="A25:AE25"/>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6"/>
  <dimension ref="A1:B142"/>
  <sheetViews>
    <sheetView showGridLines="0" view="pageBreakPreview" topLeftCell="A49" zoomScaleNormal="100" zoomScaleSheetLayoutView="100" workbookViewId="0">
      <selection activeCell="H1" sqref="H1"/>
    </sheetView>
  </sheetViews>
  <sheetFormatPr defaultColWidth="9.140625" defaultRowHeight="11.25"/>
  <cols>
    <col min="1" max="1" width="90.28515625" style="7" customWidth="1"/>
    <col min="2" max="16384" width="9.140625" style="7"/>
  </cols>
  <sheetData>
    <row r="1" spans="1:2" ht="20.25">
      <c r="A1" s="560" t="s">
        <v>146</v>
      </c>
    </row>
    <row r="2" spans="1:2" ht="4.5" customHeight="1">
      <c r="A2" s="13"/>
    </row>
    <row r="3" spans="1:2">
      <c r="A3" s="1463" t="s">
        <v>560</v>
      </c>
      <c r="B3" s="1463"/>
    </row>
    <row r="4" spans="1:2">
      <c r="A4" s="1463"/>
      <c r="B4" s="1463"/>
    </row>
    <row r="5" spans="1:2">
      <c r="A5" s="1463"/>
      <c r="B5" s="1463"/>
    </row>
    <row r="6" spans="1:2">
      <c r="A6" s="1463"/>
      <c r="B6" s="1463"/>
    </row>
    <row r="7" spans="1:2">
      <c r="A7" s="1463"/>
      <c r="B7" s="1463"/>
    </row>
    <row r="8" spans="1:2">
      <c r="A8" s="1463"/>
      <c r="B8" s="1463"/>
    </row>
    <row r="9" spans="1:2">
      <c r="A9" s="1463"/>
      <c r="B9" s="1463"/>
    </row>
    <row r="10" spans="1:2">
      <c r="A10" s="1463"/>
      <c r="B10" s="1463"/>
    </row>
    <row r="11" spans="1:2">
      <c r="A11" s="1463"/>
      <c r="B11" s="1463"/>
    </row>
    <row r="12" spans="1:2">
      <c r="A12" s="1463"/>
      <c r="B12" s="1463"/>
    </row>
    <row r="13" spans="1:2">
      <c r="A13" s="1463"/>
      <c r="B13" s="1463"/>
    </row>
    <row r="14" spans="1:2">
      <c r="A14" s="1463"/>
      <c r="B14" s="1463"/>
    </row>
    <row r="15" spans="1:2">
      <c r="A15" s="1463"/>
      <c r="B15" s="1463"/>
    </row>
    <row r="16" spans="1:2">
      <c r="A16" s="1463"/>
      <c r="B16" s="1463"/>
    </row>
    <row r="17" spans="1:2">
      <c r="A17" s="1463"/>
      <c r="B17" s="1463"/>
    </row>
    <row r="18" spans="1:2">
      <c r="A18" s="1463"/>
      <c r="B18" s="1463"/>
    </row>
    <row r="19" spans="1:2">
      <c r="A19" s="1463"/>
      <c r="B19" s="1463"/>
    </row>
    <row r="20" spans="1:2">
      <c r="A20" s="1463"/>
      <c r="B20" s="1463"/>
    </row>
    <row r="21" spans="1:2">
      <c r="A21" s="1463"/>
      <c r="B21" s="1463"/>
    </row>
    <row r="22" spans="1:2">
      <c r="A22" s="1463"/>
      <c r="B22" s="1463"/>
    </row>
    <row r="23" spans="1:2">
      <c r="A23" s="1463"/>
      <c r="B23" s="1463"/>
    </row>
    <row r="24" spans="1:2">
      <c r="A24" s="1463"/>
      <c r="B24" s="1463"/>
    </row>
    <row r="25" spans="1:2">
      <c r="A25" s="1463"/>
      <c r="B25" s="1463"/>
    </row>
    <row r="26" spans="1:2">
      <c r="A26" s="1463"/>
      <c r="B26" s="1463"/>
    </row>
    <row r="27" spans="1:2">
      <c r="A27" s="1463"/>
      <c r="B27" s="1463"/>
    </row>
    <row r="28" spans="1:2" ht="15.75" customHeight="1">
      <c r="A28" s="1463"/>
      <c r="B28" s="1463"/>
    </row>
    <row r="29" spans="1:2">
      <c r="A29" s="1463"/>
      <c r="B29" s="1463"/>
    </row>
    <row r="30" spans="1:2">
      <c r="A30" s="1463"/>
      <c r="B30" s="1463"/>
    </row>
    <row r="31" spans="1:2">
      <c r="A31" s="1463"/>
      <c r="B31" s="1463"/>
    </row>
    <row r="32" spans="1:2">
      <c r="A32" s="1463"/>
      <c r="B32" s="1463"/>
    </row>
    <row r="33" spans="1:2">
      <c r="A33" s="1463"/>
      <c r="B33" s="1463"/>
    </row>
    <row r="34" spans="1:2">
      <c r="A34" s="1463"/>
      <c r="B34" s="1463"/>
    </row>
    <row r="35" spans="1:2">
      <c r="A35" s="1463"/>
      <c r="B35" s="1463"/>
    </row>
    <row r="36" spans="1:2">
      <c r="A36" s="1463"/>
      <c r="B36" s="1463"/>
    </row>
    <row r="37" spans="1:2">
      <c r="A37" s="1463"/>
      <c r="B37" s="1463"/>
    </row>
    <row r="38" spans="1:2">
      <c r="A38" s="1463"/>
      <c r="B38" s="1463"/>
    </row>
    <row r="39" spans="1:2">
      <c r="A39" s="1463"/>
      <c r="B39" s="1463"/>
    </row>
    <row r="40" spans="1:2">
      <c r="A40" s="1463"/>
      <c r="B40" s="1463"/>
    </row>
    <row r="41" spans="1:2">
      <c r="A41" s="1463"/>
      <c r="B41" s="1463"/>
    </row>
    <row r="42" spans="1:2">
      <c r="A42" s="1463"/>
      <c r="B42" s="1463"/>
    </row>
    <row r="43" spans="1:2">
      <c r="A43" s="1463"/>
      <c r="B43" s="1463"/>
    </row>
    <row r="44" spans="1:2">
      <c r="A44" s="1463"/>
      <c r="B44" s="1463"/>
    </row>
    <row r="45" spans="1:2">
      <c r="A45" s="1463"/>
      <c r="B45" s="1463"/>
    </row>
    <row r="46" spans="1:2">
      <c r="A46" s="1463"/>
      <c r="B46" s="1463"/>
    </row>
    <row r="47" spans="1:2">
      <c r="A47" s="1463"/>
      <c r="B47" s="1463"/>
    </row>
    <row r="48" spans="1:2">
      <c r="A48" s="1463"/>
      <c r="B48" s="1463"/>
    </row>
    <row r="49" spans="1:2">
      <c r="A49" s="1463"/>
      <c r="B49" s="1463"/>
    </row>
    <row r="50" spans="1:2">
      <c r="A50" s="1463"/>
      <c r="B50" s="1463"/>
    </row>
    <row r="51" spans="1:2">
      <c r="A51" s="1463"/>
      <c r="B51" s="1463"/>
    </row>
    <row r="52" spans="1:2">
      <c r="A52" s="1463"/>
      <c r="B52" s="1463"/>
    </row>
    <row r="53" spans="1:2">
      <c r="A53" s="1463"/>
      <c r="B53" s="1463"/>
    </row>
    <row r="54" spans="1:2">
      <c r="A54" s="1463"/>
      <c r="B54" s="1463"/>
    </row>
    <row r="55" spans="1:2">
      <c r="A55" s="1463"/>
      <c r="B55" s="1463"/>
    </row>
    <row r="56" spans="1:2">
      <c r="A56" s="1463"/>
      <c r="B56" s="1463"/>
    </row>
    <row r="57" spans="1:2">
      <c r="A57" s="1463"/>
      <c r="B57" s="1463"/>
    </row>
    <row r="58" spans="1:2">
      <c r="A58" s="1463"/>
      <c r="B58" s="1463"/>
    </row>
    <row r="59" spans="1:2">
      <c r="A59" s="1463"/>
      <c r="B59" s="1463"/>
    </row>
    <row r="60" spans="1:2">
      <c r="A60" s="1463"/>
      <c r="B60" s="1463"/>
    </row>
    <row r="61" spans="1:2">
      <c r="A61" s="1463"/>
      <c r="B61" s="1463"/>
    </row>
    <row r="62" spans="1:2">
      <c r="A62" s="1463"/>
      <c r="B62" s="1463"/>
    </row>
    <row r="63" spans="1:2">
      <c r="A63" s="1463"/>
      <c r="B63" s="1463"/>
    </row>
    <row r="64" spans="1:2">
      <c r="A64" s="1463"/>
      <c r="B64" s="1463"/>
    </row>
    <row r="65" spans="1:2">
      <c r="A65" s="1463"/>
      <c r="B65" s="1463"/>
    </row>
    <row r="66" spans="1:2">
      <c r="A66" s="1463"/>
      <c r="B66" s="1463"/>
    </row>
    <row r="67" spans="1:2">
      <c r="A67" s="1463"/>
      <c r="B67" s="1463"/>
    </row>
    <row r="68" spans="1:2">
      <c r="A68" s="1463"/>
      <c r="B68" s="1463"/>
    </row>
    <row r="69" spans="1:2">
      <c r="A69" s="1463"/>
      <c r="B69" s="1463"/>
    </row>
    <row r="70" spans="1:2">
      <c r="A70" s="1463"/>
      <c r="B70" s="1463"/>
    </row>
    <row r="71" spans="1:2" ht="54.75" customHeight="1">
      <c r="A71" s="1463"/>
      <c r="B71" s="1463"/>
    </row>
    <row r="72" spans="1:2">
      <c r="A72" s="1463" t="s">
        <v>561</v>
      </c>
      <c r="B72" s="1463"/>
    </row>
    <row r="73" spans="1:2">
      <c r="A73" s="1463"/>
      <c r="B73" s="1463"/>
    </row>
    <row r="74" spans="1:2">
      <c r="A74" s="1463"/>
      <c r="B74" s="1463"/>
    </row>
    <row r="75" spans="1:2">
      <c r="A75" s="1463"/>
      <c r="B75" s="1463"/>
    </row>
    <row r="76" spans="1:2">
      <c r="A76" s="1463"/>
      <c r="B76" s="1463"/>
    </row>
    <row r="77" spans="1:2">
      <c r="A77" s="1463"/>
      <c r="B77" s="1463"/>
    </row>
    <row r="78" spans="1:2">
      <c r="A78" s="1463"/>
      <c r="B78" s="1463"/>
    </row>
    <row r="79" spans="1:2">
      <c r="A79" s="1463"/>
      <c r="B79" s="1463"/>
    </row>
    <row r="80" spans="1:2">
      <c r="A80" s="1463"/>
      <c r="B80" s="1463"/>
    </row>
    <row r="81" spans="1:2">
      <c r="A81" s="1463"/>
      <c r="B81" s="1463"/>
    </row>
    <row r="82" spans="1:2">
      <c r="A82" s="1463"/>
      <c r="B82" s="1463"/>
    </row>
    <row r="83" spans="1:2">
      <c r="A83" s="1463"/>
      <c r="B83" s="1463"/>
    </row>
    <row r="84" spans="1:2">
      <c r="A84" s="1463"/>
      <c r="B84" s="1463"/>
    </row>
    <row r="85" spans="1:2">
      <c r="A85" s="1463"/>
      <c r="B85" s="1463"/>
    </row>
    <row r="86" spans="1:2">
      <c r="A86" s="1463"/>
      <c r="B86" s="1463"/>
    </row>
    <row r="87" spans="1:2">
      <c r="A87" s="1463"/>
      <c r="B87" s="1463"/>
    </row>
    <row r="88" spans="1:2">
      <c r="A88" s="1463"/>
      <c r="B88" s="1463"/>
    </row>
    <row r="89" spans="1:2">
      <c r="A89" s="1463"/>
      <c r="B89" s="1463"/>
    </row>
    <row r="90" spans="1:2">
      <c r="A90" s="1463"/>
      <c r="B90" s="1463"/>
    </row>
    <row r="91" spans="1:2">
      <c r="A91" s="1463"/>
      <c r="B91" s="1463"/>
    </row>
    <row r="92" spans="1:2">
      <c r="A92" s="1463"/>
      <c r="B92" s="1463"/>
    </row>
    <row r="93" spans="1:2">
      <c r="A93" s="1463"/>
      <c r="B93" s="1463"/>
    </row>
    <row r="94" spans="1:2">
      <c r="A94" s="1463"/>
      <c r="B94" s="1463"/>
    </row>
    <row r="95" spans="1:2">
      <c r="A95" s="1463"/>
      <c r="B95" s="1463"/>
    </row>
    <row r="96" spans="1:2">
      <c r="A96" s="1463"/>
      <c r="B96" s="1463"/>
    </row>
    <row r="97" spans="1:2">
      <c r="A97" s="1463"/>
      <c r="B97" s="1463"/>
    </row>
    <row r="98" spans="1:2">
      <c r="A98" s="1463"/>
      <c r="B98" s="1463"/>
    </row>
    <row r="99" spans="1:2">
      <c r="A99" s="1463"/>
      <c r="B99" s="1463"/>
    </row>
    <row r="100" spans="1:2">
      <c r="A100" s="1463"/>
      <c r="B100" s="1463"/>
    </row>
    <row r="101" spans="1:2">
      <c r="A101" s="1463"/>
      <c r="B101" s="1463"/>
    </row>
    <row r="102" spans="1:2">
      <c r="A102" s="1463"/>
      <c r="B102" s="1463"/>
    </row>
    <row r="103" spans="1:2">
      <c r="A103" s="1463"/>
      <c r="B103" s="1463"/>
    </row>
    <row r="104" spans="1:2">
      <c r="A104" s="1463"/>
      <c r="B104" s="1463"/>
    </row>
    <row r="105" spans="1:2">
      <c r="A105" s="1463"/>
      <c r="B105" s="1463"/>
    </row>
    <row r="106" spans="1:2">
      <c r="A106" s="1463"/>
      <c r="B106" s="1463"/>
    </row>
    <row r="107" spans="1:2">
      <c r="A107" s="1463"/>
      <c r="B107" s="1463"/>
    </row>
    <row r="108" spans="1:2">
      <c r="A108" s="1463"/>
      <c r="B108" s="1463"/>
    </row>
    <row r="109" spans="1:2">
      <c r="A109" s="1463"/>
      <c r="B109" s="1463"/>
    </row>
    <row r="110" spans="1:2">
      <c r="A110" s="1463"/>
      <c r="B110" s="1463"/>
    </row>
    <row r="111" spans="1:2">
      <c r="A111" s="1463"/>
      <c r="B111" s="1463"/>
    </row>
    <row r="112" spans="1:2">
      <c r="A112" s="1463"/>
      <c r="B112" s="1463"/>
    </row>
    <row r="113" spans="1:2">
      <c r="A113" s="1463"/>
      <c r="B113" s="1463"/>
    </row>
    <row r="114" spans="1:2">
      <c r="A114" s="1463"/>
      <c r="B114" s="1463"/>
    </row>
    <row r="115" spans="1:2">
      <c r="A115" s="1463"/>
      <c r="B115" s="1463"/>
    </row>
    <row r="116" spans="1:2">
      <c r="A116" s="1463"/>
      <c r="B116" s="1463"/>
    </row>
    <row r="117" spans="1:2">
      <c r="A117" s="1463"/>
      <c r="B117" s="1463"/>
    </row>
    <row r="118" spans="1:2">
      <c r="A118" s="1463"/>
      <c r="B118" s="1463"/>
    </row>
    <row r="119" spans="1:2">
      <c r="A119" s="1463"/>
      <c r="B119" s="1463"/>
    </row>
    <row r="120" spans="1:2">
      <c r="A120" s="1463"/>
      <c r="B120" s="1463"/>
    </row>
    <row r="121" spans="1:2">
      <c r="A121" s="1463"/>
      <c r="B121" s="1463"/>
    </row>
    <row r="122" spans="1:2">
      <c r="A122" s="1463"/>
      <c r="B122" s="1463"/>
    </row>
    <row r="123" spans="1:2">
      <c r="A123" s="1463"/>
      <c r="B123" s="1463"/>
    </row>
    <row r="124" spans="1:2">
      <c r="A124" s="1463"/>
      <c r="B124" s="1463"/>
    </row>
    <row r="125" spans="1:2">
      <c r="A125" s="1463"/>
      <c r="B125" s="1463"/>
    </row>
    <row r="126" spans="1:2">
      <c r="A126" s="1463"/>
      <c r="B126" s="1463"/>
    </row>
    <row r="127" spans="1:2">
      <c r="A127" s="1463"/>
      <c r="B127" s="1463"/>
    </row>
    <row r="128" spans="1:2">
      <c r="A128" s="1463"/>
      <c r="B128" s="1463"/>
    </row>
    <row r="129" spans="1:2">
      <c r="A129" s="1463"/>
      <c r="B129" s="1463"/>
    </row>
    <row r="130" spans="1:2">
      <c r="A130" s="1463"/>
      <c r="B130" s="1463"/>
    </row>
    <row r="131" spans="1:2">
      <c r="A131" s="1463"/>
      <c r="B131" s="1463"/>
    </row>
    <row r="132" spans="1:2">
      <c r="A132" s="1463"/>
      <c r="B132" s="1463"/>
    </row>
    <row r="133" spans="1:2">
      <c r="A133" s="1463"/>
      <c r="B133" s="1463"/>
    </row>
    <row r="134" spans="1:2">
      <c r="A134" s="1463"/>
      <c r="B134" s="1463"/>
    </row>
    <row r="135" spans="1:2">
      <c r="A135" s="1463"/>
      <c r="B135" s="1463"/>
    </row>
    <row r="136" spans="1:2">
      <c r="A136" s="1463"/>
      <c r="B136" s="1463"/>
    </row>
    <row r="137" spans="1:2">
      <c r="A137" s="1463"/>
      <c r="B137" s="1463"/>
    </row>
    <row r="138" spans="1:2">
      <c r="A138" s="1463"/>
      <c r="B138" s="1463"/>
    </row>
    <row r="139" spans="1:2">
      <c r="A139" s="1463"/>
      <c r="B139" s="1463"/>
    </row>
    <row r="140" spans="1:2">
      <c r="A140" s="1463"/>
      <c r="B140" s="1463"/>
    </row>
    <row r="141" spans="1:2">
      <c r="A141" s="1463"/>
      <c r="B141" s="1463"/>
    </row>
    <row r="142" spans="1:2">
      <c r="A142" s="1463"/>
      <c r="B142" s="1463"/>
    </row>
  </sheetData>
  <mergeCells count="2">
    <mergeCell ref="A3:B71"/>
    <mergeCell ref="A72:B142"/>
  </mergeCells>
  <pageMargins left="0.31496062992125984" right="0.31496062992125984" top="0.35433070866141736" bottom="0.35433070866141736" header="0.31496062992125984" footer="0.19685039370078741"/>
  <pageSetup paperSize="9" scale="96" orientation="portrait" r:id="rId1"/>
  <headerFooter differentFirst="1">
    <oddFooter>&amp;C&amp;9&amp;P</oddFooter>
  </headerFooter>
  <rowBreaks count="1" manualBreakCount="1">
    <brk id="71" max="1"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List58"/>
  <dimension ref="A1:V29"/>
  <sheetViews>
    <sheetView showGridLines="0" zoomScaleNormal="100" zoomScaleSheetLayoutView="100" zoomScalePageLayoutView="65" workbookViewId="0">
      <selection activeCell="H1" sqref="H1"/>
    </sheetView>
  </sheetViews>
  <sheetFormatPr defaultColWidth="9.140625" defaultRowHeight="12.75"/>
  <cols>
    <col min="1" max="1" width="4.28515625" style="9" customWidth="1"/>
    <col min="2" max="6" width="4.7109375" style="9" customWidth="1"/>
    <col min="7" max="9" width="4.85546875" style="9" customWidth="1"/>
    <col min="10" max="14" width="4.7109375" style="9" customWidth="1"/>
    <col min="15" max="15" width="3.7109375" style="9" customWidth="1"/>
    <col min="16" max="19" width="4.7109375" style="9" customWidth="1"/>
    <col min="20" max="20" width="3.7109375" style="9" customWidth="1"/>
    <col min="21" max="21" width="2.7109375" style="9" customWidth="1"/>
    <col min="22" max="16384" width="9.140625" style="9"/>
  </cols>
  <sheetData>
    <row r="1" spans="1:22" ht="18">
      <c r="A1" s="501" t="s">
        <v>504</v>
      </c>
      <c r="B1" s="374"/>
      <c r="C1" s="374"/>
      <c r="D1" s="374"/>
      <c r="E1" s="374"/>
      <c r="F1" s="374"/>
      <c r="G1" s="374"/>
      <c r="H1" s="374"/>
      <c r="I1" s="374"/>
      <c r="J1" s="374"/>
      <c r="K1" s="374"/>
      <c r="L1" s="374"/>
      <c r="M1" s="374"/>
      <c r="N1" s="374"/>
      <c r="O1" s="374"/>
      <c r="P1" s="374"/>
      <c r="Q1" s="374"/>
      <c r="R1" s="374"/>
      <c r="S1" s="374"/>
      <c r="T1" s="374"/>
    </row>
    <row r="2" spans="1:22" ht="15" customHeight="1">
      <c r="E2" s="392"/>
      <c r="F2" s="392"/>
    </row>
    <row r="3" spans="1:22" ht="15" customHeight="1">
      <c r="A3" s="1805" t="s">
        <v>495</v>
      </c>
      <c r="B3" s="1805"/>
      <c r="C3" s="1805"/>
      <c r="D3" s="1805"/>
      <c r="E3" s="1805"/>
      <c r="F3" s="1805"/>
      <c r="G3" s="1805"/>
      <c r="H3" s="1805"/>
      <c r="I3" s="1805"/>
      <c r="J3" s="1805"/>
      <c r="K3" s="1805"/>
      <c r="L3" s="1805"/>
      <c r="M3" s="1805"/>
      <c r="N3" s="1805"/>
      <c r="O3" s="1805"/>
      <c r="P3" s="1805"/>
      <c r="Q3" s="1805"/>
      <c r="R3" s="1805"/>
      <c r="S3" s="1805"/>
      <c r="T3" s="1805"/>
    </row>
    <row r="4" spans="1:22" ht="15" customHeight="1">
      <c r="A4" s="161"/>
      <c r="C4" s="393"/>
      <c r="D4" s="393"/>
      <c r="E4" s="393"/>
      <c r="F4" s="393"/>
      <c r="G4" s="393"/>
      <c r="H4" s="148"/>
      <c r="I4" s="148"/>
      <c r="V4" s="1234"/>
    </row>
    <row r="5" spans="1:22" ht="15" customHeight="1">
      <c r="A5" s="161"/>
      <c r="C5" s="393"/>
      <c r="D5" s="393"/>
      <c r="E5" s="393"/>
      <c r="F5" s="393"/>
      <c r="G5" s="393"/>
      <c r="H5" s="148"/>
      <c r="I5" s="148"/>
      <c r="V5" s="1234"/>
    </row>
    <row r="6" spans="1:22" ht="15" customHeight="1">
      <c r="A6" s="161"/>
      <c r="B6" s="391"/>
      <c r="C6" s="391"/>
      <c r="D6" s="393"/>
      <c r="E6" s="393"/>
      <c r="F6" s="393"/>
      <c r="G6" s="391"/>
      <c r="H6" s="7"/>
      <c r="I6" s="148"/>
      <c r="V6" s="1234"/>
    </row>
    <row r="7" spans="1:22" ht="15" customHeight="1">
      <c r="A7" s="161"/>
      <c r="B7" s="391"/>
      <c r="C7" s="391"/>
      <c r="D7" s="393"/>
      <c r="E7" s="393"/>
      <c r="F7" s="393"/>
      <c r="G7" s="391"/>
      <c r="H7" s="7"/>
      <c r="I7" s="148"/>
      <c r="V7" s="1234"/>
    </row>
    <row r="8" spans="1:22" ht="15" customHeight="1">
      <c r="A8" s="161"/>
      <c r="B8" s="391"/>
      <c r="C8" s="391"/>
      <c r="D8" s="393"/>
      <c r="E8" s="393"/>
      <c r="F8" s="393"/>
      <c r="G8" s="391"/>
      <c r="H8" s="7"/>
      <c r="I8" s="148"/>
      <c r="V8" s="1234"/>
    </row>
    <row r="9" spans="1:22" ht="15" customHeight="1">
      <c r="A9" s="161"/>
      <c r="B9" s="393"/>
      <c r="C9" s="393"/>
      <c r="D9" s="393"/>
      <c r="E9" s="393"/>
      <c r="F9" s="393"/>
      <c r="G9" s="391"/>
      <c r="H9" s="7"/>
      <c r="I9" s="148"/>
      <c r="V9" s="1234"/>
    </row>
    <row r="10" spans="1:22" ht="15" customHeight="1">
      <c r="A10" s="161"/>
      <c r="B10" s="393"/>
      <c r="C10" s="393"/>
      <c r="D10" s="393"/>
      <c r="E10" s="393"/>
      <c r="F10" s="393"/>
      <c r="G10" s="393"/>
      <c r="H10" s="148"/>
      <c r="I10" s="148"/>
      <c r="V10" s="1234"/>
    </row>
    <row r="11" spans="1:22" ht="15" customHeight="1">
      <c r="A11" s="161"/>
      <c r="B11" s="393"/>
      <c r="C11" s="393"/>
      <c r="D11" s="393"/>
      <c r="E11" s="393"/>
      <c r="F11" s="393"/>
      <c r="G11" s="393"/>
      <c r="H11" s="148"/>
      <c r="I11" s="148"/>
      <c r="V11" s="1234"/>
    </row>
    <row r="12" spans="1:22" ht="15" customHeight="1">
      <c r="A12" s="161"/>
      <c r="B12" s="393"/>
      <c r="C12" s="393"/>
      <c r="D12" s="393"/>
      <c r="E12" s="393"/>
      <c r="F12" s="393"/>
      <c r="G12" s="393"/>
      <c r="H12" s="148"/>
      <c r="I12" s="148"/>
    </row>
    <row r="13" spans="1:22" ht="15" customHeight="1">
      <c r="A13" s="161"/>
      <c r="B13" s="393"/>
      <c r="C13" s="393"/>
      <c r="D13" s="393"/>
      <c r="E13" s="393"/>
      <c r="F13" s="393"/>
      <c r="G13" s="393"/>
      <c r="H13" s="148"/>
      <c r="I13" s="148"/>
    </row>
    <row r="14" spans="1:22" ht="15" customHeight="1">
      <c r="A14" s="161"/>
      <c r="B14" s="393"/>
      <c r="C14" s="393"/>
      <c r="D14" s="393"/>
      <c r="E14" s="393"/>
      <c r="F14" s="393"/>
      <c r="G14" s="393"/>
      <c r="H14" s="394"/>
      <c r="I14" s="394"/>
    </row>
    <row r="15" spans="1:22" ht="15" customHeight="1">
      <c r="H15" s="245"/>
      <c r="I15" s="245"/>
    </row>
    <row r="16" spans="1:22" ht="15" customHeight="1"/>
    <row r="17" spans="8:21" ht="15" customHeight="1"/>
    <row r="18" spans="8:21" ht="15" customHeight="1"/>
    <row r="19" spans="8:21" ht="15" customHeight="1"/>
    <row r="20" spans="8:21" ht="15" customHeight="1"/>
    <row r="21" spans="8:21" ht="12.95" customHeight="1"/>
    <row r="22" spans="8:21" ht="12.95" customHeight="1">
      <c r="U22" s="7"/>
    </row>
    <row r="23" spans="8:21" ht="12.95" customHeight="1">
      <c r="U23" s="7"/>
    </row>
    <row r="24" spans="8:21" ht="12.95" customHeight="1">
      <c r="U24" s="21"/>
    </row>
    <row r="25" spans="8:21" ht="213.6" customHeight="1">
      <c r="H25" s="245"/>
      <c r="I25" s="245"/>
      <c r="P25" s="21"/>
      <c r="Q25" s="21"/>
      <c r="R25" s="21"/>
      <c r="S25" s="21"/>
      <c r="T25" s="21"/>
      <c r="U25" s="21"/>
    </row>
    <row r="26" spans="8:21" ht="15" customHeight="1"/>
    <row r="27" spans="8:21" ht="15" customHeight="1"/>
    <row r="28" spans="8:21" ht="15" customHeight="1"/>
    <row r="29" spans="8:21" ht="15" customHeight="1"/>
  </sheetData>
  <mergeCells count="1">
    <mergeCell ref="A3:T3"/>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82B73-FEC9-4A45-A30F-0D37670B3F0C}">
  <dimension ref="A45:C48"/>
  <sheetViews>
    <sheetView showGridLines="0" topLeftCell="A25" zoomScaleNormal="100" workbookViewId="0">
      <selection activeCell="H1" sqref="H1"/>
    </sheetView>
  </sheetViews>
  <sheetFormatPr defaultColWidth="9.140625" defaultRowHeight="12.75"/>
  <cols>
    <col min="1" max="1" width="12.85546875" style="1250" customWidth="1"/>
    <col min="2" max="2" width="11.28515625" style="1250" bestFit="1" customWidth="1"/>
    <col min="3" max="16384" width="9.140625" style="1250"/>
  </cols>
  <sheetData>
    <row r="45" spans="1:3" ht="15">
      <c r="A45" s="1251" t="s">
        <v>83</v>
      </c>
    </row>
    <row r="46" spans="1:3" ht="14.25">
      <c r="A46" s="1252" t="s">
        <v>82</v>
      </c>
      <c r="B46" s="1252"/>
      <c r="C46" s="1252"/>
    </row>
    <row r="48" spans="1:3" ht="14.25">
      <c r="A48" s="1253" t="s">
        <v>547</v>
      </c>
      <c r="B48" s="1254">
        <f ca="1">TODAY()</f>
        <v>45267</v>
      </c>
    </row>
  </sheetData>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8"/>
  <dimension ref="A1:AC381"/>
  <sheetViews>
    <sheetView showGridLines="0" zoomScaleNormal="100" zoomScaleSheetLayoutView="100" workbookViewId="0">
      <selection activeCell="H1" sqref="H1"/>
    </sheetView>
  </sheetViews>
  <sheetFormatPr defaultColWidth="9.140625" defaultRowHeight="11.25"/>
  <cols>
    <col min="1" max="1" width="11.140625" style="16" customWidth="1"/>
    <col min="2" max="2" width="10.28515625" style="16" customWidth="1"/>
    <col min="3" max="3" width="11.7109375" style="16" customWidth="1"/>
    <col min="4" max="4" width="8.7109375" style="16" customWidth="1"/>
    <col min="5" max="5" width="9.42578125" style="16" customWidth="1"/>
    <col min="6" max="6" width="6.140625" style="16" customWidth="1"/>
    <col min="7" max="7" width="10.85546875" style="16" customWidth="1"/>
    <col min="8" max="10" width="8.7109375" style="16" customWidth="1"/>
    <col min="11" max="11" width="4.85546875" style="16" customWidth="1"/>
    <col min="12" max="12" width="9.140625" style="422"/>
    <col min="13" max="13" width="9.140625" style="426"/>
    <col min="14" max="14" width="10" style="426" bestFit="1" customWidth="1"/>
    <col min="15" max="15" width="10" style="426" customWidth="1"/>
    <col min="16" max="21" width="9.140625" style="426"/>
    <col min="22" max="29" width="9.140625" style="422"/>
    <col min="30" max="16384" width="9.140625" style="16"/>
  </cols>
  <sheetData>
    <row r="1" spans="1:27" ht="20.25">
      <c r="A1" s="562" t="s">
        <v>172</v>
      </c>
      <c r="B1" s="563"/>
      <c r="C1" s="563"/>
      <c r="D1" s="563"/>
      <c r="E1" s="563"/>
      <c r="F1" s="563"/>
      <c r="G1" s="563"/>
      <c r="H1" s="563"/>
      <c r="I1" s="563"/>
      <c r="J1" s="563"/>
      <c r="K1" s="564"/>
      <c r="N1" s="432"/>
      <c r="O1" s="432"/>
      <c r="P1" s="432"/>
      <c r="Q1" s="432"/>
      <c r="R1" s="432"/>
      <c r="S1" s="432"/>
      <c r="U1" s="1236"/>
      <c r="V1" s="1235"/>
      <c r="W1" s="1235"/>
      <c r="X1" s="1235"/>
      <c r="Y1" s="1235"/>
      <c r="Z1" s="1235"/>
    </row>
    <row r="2" spans="1:27" ht="5.0999999999999996" customHeight="1">
      <c r="A2" s="565"/>
      <c r="B2" s="563"/>
      <c r="C2" s="563"/>
      <c r="D2" s="563"/>
      <c r="E2" s="563"/>
      <c r="F2" s="563"/>
      <c r="G2" s="563"/>
      <c r="H2" s="563"/>
      <c r="I2" s="563"/>
      <c r="J2" s="563"/>
      <c r="K2" s="564"/>
    </row>
    <row r="3" spans="1:27" ht="18">
      <c r="A3" s="1465" t="s">
        <v>173</v>
      </c>
      <c r="B3" s="1465"/>
      <c r="C3" s="1465"/>
      <c r="D3" s="1465"/>
      <c r="E3" s="1465"/>
      <c r="F3" s="1465"/>
      <c r="G3" s="1465"/>
      <c r="H3" s="1465"/>
      <c r="I3" s="1465"/>
      <c r="J3" s="1465"/>
      <c r="K3" s="1465"/>
    </row>
    <row r="4" spans="1:27" ht="5.0999999999999996" customHeight="1">
      <c r="A4" s="459"/>
      <c r="B4" s="459"/>
      <c r="C4" s="459"/>
      <c r="D4" s="459"/>
      <c r="E4" s="459"/>
      <c r="F4" s="459"/>
      <c r="G4" s="459"/>
      <c r="H4" s="459"/>
      <c r="I4" s="459"/>
      <c r="J4" s="459"/>
      <c r="K4" s="459"/>
    </row>
    <row r="5" spans="1:27" ht="45" customHeight="1">
      <c r="A5" s="460"/>
      <c r="B5" s="460"/>
      <c r="C5" s="460"/>
      <c r="D5" s="509" t="s">
        <v>147</v>
      </c>
      <c r="E5" s="605" t="s">
        <v>148</v>
      </c>
      <c r="F5" s="591" t="s">
        <v>149</v>
      </c>
      <c r="G5" s="547"/>
      <c r="H5" s="461"/>
      <c r="I5" s="461"/>
      <c r="J5" s="461"/>
      <c r="K5" s="461"/>
      <c r="N5" s="426" t="str">
        <f>B6</f>
        <v>Into CR</v>
      </c>
      <c r="O5" s="426" t="str">
        <f>B9</f>
        <v>From CR</v>
      </c>
      <c r="P5" s="426" t="str">
        <f>B15</f>
        <v>From UGS</v>
      </c>
      <c r="Q5" s="426" t="str">
        <f>B19</f>
        <v>Into UGS</v>
      </c>
      <c r="R5" s="426" t="s">
        <v>27</v>
      </c>
      <c r="S5" s="426" t="s">
        <v>28</v>
      </c>
    </row>
    <row r="6" spans="1:27" ht="14.45" customHeight="1">
      <c r="A6" s="1467" t="s">
        <v>150</v>
      </c>
      <c r="B6" s="1475" t="s">
        <v>151</v>
      </c>
      <c r="C6" s="1348" t="s">
        <v>152</v>
      </c>
      <c r="D6" s="614">
        <v>27083087.425516095</v>
      </c>
      <c r="E6" s="614">
        <v>290566266.13484102</v>
      </c>
      <c r="F6" s="14"/>
      <c r="G6" s="14"/>
      <c r="H6" s="14"/>
      <c r="I6" s="14"/>
      <c r="J6" s="14"/>
      <c r="K6" s="14"/>
      <c r="L6" s="508"/>
      <c r="M6" s="433">
        <v>44197</v>
      </c>
      <c r="N6" s="432">
        <v>114538.55761387687</v>
      </c>
      <c r="O6" s="432">
        <v>-93755.35386551352</v>
      </c>
      <c r="P6" s="432">
        <v>2363.8690000000001</v>
      </c>
      <c r="Q6" s="432">
        <v>-17.997</v>
      </c>
      <c r="R6" s="432">
        <v>384.21420566202522</v>
      </c>
      <c r="S6" s="432">
        <v>22800.470776257749</v>
      </c>
      <c r="T6" s="434"/>
      <c r="U6" s="434"/>
      <c r="W6" s="424"/>
      <c r="X6" s="423"/>
      <c r="Y6" s="424"/>
      <c r="Z6" s="424"/>
      <c r="AA6" s="424"/>
    </row>
    <row r="7" spans="1:27" ht="14.45" customHeight="1">
      <c r="A7" s="1467"/>
      <c r="B7" s="1476"/>
      <c r="C7" s="1349" t="s">
        <v>153</v>
      </c>
      <c r="D7" s="615">
        <v>1482.8521132650365</v>
      </c>
      <c r="E7" s="615">
        <v>16193.179901799998</v>
      </c>
      <c r="F7" s="14"/>
      <c r="G7" s="14"/>
      <c r="H7" s="14"/>
      <c r="I7" s="14"/>
      <c r="J7" s="14"/>
      <c r="K7" s="14"/>
      <c r="L7" s="508"/>
      <c r="M7" s="433">
        <v>44198</v>
      </c>
      <c r="N7" s="432">
        <v>116316.50967344554</v>
      </c>
      <c r="O7" s="432">
        <v>-93525.23074801694</v>
      </c>
      <c r="P7" s="432">
        <v>3633.6869999999999</v>
      </c>
      <c r="Q7" s="432">
        <v>-12.148999999999999</v>
      </c>
      <c r="R7" s="432">
        <v>388.48458270224359</v>
      </c>
      <c r="S7" s="432">
        <v>26266.203952905929</v>
      </c>
      <c r="T7" s="434"/>
      <c r="U7" s="434"/>
      <c r="W7" s="424"/>
      <c r="X7" s="423"/>
      <c r="Y7" s="424"/>
      <c r="Z7" s="424"/>
      <c r="AA7" s="424"/>
    </row>
    <row r="8" spans="1:27" ht="14.45" customHeight="1">
      <c r="A8" s="1467"/>
      <c r="B8" s="1477"/>
      <c r="C8" s="1350" t="s">
        <v>154</v>
      </c>
      <c r="D8" s="616">
        <v>27084570.277629349</v>
      </c>
      <c r="E8" s="616">
        <v>290582459.31474286</v>
      </c>
      <c r="F8" s="14"/>
      <c r="G8" s="14"/>
      <c r="H8" s="14"/>
      <c r="I8" s="14"/>
      <c r="J8" s="14"/>
      <c r="K8" s="14"/>
      <c r="L8" s="508"/>
      <c r="M8" s="433">
        <v>44199</v>
      </c>
      <c r="N8" s="432">
        <v>115708.90692214461</v>
      </c>
      <c r="O8" s="432">
        <v>-94676.534639822959</v>
      </c>
      <c r="P8" s="432">
        <v>4053.6550000000002</v>
      </c>
      <c r="Q8" s="432">
        <v>-8.9510000000000005</v>
      </c>
      <c r="R8" s="432">
        <v>410.51532771197043</v>
      </c>
      <c r="S8" s="432">
        <v>28546.576623000015</v>
      </c>
      <c r="T8" s="434"/>
      <c r="U8" s="434"/>
      <c r="W8" s="424"/>
      <c r="X8" s="423"/>
      <c r="Y8" s="424"/>
      <c r="Z8" s="424"/>
      <c r="AA8" s="424"/>
    </row>
    <row r="9" spans="1:27" ht="14.45" customHeight="1">
      <c r="A9" s="1467"/>
      <c r="B9" s="1475" t="s">
        <v>155</v>
      </c>
      <c r="C9" s="1348" t="s">
        <v>152</v>
      </c>
      <c r="D9" s="614">
        <v>18471389.494980168</v>
      </c>
      <c r="E9" s="615">
        <v>197660385.185096</v>
      </c>
      <c r="F9" s="14"/>
      <c r="G9" s="14"/>
      <c r="H9" s="14"/>
      <c r="I9" s="14"/>
      <c r="J9" s="14"/>
      <c r="K9" s="14"/>
      <c r="L9" s="508"/>
      <c r="M9" s="433">
        <v>44200</v>
      </c>
      <c r="N9" s="432">
        <v>113821.47221405832</v>
      </c>
      <c r="O9" s="432">
        <v>-93894.421997811922</v>
      </c>
      <c r="P9" s="432">
        <v>9404.9789999999994</v>
      </c>
      <c r="Q9" s="432">
        <v>-376.012</v>
      </c>
      <c r="R9" s="432">
        <v>415.60013611072048</v>
      </c>
      <c r="S9" s="432">
        <v>30899.438462790244</v>
      </c>
      <c r="T9" s="434"/>
      <c r="U9" s="434"/>
      <c r="W9" s="424"/>
      <c r="X9" s="423"/>
      <c r="Y9" s="424"/>
      <c r="Z9" s="424"/>
      <c r="AA9" s="424"/>
    </row>
    <row r="10" spans="1:27" ht="14.45" customHeight="1">
      <c r="A10" s="1467"/>
      <c r="B10" s="1476"/>
      <c r="C10" s="1349" t="s">
        <v>153</v>
      </c>
      <c r="D10" s="615">
        <v>1171.364237678353</v>
      </c>
      <c r="E10" s="615">
        <v>12765.065067299998</v>
      </c>
      <c r="F10" s="14"/>
      <c r="G10" s="14"/>
      <c r="H10" s="14"/>
      <c r="I10" s="14"/>
      <c r="J10" s="14"/>
      <c r="K10" s="14"/>
      <c r="L10" s="508"/>
      <c r="M10" s="433">
        <v>44201</v>
      </c>
      <c r="N10" s="432">
        <v>111643.38953986057</v>
      </c>
      <c r="O10" s="432">
        <v>-93905.92541462004</v>
      </c>
      <c r="P10" s="432">
        <v>13084.52</v>
      </c>
      <c r="Q10" s="432">
        <v>-100.851</v>
      </c>
      <c r="R10" s="432">
        <v>413.87131135064703</v>
      </c>
      <c r="S10" s="432">
        <v>32162.29704702548</v>
      </c>
      <c r="T10" s="434"/>
      <c r="U10" s="434"/>
      <c r="W10" s="424"/>
      <c r="X10" s="423"/>
      <c r="Y10" s="424"/>
      <c r="Z10" s="424"/>
      <c r="AA10" s="424"/>
    </row>
    <row r="11" spans="1:27" ht="14.45" customHeight="1">
      <c r="A11" s="1467"/>
      <c r="B11" s="1477"/>
      <c r="C11" s="1350" t="s">
        <v>154</v>
      </c>
      <c r="D11" s="616">
        <v>18472560.859217849</v>
      </c>
      <c r="E11" s="615">
        <v>197673150.25016332</v>
      </c>
      <c r="F11" s="14"/>
      <c r="G11" s="14"/>
      <c r="H11" s="14"/>
      <c r="I11" s="14"/>
      <c r="J11" s="14"/>
      <c r="K11" s="14"/>
      <c r="L11" s="508"/>
      <c r="M11" s="433">
        <v>44202</v>
      </c>
      <c r="N11" s="432">
        <v>107810.14813842504</v>
      </c>
      <c r="O11" s="432">
        <v>-92778.229210432735</v>
      </c>
      <c r="P11" s="432">
        <v>19962.296999999999</v>
      </c>
      <c r="Q11" s="432">
        <v>-98.301000000000002</v>
      </c>
      <c r="R11" s="432">
        <v>408.07058263623924</v>
      </c>
      <c r="S11" s="432">
        <v>37330.914323696619</v>
      </c>
      <c r="T11" s="434"/>
      <c r="U11" s="434"/>
      <c r="W11" s="424"/>
      <c r="X11" s="423"/>
      <c r="Y11" s="424"/>
      <c r="Z11" s="424"/>
      <c r="AA11" s="424"/>
    </row>
    <row r="12" spans="1:27" ht="14.45" customHeight="1">
      <c r="A12" s="1467"/>
      <c r="B12" s="1472" t="s">
        <v>156</v>
      </c>
      <c r="C12" s="617" t="s">
        <v>152</v>
      </c>
      <c r="D12" s="618">
        <v>8611697.93053592</v>
      </c>
      <c r="E12" s="618">
        <v>92905880.949745014</v>
      </c>
      <c r="F12" s="14"/>
      <c r="G12" s="14"/>
      <c r="H12" s="14"/>
      <c r="I12" s="14"/>
      <c r="J12" s="14"/>
      <c r="K12" s="14"/>
      <c r="L12" s="508"/>
      <c r="M12" s="433">
        <v>44203</v>
      </c>
      <c r="N12" s="432">
        <v>108291.53943217931</v>
      </c>
      <c r="O12" s="432">
        <v>-93314.189380413198</v>
      </c>
      <c r="P12" s="432">
        <v>20751.848999999998</v>
      </c>
      <c r="Q12" s="432">
        <v>-99.891999999999996</v>
      </c>
      <c r="R12" s="432">
        <v>400.01917784832676</v>
      </c>
      <c r="S12" s="432">
        <v>37115.508088174218</v>
      </c>
      <c r="T12" s="434"/>
      <c r="U12" s="434"/>
      <c r="W12" s="424"/>
      <c r="X12" s="423"/>
      <c r="Y12" s="424"/>
      <c r="Z12" s="424"/>
      <c r="AA12" s="424"/>
    </row>
    <row r="13" spans="1:27" ht="14.45" customHeight="1">
      <c r="A13" s="1467"/>
      <c r="B13" s="1478"/>
      <c r="C13" s="1351" t="s">
        <v>153</v>
      </c>
      <c r="D13" s="619">
        <v>311.48787558668357</v>
      </c>
      <c r="E13" s="619">
        <v>3428.1148345000011</v>
      </c>
      <c r="F13" s="14"/>
      <c r="G13" s="14"/>
      <c r="H13" s="14"/>
      <c r="I13" s="14"/>
      <c r="J13" s="14"/>
      <c r="K13" s="14"/>
      <c r="L13" s="508"/>
      <c r="M13" s="433">
        <v>44204</v>
      </c>
      <c r="N13" s="432">
        <v>108291.37037245856</v>
      </c>
      <c r="O13" s="432">
        <v>-93399.65098824189</v>
      </c>
      <c r="P13" s="432">
        <v>20349.387999999999</v>
      </c>
      <c r="Q13" s="432">
        <v>-98.373999999999995</v>
      </c>
      <c r="R13" s="432">
        <v>404.37593102446982</v>
      </c>
      <c r="S13" s="432">
        <v>34466.065397065897</v>
      </c>
      <c r="T13" s="434"/>
      <c r="U13" s="434"/>
      <c r="W13" s="424"/>
      <c r="X13" s="423"/>
      <c r="Y13" s="424"/>
      <c r="Z13" s="424"/>
      <c r="AA13" s="424"/>
    </row>
    <row r="14" spans="1:27" ht="14.45" customHeight="1">
      <c r="A14" s="1467"/>
      <c r="B14" s="1479"/>
      <c r="C14" s="1352" t="s">
        <v>154</v>
      </c>
      <c r="D14" s="620">
        <v>8612009.4184115082</v>
      </c>
      <c r="E14" s="620">
        <v>92909309.064579517</v>
      </c>
      <c r="F14" s="17"/>
      <c r="G14" s="17"/>
      <c r="H14" s="17"/>
      <c r="I14" s="17"/>
      <c r="J14" s="17"/>
      <c r="K14" s="17"/>
      <c r="L14" s="508"/>
      <c r="M14" s="433">
        <v>44205</v>
      </c>
      <c r="N14" s="432">
        <v>109605.54932587543</v>
      </c>
      <c r="O14" s="432">
        <v>-93062.597130718219</v>
      </c>
      <c r="P14" s="432">
        <v>19787.12</v>
      </c>
      <c r="Q14" s="432">
        <v>-96.525000000000006</v>
      </c>
      <c r="R14" s="432">
        <v>401.82578770206834</v>
      </c>
      <c r="S14" s="432">
        <v>35285.674860007151</v>
      </c>
      <c r="T14" s="434"/>
      <c r="U14" s="434"/>
      <c r="W14" s="424"/>
      <c r="X14" s="423"/>
      <c r="Y14" s="424"/>
      <c r="Z14" s="424"/>
      <c r="AA14" s="424"/>
    </row>
    <row r="15" spans="1:27" ht="14.45" customHeight="1">
      <c r="A15" s="1466" t="s">
        <v>157</v>
      </c>
      <c r="B15" s="1475" t="s">
        <v>158</v>
      </c>
      <c r="C15" s="1348" t="s">
        <v>8</v>
      </c>
      <c r="D15" s="614">
        <v>1499139.7810000002</v>
      </c>
      <c r="E15" s="614">
        <v>16042382.379999999</v>
      </c>
      <c r="F15" s="14"/>
      <c r="G15" s="14"/>
      <c r="H15" s="14"/>
      <c r="I15" s="14"/>
      <c r="J15" s="14"/>
      <c r="K15" s="14"/>
      <c r="L15" s="508"/>
      <c r="M15" s="433">
        <v>44206</v>
      </c>
      <c r="N15" s="432">
        <v>106472.74023633065</v>
      </c>
      <c r="O15" s="432">
        <v>-94275.408432784825</v>
      </c>
      <c r="P15" s="432">
        <v>25903.576000000001</v>
      </c>
      <c r="Q15" s="432">
        <v>-64.260000000000005</v>
      </c>
      <c r="R15" s="432">
        <v>406.31045878357043</v>
      </c>
      <c r="S15" s="432">
        <v>41644.295606602987</v>
      </c>
      <c r="T15" s="434"/>
      <c r="U15" s="434"/>
      <c r="W15" s="424"/>
      <c r="X15" s="423"/>
      <c r="Y15" s="424"/>
      <c r="Z15" s="424"/>
      <c r="AA15" s="424"/>
    </row>
    <row r="16" spans="1:27" ht="14.45" customHeight="1">
      <c r="A16" s="1467"/>
      <c r="B16" s="1476"/>
      <c r="C16" s="1349" t="s">
        <v>13</v>
      </c>
      <c r="D16" s="615">
        <v>203850.25100000002</v>
      </c>
      <c r="E16" s="615">
        <v>2193515.0425920999</v>
      </c>
      <c r="F16" s="14"/>
      <c r="G16" s="14"/>
      <c r="H16" s="14"/>
      <c r="I16" s="14"/>
      <c r="J16" s="14"/>
      <c r="K16" s="14"/>
      <c r="L16" s="508"/>
      <c r="M16" s="433">
        <v>44207</v>
      </c>
      <c r="N16" s="432">
        <v>101033.98728077742</v>
      </c>
      <c r="O16" s="432">
        <v>-93137.248595414916</v>
      </c>
      <c r="P16" s="432">
        <v>33076.995999999999</v>
      </c>
      <c r="Q16" s="432">
        <v>-61.828000000000003</v>
      </c>
      <c r="R16" s="432">
        <v>400.51706755119142</v>
      </c>
      <c r="S16" s="432">
        <v>44045.334403713248</v>
      </c>
      <c r="T16" s="434"/>
      <c r="U16" s="434"/>
      <c r="W16" s="424"/>
      <c r="X16" s="423"/>
      <c r="Y16" s="424"/>
      <c r="Z16" s="424"/>
      <c r="AA16" s="424"/>
    </row>
    <row r="17" spans="1:27" ht="14.45" customHeight="1">
      <c r="A17" s="1467"/>
      <c r="B17" s="1476"/>
      <c r="C17" s="1349" t="s">
        <v>14</v>
      </c>
      <c r="D17" s="615">
        <v>260363.84899999999</v>
      </c>
      <c r="E17" s="615">
        <v>2816330.7024079002</v>
      </c>
      <c r="F17" s="14"/>
      <c r="G17" s="14"/>
      <c r="H17" s="14"/>
      <c r="I17" s="14"/>
      <c r="J17" s="14"/>
      <c r="K17" s="14"/>
      <c r="L17" s="508"/>
      <c r="M17" s="433">
        <v>44208</v>
      </c>
      <c r="N17" s="432">
        <v>103433.55507909393</v>
      </c>
      <c r="O17" s="432">
        <v>-94572.208627400731</v>
      </c>
      <c r="P17" s="432">
        <v>34895.283000000003</v>
      </c>
      <c r="Q17" s="432">
        <v>-60.865000000000002</v>
      </c>
      <c r="R17" s="432">
        <v>403.45395615618162</v>
      </c>
      <c r="S17" s="432">
        <v>43842.628418402535</v>
      </c>
      <c r="T17" s="434"/>
      <c r="U17" s="434"/>
      <c r="W17" s="424"/>
      <c r="X17" s="423"/>
      <c r="Y17" s="424"/>
      <c r="Z17" s="424"/>
      <c r="AA17" s="424"/>
    </row>
    <row r="18" spans="1:27" ht="14.45" customHeight="1">
      <c r="A18" s="1467"/>
      <c r="B18" s="1477"/>
      <c r="C18" s="1350" t="s">
        <v>154</v>
      </c>
      <c r="D18" s="616">
        <v>1963353.8810000001</v>
      </c>
      <c r="E18" s="616">
        <v>21052228.125</v>
      </c>
      <c r="F18" s="14"/>
      <c r="G18" s="14"/>
      <c r="H18" s="14"/>
      <c r="I18" s="14"/>
      <c r="J18" s="14"/>
      <c r="K18" s="14"/>
      <c r="L18" s="508"/>
      <c r="M18" s="433">
        <v>44209</v>
      </c>
      <c r="N18" s="432">
        <v>114407.84196133276</v>
      </c>
      <c r="O18" s="432">
        <v>-105970.70496209199</v>
      </c>
      <c r="P18" s="432">
        <v>31983.113000000001</v>
      </c>
      <c r="Q18" s="432">
        <v>-58.999000000000002</v>
      </c>
      <c r="R18" s="432">
        <v>403.79016018355139</v>
      </c>
      <c r="S18" s="432">
        <v>41134.455916515464</v>
      </c>
      <c r="T18" s="434"/>
      <c r="U18" s="434"/>
      <c r="W18" s="424"/>
      <c r="X18" s="423"/>
      <c r="Y18" s="424"/>
      <c r="Z18" s="424"/>
      <c r="AA18" s="424"/>
    </row>
    <row r="19" spans="1:27" ht="14.45" customHeight="1">
      <c r="A19" s="1467"/>
      <c r="B19" s="1476" t="s">
        <v>159</v>
      </c>
      <c r="C19" s="1349" t="s">
        <v>8</v>
      </c>
      <c r="D19" s="615">
        <v>2503660.2879999997</v>
      </c>
      <c r="E19" s="614">
        <v>26866422.571982998</v>
      </c>
      <c r="F19" s="14"/>
      <c r="G19" s="14"/>
      <c r="H19" s="14"/>
      <c r="I19" s="14"/>
      <c r="J19" s="14"/>
      <c r="K19" s="14"/>
      <c r="L19" s="508"/>
      <c r="M19" s="433">
        <v>44210</v>
      </c>
      <c r="N19" s="432">
        <v>103905.37500267953</v>
      </c>
      <c r="O19" s="432">
        <v>-99158.690215267052</v>
      </c>
      <c r="P19" s="432">
        <v>32519.502</v>
      </c>
      <c r="Q19" s="432">
        <v>-58.469000000000001</v>
      </c>
      <c r="R19" s="432">
        <v>404.19022434893816</v>
      </c>
      <c r="S19" s="432">
        <v>37670.313084198198</v>
      </c>
      <c r="T19" s="434"/>
      <c r="U19" s="434"/>
      <c r="W19" s="424"/>
      <c r="X19" s="423"/>
      <c r="Y19" s="424"/>
      <c r="Z19" s="424"/>
      <c r="AA19" s="424"/>
    </row>
    <row r="20" spans="1:27" ht="14.45" customHeight="1">
      <c r="A20" s="1467"/>
      <c r="B20" s="1476"/>
      <c r="C20" s="1349" t="s">
        <v>13</v>
      </c>
      <c r="D20" s="615">
        <v>274350.65400000004</v>
      </c>
      <c r="E20" s="615">
        <v>2960575.2193124001</v>
      </c>
      <c r="F20" s="14"/>
      <c r="G20" s="14"/>
      <c r="H20" s="14"/>
      <c r="I20" s="14"/>
      <c r="J20" s="14"/>
      <c r="K20" s="14"/>
      <c r="L20" s="508"/>
      <c r="M20" s="433">
        <v>44211</v>
      </c>
      <c r="N20" s="432">
        <v>107762.43214166757</v>
      </c>
      <c r="O20" s="432">
        <v>-94665.75639021938</v>
      </c>
      <c r="P20" s="432">
        <v>24295.52</v>
      </c>
      <c r="Q20" s="432">
        <v>-58.316000000000003</v>
      </c>
      <c r="R20" s="432">
        <v>397.82446480493201</v>
      </c>
      <c r="S20" s="432">
        <v>35601.245554480251</v>
      </c>
      <c r="T20" s="434"/>
      <c r="U20" s="434"/>
      <c r="W20" s="424"/>
      <c r="X20" s="423"/>
      <c r="Y20" s="424"/>
      <c r="Z20" s="424"/>
      <c r="AA20" s="424"/>
    </row>
    <row r="21" spans="1:27" ht="14.45" customHeight="1">
      <c r="A21" s="1467"/>
      <c r="B21" s="1476"/>
      <c r="C21" s="1349" t="s">
        <v>14</v>
      </c>
      <c r="D21" s="615">
        <v>439762.25500000006</v>
      </c>
      <c r="E21" s="615">
        <v>4802597.0386875998</v>
      </c>
      <c r="F21" s="14"/>
      <c r="G21" s="14"/>
      <c r="H21" s="14"/>
      <c r="I21" s="14"/>
      <c r="J21" s="14"/>
      <c r="K21" s="14"/>
      <c r="L21" s="508"/>
      <c r="M21" s="433">
        <v>44212</v>
      </c>
      <c r="N21" s="432">
        <v>106660.5109512738</v>
      </c>
      <c r="O21" s="432">
        <v>-94322.254332291457</v>
      </c>
      <c r="P21" s="432">
        <v>23801.016</v>
      </c>
      <c r="Q21" s="432">
        <v>-58.073999999999998</v>
      </c>
      <c r="R21" s="432">
        <v>397.54788602889442</v>
      </c>
      <c r="S21" s="432">
        <v>35255.614058687934</v>
      </c>
      <c r="T21" s="434"/>
      <c r="U21" s="434"/>
      <c r="W21" s="424"/>
      <c r="X21" s="423"/>
      <c r="Y21" s="424"/>
      <c r="Z21" s="424"/>
      <c r="AA21" s="424"/>
    </row>
    <row r="22" spans="1:27" ht="14.45" customHeight="1">
      <c r="A22" s="1467"/>
      <c r="B22" s="1476"/>
      <c r="C22" s="1349" t="s">
        <v>154</v>
      </c>
      <c r="D22" s="615">
        <v>3217773.1969999997</v>
      </c>
      <c r="E22" s="616">
        <v>34629594.829982996</v>
      </c>
      <c r="F22" s="14"/>
      <c r="G22" s="14"/>
      <c r="H22" s="14"/>
      <c r="I22" s="14"/>
      <c r="J22" s="14"/>
      <c r="K22" s="14"/>
      <c r="L22" s="508"/>
      <c r="M22" s="433">
        <v>44213</v>
      </c>
      <c r="N22" s="432">
        <v>101831.09369523397</v>
      </c>
      <c r="O22" s="432">
        <v>-93698.429527617918</v>
      </c>
      <c r="P22" s="432">
        <v>28435.726999999999</v>
      </c>
      <c r="Q22" s="432">
        <v>-59.874000000000002</v>
      </c>
      <c r="R22" s="432">
        <v>413.00574493789486</v>
      </c>
      <c r="S22" s="432">
        <v>38213.190995877936</v>
      </c>
      <c r="T22" s="434"/>
      <c r="U22" s="434"/>
      <c r="W22" s="424"/>
      <c r="X22" s="423"/>
      <c r="Y22" s="424"/>
      <c r="Z22" s="424"/>
      <c r="AA22" s="424"/>
    </row>
    <row r="23" spans="1:27" ht="14.45" customHeight="1">
      <c r="A23" s="1467"/>
      <c r="B23" s="1472" t="s">
        <v>160</v>
      </c>
      <c r="C23" s="617" t="s">
        <v>8</v>
      </c>
      <c r="D23" s="618">
        <v>-1004520.5069999998</v>
      </c>
      <c r="E23" s="618">
        <v>-10824040.191983005</v>
      </c>
      <c r="F23" s="14"/>
      <c r="G23" s="14"/>
      <c r="H23" s="14"/>
      <c r="I23" s="14"/>
      <c r="J23" s="14"/>
      <c r="K23" s="14"/>
      <c r="L23" s="508"/>
      <c r="M23" s="433">
        <v>44214</v>
      </c>
      <c r="N23" s="432">
        <v>104958.37658532048</v>
      </c>
      <c r="O23" s="432">
        <v>-94784.995268281942</v>
      </c>
      <c r="P23" s="432">
        <v>29703.652999999998</v>
      </c>
      <c r="Q23" s="432">
        <v>-59.593000000000004</v>
      </c>
      <c r="R23" s="432">
        <v>407.03602097568319</v>
      </c>
      <c r="S23" s="432">
        <v>40137.763018699603</v>
      </c>
      <c r="T23" s="434"/>
      <c r="U23" s="434"/>
      <c r="W23" s="424"/>
      <c r="X23" s="423"/>
      <c r="Y23" s="424"/>
      <c r="Z23" s="424"/>
      <c r="AA23" s="424"/>
    </row>
    <row r="24" spans="1:27" ht="14.45" customHeight="1">
      <c r="A24" s="1467"/>
      <c r="B24" s="1478"/>
      <c r="C24" s="1351" t="s">
        <v>13</v>
      </c>
      <c r="D24" s="619">
        <v>-70500.40300000002</v>
      </c>
      <c r="E24" s="619">
        <v>-767060.17672030011</v>
      </c>
      <c r="F24" s="14"/>
      <c r="G24" s="14"/>
      <c r="H24" s="14"/>
      <c r="I24" s="14"/>
      <c r="J24" s="14"/>
      <c r="K24" s="14"/>
      <c r="L24" s="508"/>
      <c r="M24" s="433">
        <v>44215</v>
      </c>
      <c r="N24" s="432">
        <v>103764.63757443507</v>
      </c>
      <c r="O24" s="432">
        <v>-93896.680570815181</v>
      </c>
      <c r="P24" s="432">
        <v>29285.920999999998</v>
      </c>
      <c r="Q24" s="432">
        <v>-77.192999999999998</v>
      </c>
      <c r="R24" s="432">
        <v>406.5719058560714</v>
      </c>
      <c r="S24" s="432">
        <v>39011.554710556753</v>
      </c>
      <c r="T24" s="434"/>
      <c r="U24" s="434"/>
      <c r="W24" s="424"/>
      <c r="X24" s="423"/>
      <c r="Y24" s="424"/>
      <c r="Z24" s="424"/>
      <c r="AA24" s="424"/>
    </row>
    <row r="25" spans="1:27" ht="14.45" customHeight="1">
      <c r="A25" s="1467"/>
      <c r="B25" s="1478"/>
      <c r="C25" s="1351" t="s">
        <v>14</v>
      </c>
      <c r="D25" s="619">
        <v>-179398.40600000008</v>
      </c>
      <c r="E25" s="619">
        <v>-1986266.3362796996</v>
      </c>
      <c r="F25" s="14"/>
      <c r="G25" s="14"/>
      <c r="H25" s="14"/>
      <c r="I25" s="14"/>
      <c r="J25" s="14"/>
      <c r="K25" s="14"/>
      <c r="L25" s="508"/>
      <c r="M25" s="433">
        <v>44216</v>
      </c>
      <c r="N25" s="432">
        <v>105967.16099580331</v>
      </c>
      <c r="O25" s="432">
        <v>-94274.547438017151</v>
      </c>
      <c r="P25" s="432">
        <v>27869.348999999998</v>
      </c>
      <c r="Q25" s="432">
        <v>-67.709000000000003</v>
      </c>
      <c r="R25" s="432">
        <v>399.91513308740343</v>
      </c>
      <c r="S25" s="432">
        <v>39290.138237869774</v>
      </c>
      <c r="T25" s="434"/>
      <c r="U25" s="434"/>
      <c r="W25" s="424"/>
      <c r="X25" s="423"/>
      <c r="Y25" s="424"/>
      <c r="Z25" s="424"/>
      <c r="AA25" s="424"/>
    </row>
    <row r="26" spans="1:27" ht="14.45" customHeight="1">
      <c r="A26" s="1467"/>
      <c r="B26" s="1479"/>
      <c r="C26" s="1352" t="s">
        <v>154</v>
      </c>
      <c r="D26" s="620">
        <v>-1254419.3160000001</v>
      </c>
      <c r="E26" s="620">
        <v>-13577366.704983</v>
      </c>
      <c r="F26" s="14"/>
      <c r="G26" s="14"/>
      <c r="H26" s="14"/>
      <c r="I26" s="14"/>
      <c r="J26" s="14"/>
      <c r="K26" s="14"/>
      <c r="L26" s="508"/>
      <c r="M26" s="433">
        <v>44217</v>
      </c>
      <c r="N26" s="432">
        <v>108633.84629990722</v>
      </c>
      <c r="O26" s="432">
        <v>-96612.850383235171</v>
      </c>
      <c r="P26" s="432">
        <v>24816.936000000002</v>
      </c>
      <c r="Q26" s="432">
        <v>-60.4</v>
      </c>
      <c r="R26" s="432">
        <v>400.64680942940794</v>
      </c>
      <c r="S26" s="432">
        <v>41383.237778714421</v>
      </c>
      <c r="T26" s="434"/>
      <c r="U26" s="434"/>
      <c r="W26" s="424"/>
      <c r="X26" s="423"/>
      <c r="Y26" s="424"/>
      <c r="Z26" s="424"/>
      <c r="AA26" s="424"/>
    </row>
    <row r="27" spans="1:27" ht="14.45" customHeight="1">
      <c r="A27" s="1468"/>
      <c r="B27" s="1480" t="s">
        <v>161</v>
      </c>
      <c r="C27" s="1480"/>
      <c r="D27" s="621">
        <v>2922196.3637324902</v>
      </c>
      <c r="E27" s="621">
        <v>31503431.705221906</v>
      </c>
      <c r="F27" s="17"/>
      <c r="G27" s="17"/>
      <c r="H27" s="17"/>
      <c r="I27" s="17"/>
      <c r="J27" s="17"/>
      <c r="K27" s="17"/>
      <c r="L27" s="508"/>
      <c r="M27" s="433">
        <v>44218</v>
      </c>
      <c r="N27" s="432">
        <v>110781.54268398197</v>
      </c>
      <c r="O27" s="432">
        <v>-94529.676411809269</v>
      </c>
      <c r="P27" s="432">
        <v>21638.394</v>
      </c>
      <c r="Q27" s="432">
        <v>-59.012</v>
      </c>
      <c r="R27" s="432">
        <v>387.90432839366503</v>
      </c>
      <c r="S27" s="432">
        <v>36817.618216656359</v>
      </c>
      <c r="T27" s="434"/>
      <c r="U27" s="434"/>
      <c r="W27" s="424"/>
      <c r="X27" s="423"/>
      <c r="Y27" s="424"/>
      <c r="Z27" s="424"/>
      <c r="AA27" s="424"/>
    </row>
    <row r="28" spans="1:27" ht="14.45" customHeight="1">
      <c r="A28" s="1466" t="s">
        <v>162</v>
      </c>
      <c r="B28" s="1469" t="s">
        <v>163</v>
      </c>
      <c r="C28" s="1348" t="s">
        <v>164</v>
      </c>
      <c r="D28" s="614">
        <v>136169.77799999999</v>
      </c>
      <c r="E28" s="615">
        <v>1478712.06304646</v>
      </c>
      <c r="F28" s="14"/>
      <c r="G28" s="14"/>
      <c r="H28" s="14"/>
      <c r="I28" s="14"/>
      <c r="J28" s="14"/>
      <c r="K28" s="14"/>
      <c r="L28" s="508"/>
      <c r="M28" s="433">
        <v>44219</v>
      </c>
      <c r="N28" s="432">
        <v>110755.70455084225</v>
      </c>
      <c r="O28" s="432">
        <v>-93941.529993609802</v>
      </c>
      <c r="P28" s="432">
        <v>20531.275000000001</v>
      </c>
      <c r="Q28" s="432">
        <v>-58.618000000000002</v>
      </c>
      <c r="R28" s="432">
        <v>401.24739830559906</v>
      </c>
      <c r="S28" s="432">
        <v>37153.092442400848</v>
      </c>
      <c r="T28" s="434"/>
      <c r="U28" s="434"/>
      <c r="W28" s="424"/>
      <c r="X28" s="423"/>
      <c r="Y28" s="424"/>
      <c r="Z28" s="424"/>
      <c r="AA28" s="424"/>
    </row>
    <row r="29" spans="1:27" ht="14.45" customHeight="1">
      <c r="A29" s="1467"/>
      <c r="B29" s="1470"/>
      <c r="C29" s="1349" t="s">
        <v>25</v>
      </c>
      <c r="D29" s="615">
        <v>1806.3789999999935</v>
      </c>
      <c r="E29" s="615">
        <v>21938.21560000004</v>
      </c>
      <c r="F29" s="14"/>
      <c r="G29" s="14"/>
      <c r="H29" s="14"/>
      <c r="I29" s="14"/>
      <c r="J29" s="14"/>
      <c r="K29" s="14"/>
      <c r="L29" s="508"/>
      <c r="M29" s="433">
        <v>44220</v>
      </c>
      <c r="N29" s="432">
        <v>108645.86334424457</v>
      </c>
      <c r="O29" s="432">
        <v>-93193.714632395218</v>
      </c>
      <c r="P29" s="432">
        <v>22960.473000000002</v>
      </c>
      <c r="Q29" s="432">
        <v>-58.506999999999998</v>
      </c>
      <c r="R29" s="432">
        <v>404.92097718028685</v>
      </c>
      <c r="S29" s="432">
        <v>40634.235432908521</v>
      </c>
      <c r="T29" s="434"/>
      <c r="U29" s="434"/>
      <c r="W29" s="424"/>
      <c r="X29" s="423"/>
      <c r="Y29" s="424"/>
      <c r="Z29" s="424"/>
      <c r="AA29" s="424"/>
    </row>
    <row r="30" spans="1:27" ht="14.45" customHeight="1">
      <c r="A30" s="1467"/>
      <c r="B30" s="1471"/>
      <c r="C30" s="1350" t="s">
        <v>154</v>
      </c>
      <c r="D30" s="616">
        <v>137976.15700000001</v>
      </c>
      <c r="E30" s="615">
        <v>1500650.2786464598</v>
      </c>
      <c r="F30" s="14"/>
      <c r="G30" s="14"/>
      <c r="H30" s="14"/>
      <c r="I30" s="14"/>
      <c r="J30" s="14"/>
      <c r="K30" s="14"/>
      <c r="L30" s="508"/>
      <c r="M30" s="433">
        <v>44221</v>
      </c>
      <c r="N30" s="432">
        <v>107795.70342562442</v>
      </c>
      <c r="O30" s="432">
        <v>-98298.429520361577</v>
      </c>
      <c r="P30" s="432">
        <v>27959.54</v>
      </c>
      <c r="Q30" s="432">
        <v>-56.713000000000001</v>
      </c>
      <c r="R30" s="432">
        <v>400.69928628049837</v>
      </c>
      <c r="S30" s="432">
        <v>39733.39134273622</v>
      </c>
      <c r="T30" s="434"/>
      <c r="U30" s="434"/>
      <c r="W30" s="424"/>
      <c r="X30" s="423"/>
      <c r="Y30" s="424"/>
      <c r="Z30" s="424"/>
      <c r="AA30" s="424"/>
    </row>
    <row r="31" spans="1:27" ht="14.45" customHeight="1">
      <c r="A31" s="1467"/>
      <c r="B31" s="1469" t="s">
        <v>165</v>
      </c>
      <c r="C31" s="1348" t="s">
        <v>164</v>
      </c>
      <c r="D31" s="614">
        <v>10186.605</v>
      </c>
      <c r="E31" s="614">
        <v>106935.9442</v>
      </c>
      <c r="F31" s="14"/>
      <c r="G31" s="14"/>
      <c r="H31" s="14"/>
      <c r="I31" s="14"/>
      <c r="J31" s="14"/>
      <c r="K31" s="14"/>
      <c r="L31" s="508"/>
      <c r="M31" s="433">
        <v>44222</v>
      </c>
      <c r="N31" s="432">
        <v>107224.96918849961</v>
      </c>
      <c r="O31" s="432">
        <v>-93475.847567118384</v>
      </c>
      <c r="P31" s="432">
        <v>25886.776999999998</v>
      </c>
      <c r="Q31" s="432">
        <v>-55.776000000000003</v>
      </c>
      <c r="R31" s="432">
        <v>402.14033768149994</v>
      </c>
      <c r="S31" s="432">
        <v>39445.653906560394</v>
      </c>
      <c r="T31" s="434"/>
      <c r="U31" s="434"/>
      <c r="W31" s="424"/>
      <c r="X31" s="423"/>
      <c r="Y31" s="424"/>
      <c r="Z31" s="424"/>
      <c r="AA31" s="424"/>
    </row>
    <row r="32" spans="1:27" ht="14.45" customHeight="1">
      <c r="A32" s="1467"/>
      <c r="B32" s="1470"/>
      <c r="C32" s="1349" t="s">
        <v>25</v>
      </c>
      <c r="D32" s="615">
        <v>15.342000000000001</v>
      </c>
      <c r="E32" s="615">
        <v>162.08000000000001</v>
      </c>
      <c r="F32" s="14"/>
      <c r="G32" s="14"/>
      <c r="H32" s="14"/>
      <c r="I32" s="14"/>
      <c r="J32" s="14"/>
      <c r="K32" s="14"/>
      <c r="L32" s="508"/>
      <c r="M32" s="433">
        <v>44223</v>
      </c>
      <c r="N32" s="432">
        <v>107729.81455949723</v>
      </c>
      <c r="O32" s="432">
        <v>-94641.122061104586</v>
      </c>
      <c r="P32" s="432">
        <v>24004.398000000001</v>
      </c>
      <c r="Q32" s="432">
        <v>-53.845999999999997</v>
      </c>
      <c r="R32" s="432">
        <v>395.24155590812137</v>
      </c>
      <c r="S32" s="432">
        <v>37396.500174785942</v>
      </c>
      <c r="T32" s="434"/>
      <c r="U32" s="434"/>
      <c r="W32" s="424"/>
      <c r="X32" s="423"/>
      <c r="Y32" s="424"/>
      <c r="Z32" s="424"/>
      <c r="AA32" s="424"/>
    </row>
    <row r="33" spans="1:27" ht="14.45" customHeight="1">
      <c r="A33" s="1467"/>
      <c r="B33" s="1471"/>
      <c r="C33" s="1350" t="s">
        <v>154</v>
      </c>
      <c r="D33" s="616">
        <v>10201.946999999998</v>
      </c>
      <c r="E33" s="616">
        <v>107098.0242</v>
      </c>
      <c r="F33" s="14"/>
      <c r="G33" s="14"/>
      <c r="H33" s="14"/>
      <c r="I33" s="14"/>
      <c r="J33" s="14"/>
      <c r="K33" s="14"/>
      <c r="L33" s="508"/>
      <c r="M33" s="433">
        <v>44224</v>
      </c>
      <c r="N33" s="432">
        <v>106564.58682719427</v>
      </c>
      <c r="O33" s="432">
        <v>-93115.456488905256</v>
      </c>
      <c r="P33" s="432">
        <v>22536.026000000002</v>
      </c>
      <c r="Q33" s="432">
        <v>-53.985999999999997</v>
      </c>
      <c r="R33" s="432">
        <v>399.35022045086265</v>
      </c>
      <c r="S33" s="432">
        <v>37662.731536835621</v>
      </c>
      <c r="T33" s="434"/>
      <c r="U33" s="434"/>
      <c r="W33" s="424"/>
      <c r="X33" s="423"/>
      <c r="Y33" s="424"/>
      <c r="Z33" s="424"/>
      <c r="AA33" s="424"/>
    </row>
    <row r="34" spans="1:27" ht="14.45" customHeight="1">
      <c r="A34" s="1467"/>
      <c r="B34" s="1472" t="s">
        <v>154</v>
      </c>
      <c r="C34" s="617" t="s">
        <v>164</v>
      </c>
      <c r="D34" s="618">
        <v>146356.383</v>
      </c>
      <c r="E34" s="619">
        <v>1585648.0072464598</v>
      </c>
      <c r="F34" s="14"/>
      <c r="G34" s="14"/>
      <c r="H34" s="14"/>
      <c r="I34" s="14"/>
      <c r="J34" s="14"/>
      <c r="K34" s="14"/>
      <c r="L34" s="508"/>
      <c r="M34" s="433">
        <v>44225</v>
      </c>
      <c r="N34" s="432">
        <v>112222.71149773242</v>
      </c>
      <c r="O34" s="432">
        <v>-94045.394577283354</v>
      </c>
      <c r="P34" s="432">
        <v>16826.564999999999</v>
      </c>
      <c r="Q34" s="432">
        <v>-53.912999999999997</v>
      </c>
      <c r="R34" s="432">
        <v>392.52858314319315</v>
      </c>
      <c r="S34" s="432">
        <v>32185.425288126833</v>
      </c>
      <c r="T34" s="434"/>
      <c r="U34" s="434"/>
      <c r="W34" s="424"/>
      <c r="X34" s="423"/>
      <c r="Y34" s="424"/>
      <c r="Z34" s="424"/>
      <c r="AA34" s="424"/>
    </row>
    <row r="35" spans="1:27" ht="14.45" customHeight="1">
      <c r="A35" s="1467"/>
      <c r="B35" s="1473"/>
      <c r="C35" s="1351" t="s">
        <v>25</v>
      </c>
      <c r="D35" s="619">
        <v>1821.7209999999936</v>
      </c>
      <c r="E35" s="619">
        <v>22100.295600000041</v>
      </c>
      <c r="F35" s="14"/>
      <c r="G35" s="14"/>
      <c r="H35" s="14"/>
      <c r="I35" s="14"/>
      <c r="J35" s="14"/>
      <c r="K35" s="14"/>
      <c r="L35" s="508"/>
      <c r="M35" s="433">
        <v>44226</v>
      </c>
      <c r="N35" s="432">
        <v>111102.89887722599</v>
      </c>
      <c r="O35" s="432">
        <v>-94794.164118852423</v>
      </c>
      <c r="P35" s="432">
        <v>17487.162</v>
      </c>
      <c r="Q35" s="432">
        <v>-53.886000000000003</v>
      </c>
      <c r="R35" s="432">
        <v>389.8957069267849</v>
      </c>
      <c r="S35" s="432">
        <v>32597.981688475062</v>
      </c>
      <c r="T35" s="434"/>
      <c r="U35" s="434"/>
      <c r="W35" s="424"/>
      <c r="X35" s="423"/>
      <c r="Y35" s="424"/>
      <c r="Z35" s="424"/>
      <c r="AA35" s="424"/>
    </row>
    <row r="36" spans="1:27" ht="14.45" customHeight="1">
      <c r="A36" s="1468"/>
      <c r="B36" s="1474"/>
      <c r="C36" s="1352" t="s">
        <v>154</v>
      </c>
      <c r="D36" s="620">
        <v>148178.10399999999</v>
      </c>
      <c r="E36" s="619">
        <v>1607748.3028464601</v>
      </c>
      <c r="F36" s="17"/>
      <c r="G36" s="17"/>
      <c r="H36" s="17"/>
      <c r="I36" s="17"/>
      <c r="J36" s="17"/>
      <c r="K36" s="17"/>
      <c r="L36" s="508"/>
      <c r="M36" s="433">
        <v>44227</v>
      </c>
      <c r="N36" s="432">
        <v>110749.40539496092</v>
      </c>
      <c r="O36" s="432">
        <v>-95158.676918329205</v>
      </c>
      <c r="P36" s="432">
        <v>18797.004000000001</v>
      </c>
      <c r="Q36" s="432">
        <v>-53.427999999999997</v>
      </c>
      <c r="R36" s="432">
        <v>395.97067899435785</v>
      </c>
      <c r="S36" s="432">
        <v>38533.021860085872</v>
      </c>
      <c r="T36" s="434"/>
      <c r="U36" s="434"/>
      <c r="W36" s="424"/>
      <c r="X36" s="423"/>
      <c r="Y36" s="424"/>
      <c r="Z36" s="424"/>
      <c r="AA36" s="424"/>
    </row>
    <row r="37" spans="1:27" ht="14.45" customHeight="1">
      <c r="A37" s="1466" t="s">
        <v>166</v>
      </c>
      <c r="B37" s="1469" t="s">
        <v>167</v>
      </c>
      <c r="C37" s="1348" t="s">
        <v>91</v>
      </c>
      <c r="D37" s="614">
        <v>7018114.4500392079</v>
      </c>
      <c r="E37" s="614">
        <v>75842270.520689994</v>
      </c>
      <c r="F37" s="14"/>
      <c r="G37" s="14"/>
      <c r="H37" s="14"/>
      <c r="I37" s="14"/>
      <c r="J37" s="14"/>
      <c r="K37" s="14"/>
      <c r="L37" s="508"/>
      <c r="M37" s="433">
        <v>44228</v>
      </c>
      <c r="N37" s="432">
        <v>103000.46774920762</v>
      </c>
      <c r="O37" s="432">
        <v>-84238.511656976567</v>
      </c>
      <c r="P37" s="432">
        <v>17653.596000000001</v>
      </c>
      <c r="Q37" s="432">
        <v>-56.192999999999998</v>
      </c>
      <c r="R37" s="432">
        <v>391.47707916843092</v>
      </c>
      <c r="S37" s="432">
        <v>38704.189076540744</v>
      </c>
      <c r="T37" s="434"/>
      <c r="U37" s="434"/>
      <c r="W37" s="424"/>
      <c r="X37" s="423"/>
      <c r="Y37" s="424"/>
      <c r="Z37" s="424"/>
      <c r="AA37" s="424"/>
    </row>
    <row r="38" spans="1:27" ht="14.45" customHeight="1">
      <c r="A38" s="1467"/>
      <c r="B38" s="1470"/>
      <c r="C38" s="1349" t="s">
        <v>527</v>
      </c>
      <c r="D38" s="615">
        <v>109719.49513008646</v>
      </c>
      <c r="E38" s="615">
        <v>1183778.6595599998</v>
      </c>
      <c r="F38" s="14"/>
      <c r="G38" s="14"/>
      <c r="H38" s="14"/>
      <c r="I38" s="14"/>
      <c r="J38" s="14"/>
      <c r="K38" s="14"/>
      <c r="L38" s="508"/>
      <c r="M38" s="433">
        <v>44229</v>
      </c>
      <c r="N38" s="432">
        <v>103171.58902076678</v>
      </c>
      <c r="O38" s="432">
        <v>-84561.776515826976</v>
      </c>
      <c r="P38" s="432">
        <v>19337.772000000001</v>
      </c>
      <c r="Q38" s="432">
        <v>-54.07</v>
      </c>
      <c r="R38" s="432">
        <v>387.1566729936377</v>
      </c>
      <c r="S38" s="432">
        <v>37692.790423575301</v>
      </c>
      <c r="T38" s="434"/>
      <c r="U38" s="434"/>
      <c r="W38" s="424"/>
      <c r="X38" s="423"/>
      <c r="Y38" s="424"/>
      <c r="Z38" s="424"/>
      <c r="AA38" s="424"/>
    </row>
    <row r="39" spans="1:27" ht="14.45" customHeight="1">
      <c r="A39" s="1467"/>
      <c r="B39" s="1471"/>
      <c r="C39" s="1350" t="s">
        <v>154</v>
      </c>
      <c r="D39" s="616">
        <v>7127833.9451692943</v>
      </c>
      <c r="E39" s="616">
        <v>77026049.180250004</v>
      </c>
      <c r="F39" s="14"/>
      <c r="G39" s="14"/>
      <c r="H39" s="14"/>
      <c r="I39" s="14"/>
      <c r="J39" s="14"/>
      <c r="K39" s="14"/>
      <c r="L39" s="508"/>
      <c r="M39" s="433">
        <v>44230</v>
      </c>
      <c r="N39" s="432">
        <v>105275.62732256309</v>
      </c>
      <c r="O39" s="432">
        <v>-85609.968845541021</v>
      </c>
      <c r="P39" s="432">
        <v>17517.807000000001</v>
      </c>
      <c r="Q39" s="432">
        <v>-72.849999999999994</v>
      </c>
      <c r="R39" s="432">
        <v>385.73940122666647</v>
      </c>
      <c r="S39" s="432">
        <v>36040.656326258963</v>
      </c>
      <c r="T39" s="434"/>
      <c r="U39" s="434"/>
      <c r="W39" s="424"/>
      <c r="X39" s="423"/>
      <c r="Y39" s="424"/>
      <c r="Z39" s="424"/>
      <c r="AA39" s="424"/>
    </row>
    <row r="40" spans="1:27" ht="14.45" customHeight="1">
      <c r="A40" s="1467"/>
      <c r="B40" s="1469" t="s">
        <v>168</v>
      </c>
      <c r="C40" s="1348" t="s">
        <v>91</v>
      </c>
      <c r="D40" s="614">
        <v>10087.205</v>
      </c>
      <c r="E40" s="615">
        <v>105859.8652</v>
      </c>
      <c r="F40" s="14"/>
      <c r="G40" s="14"/>
      <c r="H40" s="14"/>
      <c r="I40" s="14"/>
      <c r="J40" s="14"/>
      <c r="K40" s="14"/>
      <c r="L40" s="508"/>
      <c r="M40" s="433">
        <v>44231</v>
      </c>
      <c r="N40" s="432">
        <v>109829.97324259636</v>
      </c>
      <c r="O40" s="432">
        <v>-85322.429271823305</v>
      </c>
      <c r="P40" s="432">
        <v>8243.1319999999996</v>
      </c>
      <c r="Q40" s="432">
        <v>-25.306000000000001</v>
      </c>
      <c r="R40" s="432">
        <v>394.22333482108945</v>
      </c>
      <c r="S40" s="432">
        <v>33873.79167295283</v>
      </c>
      <c r="T40" s="434"/>
      <c r="U40" s="434"/>
      <c r="W40" s="424"/>
      <c r="X40" s="423"/>
      <c r="Y40" s="424"/>
      <c r="Z40" s="424"/>
      <c r="AA40" s="424"/>
    </row>
    <row r="41" spans="1:27" ht="14.45" customHeight="1">
      <c r="A41" s="1467"/>
      <c r="B41" s="1470"/>
      <c r="C41" s="1349" t="s">
        <v>527</v>
      </c>
      <c r="D41" s="615">
        <v>15.342000000000001</v>
      </c>
      <c r="E41" s="615">
        <v>162.08000000000001</v>
      </c>
      <c r="F41" s="14"/>
      <c r="G41" s="14"/>
      <c r="H41" s="14"/>
      <c r="I41" s="14"/>
      <c r="J41" s="14"/>
      <c r="K41" s="14"/>
      <c r="L41" s="508"/>
      <c r="M41" s="433">
        <v>44232</v>
      </c>
      <c r="N41" s="432">
        <v>108744.6103654373</v>
      </c>
      <c r="O41" s="432">
        <v>-82419.710045554704</v>
      </c>
      <c r="P41" s="432">
        <v>6128.3890000000001</v>
      </c>
      <c r="Q41" s="432">
        <v>-1336.2180000000001</v>
      </c>
      <c r="R41" s="432">
        <v>387.08758553839857</v>
      </c>
      <c r="S41" s="432">
        <v>30369.262555821962</v>
      </c>
      <c r="T41" s="434"/>
      <c r="U41" s="434"/>
      <c r="W41" s="424"/>
      <c r="X41" s="423"/>
      <c r="Y41" s="424"/>
      <c r="Z41" s="424"/>
      <c r="AA41" s="424"/>
    </row>
    <row r="42" spans="1:27" ht="14.45" customHeight="1">
      <c r="A42" s="1467"/>
      <c r="B42" s="1471"/>
      <c r="C42" s="1350" t="s">
        <v>154</v>
      </c>
      <c r="D42" s="616">
        <v>10102.546999999999</v>
      </c>
      <c r="E42" s="615">
        <v>106021.9452</v>
      </c>
      <c r="F42" s="14"/>
      <c r="G42" s="14"/>
      <c r="H42" s="14"/>
      <c r="I42" s="14"/>
      <c r="J42" s="14"/>
      <c r="K42" s="14"/>
      <c r="L42" s="508"/>
      <c r="M42" s="433">
        <v>44233</v>
      </c>
      <c r="N42" s="432">
        <v>107401.28389232825</v>
      </c>
      <c r="O42" s="432">
        <v>-81728.149224316672</v>
      </c>
      <c r="P42" s="432">
        <v>10478.812</v>
      </c>
      <c r="Q42" s="432">
        <v>-3540.627</v>
      </c>
      <c r="R42" s="432">
        <v>390.59773879182933</v>
      </c>
      <c r="S42" s="432">
        <v>31341.994668326493</v>
      </c>
      <c r="T42" s="434"/>
      <c r="U42" s="434"/>
      <c r="W42" s="424"/>
      <c r="X42" s="423"/>
      <c r="Y42" s="424"/>
      <c r="Z42" s="424"/>
      <c r="AA42" s="424"/>
    </row>
    <row r="43" spans="1:27" ht="14.45" customHeight="1">
      <c r="A43" s="1467"/>
      <c r="B43" s="1481" t="s">
        <v>169</v>
      </c>
      <c r="C43" s="1481"/>
      <c r="D43" s="622">
        <v>1806.3789999999935</v>
      </c>
      <c r="E43" s="622">
        <v>21938.21560000004</v>
      </c>
      <c r="F43" s="14"/>
      <c r="G43" s="14"/>
      <c r="H43" s="14"/>
      <c r="I43" s="14"/>
      <c r="J43" s="14"/>
      <c r="K43" s="14"/>
      <c r="L43" s="508"/>
      <c r="M43" s="433">
        <v>44234</v>
      </c>
      <c r="N43" s="432">
        <v>101179.54862131263</v>
      </c>
      <c r="O43" s="432">
        <v>-84000.153066510509</v>
      </c>
      <c r="P43" s="432">
        <v>11021.895</v>
      </c>
      <c r="Q43" s="432">
        <v>-27.815999999999999</v>
      </c>
      <c r="R43" s="432">
        <v>398.75473797895262</v>
      </c>
      <c r="S43" s="432">
        <v>37082.172552030679</v>
      </c>
      <c r="T43" s="434"/>
      <c r="U43" s="434"/>
      <c r="W43" s="424"/>
      <c r="X43" s="423"/>
      <c r="Y43" s="424"/>
      <c r="Z43" s="424"/>
      <c r="AA43" s="424"/>
    </row>
    <row r="44" spans="1:27" ht="24.75" customHeight="1">
      <c r="A44" s="1467"/>
      <c r="B44" s="1481" t="s">
        <v>170</v>
      </c>
      <c r="C44" s="1481"/>
      <c r="D44" s="622">
        <v>392569.63499999995</v>
      </c>
      <c r="E44" s="615">
        <v>4269053.6407460002</v>
      </c>
      <c r="F44" s="14"/>
      <c r="G44" s="14"/>
      <c r="H44" s="14"/>
      <c r="I44" s="14"/>
      <c r="J44" s="14"/>
      <c r="K44" s="14"/>
      <c r="L44" s="508"/>
      <c r="M44" s="433">
        <v>44235</v>
      </c>
      <c r="N44" s="432">
        <v>106735.01198570538</v>
      </c>
      <c r="O44" s="432">
        <v>-86339.89729485412</v>
      </c>
      <c r="P44" s="432">
        <v>12509.371999999999</v>
      </c>
      <c r="Q44" s="432">
        <v>-29.22</v>
      </c>
      <c r="R44" s="432">
        <v>385.44907939522335</v>
      </c>
      <c r="S44" s="432">
        <v>34068.061706149318</v>
      </c>
      <c r="T44" s="434"/>
      <c r="U44" s="434"/>
      <c r="W44" s="424"/>
      <c r="X44" s="423"/>
      <c r="Y44" s="424"/>
      <c r="Z44" s="424"/>
      <c r="AA44" s="424"/>
    </row>
    <row r="45" spans="1:27" ht="14.45" customHeight="1">
      <c r="A45" s="1467"/>
      <c r="B45" s="1472" t="s">
        <v>171</v>
      </c>
      <c r="C45" s="617" t="s">
        <v>91</v>
      </c>
      <c r="D45" s="618">
        <v>7420771.2900392078</v>
      </c>
      <c r="E45" s="618">
        <v>80217184.02663599</v>
      </c>
      <c r="F45" s="14"/>
      <c r="G45" s="14"/>
      <c r="H45" s="14"/>
      <c r="I45" s="14"/>
      <c r="J45" s="14"/>
      <c r="K45" s="14"/>
      <c r="L45" s="508"/>
      <c r="M45" s="433">
        <v>44236</v>
      </c>
      <c r="N45" s="432">
        <v>110739.64183203364</v>
      </c>
      <c r="O45" s="432">
        <v>-91780.349183705956</v>
      </c>
      <c r="P45" s="432">
        <v>13117.985000000001</v>
      </c>
      <c r="Q45" s="432">
        <v>-28.55</v>
      </c>
      <c r="R45" s="432">
        <v>377.80196158020567</v>
      </c>
      <c r="S45" s="432">
        <v>31914.816048818684</v>
      </c>
      <c r="T45" s="434"/>
      <c r="U45" s="434"/>
      <c r="W45" s="424"/>
      <c r="X45" s="423"/>
      <c r="Y45" s="424"/>
      <c r="Z45" s="424"/>
      <c r="AA45" s="424"/>
    </row>
    <row r="46" spans="1:27" ht="14.45" customHeight="1">
      <c r="A46" s="1467"/>
      <c r="B46" s="1473"/>
      <c r="C46" s="1351" t="s">
        <v>529</v>
      </c>
      <c r="D46" s="619">
        <v>122990.99353008647</v>
      </c>
      <c r="E46" s="619">
        <v>1329514.2862009995</v>
      </c>
      <c r="F46" s="14"/>
      <c r="G46" s="14"/>
      <c r="H46" s="14"/>
      <c r="I46" s="14"/>
      <c r="J46" s="14"/>
      <c r="K46" s="14"/>
      <c r="L46" s="508"/>
      <c r="M46" s="433">
        <v>44237</v>
      </c>
      <c r="N46" s="432">
        <v>113873.45549137607</v>
      </c>
      <c r="O46" s="432">
        <v>-96815.40630829407</v>
      </c>
      <c r="P46" s="432">
        <v>13629.592000000001</v>
      </c>
      <c r="Q46" s="432">
        <v>-28.960999999999999</v>
      </c>
      <c r="R46" s="432">
        <v>378.56733522672374</v>
      </c>
      <c r="S46" s="432">
        <v>31318.399292715723</v>
      </c>
      <c r="T46" s="434"/>
      <c r="U46" s="434"/>
      <c r="W46" s="424"/>
      <c r="X46" s="423"/>
      <c r="Y46" s="424"/>
      <c r="Z46" s="424"/>
      <c r="AA46" s="424"/>
    </row>
    <row r="47" spans="1:27" ht="14.45" customHeight="1">
      <c r="A47" s="1468"/>
      <c r="B47" s="1474"/>
      <c r="C47" s="1352" t="s">
        <v>154</v>
      </c>
      <c r="D47" s="620">
        <v>7543762.2835692931</v>
      </c>
      <c r="E47" s="620">
        <v>81546698.312837005</v>
      </c>
      <c r="F47" s="18"/>
      <c r="G47" s="18"/>
      <c r="H47" s="14"/>
      <c r="I47" s="14"/>
      <c r="J47" s="14"/>
      <c r="K47" s="14"/>
      <c r="L47" s="508"/>
      <c r="M47" s="433">
        <v>44238</v>
      </c>
      <c r="N47" s="432">
        <v>110965.05081881069</v>
      </c>
      <c r="O47" s="432">
        <v>-93124.070473213404</v>
      </c>
      <c r="P47" s="432">
        <v>17455.611000000001</v>
      </c>
      <c r="Q47" s="432">
        <v>-29.975000000000001</v>
      </c>
      <c r="R47" s="432">
        <v>402.09976498996605</v>
      </c>
      <c r="S47" s="432">
        <v>33176.374241896134</v>
      </c>
      <c r="T47" s="434"/>
      <c r="U47" s="434"/>
      <c r="W47" s="424"/>
      <c r="X47" s="423"/>
      <c r="Y47" s="424"/>
      <c r="Z47" s="424"/>
      <c r="AA47" s="424"/>
    </row>
    <row r="48" spans="1:27" ht="14.45" customHeight="1">
      <c r="A48" s="1479" t="s">
        <v>87</v>
      </c>
      <c r="B48" s="1479"/>
      <c r="C48" s="1479"/>
      <c r="D48" s="620">
        <v>37994.077157790773</v>
      </c>
      <c r="E48" s="621">
        <v>607007.65039399266</v>
      </c>
      <c r="F48" s="462"/>
      <c r="G48" s="17"/>
      <c r="H48" s="462"/>
      <c r="I48" s="463"/>
      <c r="J48" s="462"/>
      <c r="K48" s="17"/>
      <c r="L48" s="508"/>
      <c r="M48" s="433">
        <v>44239</v>
      </c>
      <c r="N48" s="432">
        <v>109711.87355015118</v>
      </c>
      <c r="O48" s="432">
        <v>-95574.634511712458</v>
      </c>
      <c r="P48" s="432">
        <v>16657.748</v>
      </c>
      <c r="Q48" s="432">
        <v>-30.207999999999998</v>
      </c>
      <c r="R48" s="432">
        <v>395.8432868467998</v>
      </c>
      <c r="S48" s="432">
        <v>29402.644302887027</v>
      </c>
      <c r="T48" s="434"/>
      <c r="U48" s="434"/>
      <c r="W48" s="424"/>
      <c r="X48" s="423"/>
      <c r="Z48" s="424"/>
      <c r="AA48" s="424"/>
    </row>
    <row r="49" spans="1:27" ht="14.45" customHeight="1">
      <c r="A49" s="583"/>
      <c r="B49" s="583"/>
      <c r="C49" s="583"/>
      <c r="D49" s="584"/>
      <c r="E49" s="584"/>
      <c r="G49" s="14"/>
      <c r="I49" s="18"/>
      <c r="K49" s="14"/>
      <c r="L49" s="508"/>
      <c r="M49" s="433">
        <v>44240</v>
      </c>
      <c r="N49" s="432">
        <v>109262.25596557492</v>
      </c>
      <c r="O49" s="432">
        <v>-96423.882557767778</v>
      </c>
      <c r="P49" s="432">
        <v>16319.486000000001</v>
      </c>
      <c r="Q49" s="432">
        <v>-31.402000000000001</v>
      </c>
      <c r="R49" s="432">
        <v>392.33922429445886</v>
      </c>
      <c r="S49" s="432">
        <v>30810.508409943977</v>
      </c>
      <c r="T49" s="434"/>
      <c r="U49" s="434"/>
      <c r="X49" s="423"/>
      <c r="Z49" s="424"/>
      <c r="AA49" s="424"/>
    </row>
    <row r="50" spans="1:27" ht="14.45" customHeight="1">
      <c r="A50" s="583"/>
      <c r="B50" s="583"/>
      <c r="C50" s="583"/>
      <c r="D50" s="584"/>
      <c r="E50" s="584"/>
      <c r="G50" s="14"/>
      <c r="I50" s="18"/>
      <c r="K50" s="14"/>
      <c r="L50" s="508"/>
      <c r="M50" s="433">
        <v>44241</v>
      </c>
      <c r="N50" s="432">
        <v>109654.19905924909</v>
      </c>
      <c r="O50" s="432">
        <v>-95424.804285423452</v>
      </c>
      <c r="P50" s="432">
        <v>17565.292000000001</v>
      </c>
      <c r="Q50" s="432">
        <v>-30.806999999999999</v>
      </c>
      <c r="R50" s="432">
        <v>408.60698170772713</v>
      </c>
      <c r="S50" s="432">
        <v>33208.065162253944</v>
      </c>
      <c r="T50" s="434"/>
      <c r="U50" s="434"/>
      <c r="X50" s="423"/>
      <c r="Z50" s="424"/>
      <c r="AA50" s="424"/>
    </row>
    <row r="51" spans="1:27" ht="14.45" customHeight="1">
      <c r="A51" s="1464" t="s">
        <v>517</v>
      </c>
      <c r="B51" s="1464"/>
      <c r="C51" s="1464"/>
      <c r="D51" s="1464"/>
      <c r="E51" s="1464"/>
      <c r="F51" s="1464"/>
      <c r="G51" s="1464"/>
      <c r="H51" s="1464"/>
      <c r="I51" s="1464"/>
      <c r="J51" s="1464"/>
      <c r="K51" s="1464"/>
      <c r="L51" s="508"/>
      <c r="M51" s="433">
        <v>44242</v>
      </c>
      <c r="N51" s="432">
        <v>101343.54716379824</v>
      </c>
      <c r="O51" s="432">
        <v>-84010.375500001333</v>
      </c>
      <c r="P51" s="432">
        <v>14780.692999999999</v>
      </c>
      <c r="Q51" s="432">
        <v>-30.047999999999998</v>
      </c>
      <c r="R51" s="432">
        <v>406.04338701064478</v>
      </c>
      <c r="S51" s="432">
        <v>32343.080455134241</v>
      </c>
      <c r="T51" s="434"/>
      <c r="U51" s="434"/>
      <c r="X51" s="423"/>
      <c r="Z51" s="424"/>
      <c r="AA51" s="424"/>
    </row>
    <row r="52" spans="1:27" ht="14.45" customHeight="1">
      <c r="A52" s="1464"/>
      <c r="B52" s="1464"/>
      <c r="C52" s="1464"/>
      <c r="D52" s="1464"/>
      <c r="E52" s="1464"/>
      <c r="F52" s="1464"/>
      <c r="G52" s="1464"/>
      <c r="H52" s="1464"/>
      <c r="I52" s="1464"/>
      <c r="J52" s="1464"/>
      <c r="K52" s="1464"/>
      <c r="L52" s="508"/>
      <c r="M52" s="433">
        <v>44243</v>
      </c>
      <c r="N52" s="432">
        <v>115543.97878944651</v>
      </c>
      <c r="O52" s="432">
        <v>-96237.174297178877</v>
      </c>
      <c r="P52" s="432">
        <v>12623.062</v>
      </c>
      <c r="Q52" s="432">
        <v>-28.620999999999999</v>
      </c>
      <c r="R52" s="432">
        <v>400.29775887948063</v>
      </c>
      <c r="S52" s="432">
        <v>29971.702293184386</v>
      </c>
      <c r="T52" s="434"/>
      <c r="U52" s="434"/>
      <c r="X52" s="423"/>
      <c r="Z52" s="424"/>
      <c r="AA52" s="424"/>
    </row>
    <row r="53" spans="1:27" ht="12.75" customHeight="1">
      <c r="A53" s="1464"/>
      <c r="B53" s="1464"/>
      <c r="C53" s="1464"/>
      <c r="D53" s="1464"/>
      <c r="E53" s="1464"/>
      <c r="F53" s="1464"/>
      <c r="G53" s="1464"/>
      <c r="H53" s="1464"/>
      <c r="I53" s="1464"/>
      <c r="J53" s="1464"/>
      <c r="K53" s="1464"/>
      <c r="M53" s="433">
        <v>44244</v>
      </c>
      <c r="N53" s="432">
        <v>115485.80125425152</v>
      </c>
      <c r="O53" s="432">
        <v>-98097.061275841173</v>
      </c>
      <c r="P53" s="432">
        <v>10184.145</v>
      </c>
      <c r="Q53" s="432">
        <v>-227.24099999999999</v>
      </c>
      <c r="R53" s="432">
        <v>399.59292337493423</v>
      </c>
      <c r="S53" s="432">
        <v>29550.597981716208</v>
      </c>
      <c r="T53" s="434"/>
      <c r="U53" s="434"/>
      <c r="X53" s="423"/>
      <c r="Z53" s="424"/>
      <c r="AA53" s="424"/>
    </row>
    <row r="54" spans="1:27">
      <c r="A54" s="1464"/>
      <c r="B54" s="1464"/>
      <c r="C54" s="1464"/>
      <c r="D54" s="1464"/>
      <c r="E54" s="1464"/>
      <c r="F54" s="1464"/>
      <c r="G54" s="1464"/>
      <c r="H54" s="1464"/>
      <c r="I54" s="1464"/>
      <c r="J54" s="1464"/>
      <c r="K54" s="1464"/>
      <c r="M54" s="433">
        <v>44245</v>
      </c>
      <c r="N54" s="432">
        <v>111581.45844798136</v>
      </c>
      <c r="O54" s="432">
        <v>-94951.156234226321</v>
      </c>
      <c r="P54" s="432">
        <v>9958.06</v>
      </c>
      <c r="Q54" s="432">
        <v>-27.803999999999998</v>
      </c>
      <c r="R54" s="432">
        <v>404.75111859503505</v>
      </c>
      <c r="S54" s="432">
        <v>28475.265499752382</v>
      </c>
      <c r="T54" s="434"/>
      <c r="U54" s="434"/>
      <c r="X54" s="423"/>
      <c r="Z54" s="424"/>
      <c r="AA54" s="424"/>
    </row>
    <row r="55" spans="1:27">
      <c r="D55" s="18"/>
      <c r="E55" s="18"/>
      <c r="M55" s="433">
        <v>44246</v>
      </c>
      <c r="N55" s="432">
        <v>111272.47344773382</v>
      </c>
      <c r="O55" s="432">
        <v>-95871.79622569622</v>
      </c>
      <c r="P55" s="432">
        <v>11370.862999999999</v>
      </c>
      <c r="Q55" s="432">
        <v>-29.552</v>
      </c>
      <c r="R55" s="432">
        <v>399.17698723255194</v>
      </c>
      <c r="S55" s="432">
        <v>26410.395688637131</v>
      </c>
      <c r="T55" s="434"/>
      <c r="U55" s="434"/>
      <c r="X55" s="423"/>
      <c r="Z55" s="424"/>
      <c r="AA55" s="424"/>
    </row>
    <row r="56" spans="1:27">
      <c r="D56" s="14"/>
      <c r="E56" s="14"/>
      <c r="M56" s="433">
        <v>44247</v>
      </c>
      <c r="N56" s="432">
        <v>111512.20625171896</v>
      </c>
      <c r="O56" s="432">
        <v>-95095.067918225832</v>
      </c>
      <c r="P56" s="432">
        <v>12032.236999999999</v>
      </c>
      <c r="Q56" s="432">
        <v>-28.49</v>
      </c>
      <c r="R56" s="432">
        <v>396.26184595594788</v>
      </c>
      <c r="S56" s="432">
        <v>27372.154512242359</v>
      </c>
      <c r="T56" s="434"/>
      <c r="U56" s="434"/>
      <c r="X56" s="423"/>
      <c r="Z56" s="424"/>
      <c r="AA56" s="424"/>
    </row>
    <row r="57" spans="1:27">
      <c r="D57" s="14"/>
      <c r="E57" s="14"/>
      <c r="M57" s="433">
        <v>44248</v>
      </c>
      <c r="N57" s="432">
        <v>111858.82115939546</v>
      </c>
      <c r="O57" s="432">
        <v>-97456.35039341134</v>
      </c>
      <c r="P57" s="432">
        <v>13715.785</v>
      </c>
      <c r="Q57" s="432">
        <v>-28.878</v>
      </c>
      <c r="R57" s="432">
        <v>401.21954600436521</v>
      </c>
      <c r="S57" s="432">
        <v>30597.331357914783</v>
      </c>
      <c r="T57" s="434"/>
      <c r="U57" s="434"/>
      <c r="X57" s="423"/>
      <c r="Z57" s="424"/>
      <c r="AA57" s="424"/>
    </row>
    <row r="58" spans="1:27">
      <c r="M58" s="433">
        <v>44249</v>
      </c>
      <c r="N58" s="432">
        <v>112641.7905854335</v>
      </c>
      <c r="O58" s="432">
        <v>-97562.094433346472</v>
      </c>
      <c r="P58" s="432">
        <v>13788.355</v>
      </c>
      <c r="Q58" s="432">
        <v>-32.655000000000001</v>
      </c>
      <c r="R58" s="432">
        <v>395.48471576795873</v>
      </c>
      <c r="S58" s="432">
        <v>31431.249785218588</v>
      </c>
      <c r="T58" s="434"/>
      <c r="U58" s="434"/>
      <c r="X58" s="423"/>
      <c r="Z58" s="424"/>
      <c r="AA58" s="424"/>
    </row>
    <row r="59" spans="1:27">
      <c r="M59" s="433">
        <v>44250</v>
      </c>
      <c r="N59" s="432">
        <v>104020.31190965552</v>
      </c>
      <c r="O59" s="432">
        <v>-85620.326591983117</v>
      </c>
      <c r="P59" s="432">
        <v>14142.02</v>
      </c>
      <c r="Q59" s="432">
        <v>-31.577000000000002</v>
      </c>
      <c r="R59" s="432">
        <v>358.16782594570151</v>
      </c>
      <c r="S59" s="432">
        <v>30500.444430378971</v>
      </c>
      <c r="T59" s="434"/>
      <c r="U59" s="434"/>
      <c r="X59" s="423"/>
      <c r="Z59" s="424"/>
      <c r="AA59" s="424"/>
    </row>
    <row r="60" spans="1:27">
      <c r="M60" s="433">
        <v>44251</v>
      </c>
      <c r="N60" s="432">
        <v>96084.907931335765</v>
      </c>
      <c r="O60" s="432">
        <v>-81410.420743719384</v>
      </c>
      <c r="P60" s="432">
        <v>14986.933000000001</v>
      </c>
      <c r="Q60" s="432">
        <v>-28.117999999999999</v>
      </c>
      <c r="R60" s="432">
        <v>331.08400239651138</v>
      </c>
      <c r="S60" s="432">
        <v>29659.5034330126</v>
      </c>
      <c r="T60" s="434"/>
      <c r="U60" s="434"/>
      <c r="X60" s="423"/>
      <c r="Z60" s="424"/>
      <c r="AA60" s="424"/>
    </row>
    <row r="61" spans="1:27">
      <c r="M61" s="433">
        <v>44252</v>
      </c>
      <c r="N61" s="432">
        <v>101702.99688107261</v>
      </c>
      <c r="O61" s="432">
        <v>-85666.362487945342</v>
      </c>
      <c r="P61" s="432">
        <v>15161.387000000001</v>
      </c>
      <c r="Q61" s="432">
        <v>-29.98</v>
      </c>
      <c r="R61" s="432">
        <v>385.6131242234764</v>
      </c>
      <c r="S61" s="432">
        <v>30220.662620830743</v>
      </c>
      <c r="T61" s="434"/>
      <c r="U61" s="434"/>
      <c r="X61" s="423"/>
      <c r="Z61" s="424"/>
      <c r="AA61" s="424"/>
    </row>
    <row r="62" spans="1:27">
      <c r="M62" s="433">
        <v>44253</v>
      </c>
      <c r="N62" s="432">
        <v>115457.28883246481</v>
      </c>
      <c r="O62" s="432">
        <v>-98370.389845177371</v>
      </c>
      <c r="P62" s="432">
        <v>14273.197</v>
      </c>
      <c r="Q62" s="432">
        <v>-3330.4990000000003</v>
      </c>
      <c r="R62" s="432">
        <v>394.19040590299602</v>
      </c>
      <c r="S62" s="432">
        <v>29118.539577266176</v>
      </c>
      <c r="T62" s="434"/>
      <c r="U62" s="434"/>
      <c r="X62" s="423"/>
      <c r="Z62" s="424"/>
      <c r="AA62" s="424"/>
    </row>
    <row r="63" spans="1:27">
      <c r="M63" s="433">
        <v>44254</v>
      </c>
      <c r="N63" s="432">
        <v>103166.36889074951</v>
      </c>
      <c r="O63" s="432">
        <v>-83039.023943620705</v>
      </c>
      <c r="P63" s="432">
        <v>14261.815000000001</v>
      </c>
      <c r="Q63" s="432">
        <v>-3655.3320000000003</v>
      </c>
      <c r="R63" s="432">
        <v>392.71720574983038</v>
      </c>
      <c r="S63" s="432">
        <v>30306.623917620494</v>
      </c>
      <c r="T63" s="434"/>
      <c r="U63" s="434"/>
      <c r="X63" s="423"/>
      <c r="Z63" s="424"/>
      <c r="AA63" s="424"/>
    </row>
    <row r="64" spans="1:27">
      <c r="M64" s="433">
        <v>44255</v>
      </c>
      <c r="N64" s="432">
        <v>109668.60875139997</v>
      </c>
      <c r="O64" s="432">
        <v>-91045.288217454538</v>
      </c>
      <c r="P64" s="432">
        <v>15988.656000000001</v>
      </c>
      <c r="Q64" s="432">
        <v>-899.23</v>
      </c>
      <c r="R64" s="432">
        <v>402.06440163884787</v>
      </c>
      <c r="S64" s="432">
        <v>35538.609567525848</v>
      </c>
      <c r="T64" s="434"/>
      <c r="U64" s="434"/>
      <c r="X64" s="423"/>
      <c r="Z64" s="424"/>
      <c r="AA64" s="424"/>
    </row>
    <row r="65" spans="13:27">
      <c r="M65" s="433">
        <v>44256</v>
      </c>
      <c r="N65" s="432">
        <v>117763.91737519103</v>
      </c>
      <c r="O65" s="432">
        <v>-96254.979564409572</v>
      </c>
      <c r="P65" s="432">
        <v>14576.511</v>
      </c>
      <c r="Q65" s="432">
        <v>-34.625</v>
      </c>
      <c r="R65" s="432">
        <v>398.40168512699552</v>
      </c>
      <c r="S65" s="432">
        <v>38596.970068622286</v>
      </c>
      <c r="T65" s="434"/>
      <c r="U65" s="434"/>
      <c r="X65" s="423"/>
      <c r="Z65" s="424"/>
      <c r="AA65" s="424"/>
    </row>
    <row r="66" spans="13:27">
      <c r="M66" s="433">
        <v>44257</v>
      </c>
      <c r="N66" s="432">
        <v>124078.99061105614</v>
      </c>
      <c r="O66" s="432">
        <v>-100768.15065992621</v>
      </c>
      <c r="P66" s="432">
        <v>15360.648999999999</v>
      </c>
      <c r="Q66" s="432">
        <v>-32.313000000000002</v>
      </c>
      <c r="R66" s="432">
        <v>394.65796878263086</v>
      </c>
      <c r="S66" s="432">
        <v>36705.454333847265</v>
      </c>
      <c r="T66" s="434"/>
      <c r="U66" s="434"/>
      <c r="X66" s="423"/>
      <c r="Z66" s="424"/>
      <c r="AA66" s="424"/>
    </row>
    <row r="67" spans="13:27">
      <c r="M67" s="433">
        <v>44258</v>
      </c>
      <c r="N67" s="432">
        <v>118510.06218114714</v>
      </c>
      <c r="O67" s="432">
        <v>-101789.56708106177</v>
      </c>
      <c r="P67" s="432">
        <v>19108.871999999999</v>
      </c>
      <c r="Q67" s="432">
        <v>-31.861999999999998</v>
      </c>
      <c r="R67" s="432">
        <v>384.32810131922633</v>
      </c>
      <c r="S67" s="432">
        <v>37588.380712876125</v>
      </c>
      <c r="T67" s="434"/>
      <c r="U67" s="434"/>
      <c r="X67" s="423"/>
      <c r="Z67" s="424"/>
      <c r="AA67" s="424"/>
    </row>
    <row r="68" spans="13:27">
      <c r="M68" s="433">
        <v>44259</v>
      </c>
      <c r="N68" s="432">
        <v>117824.68826618115</v>
      </c>
      <c r="O68" s="432">
        <v>-103195.52650835746</v>
      </c>
      <c r="P68" s="432">
        <v>20303.928</v>
      </c>
      <c r="Q68" s="432">
        <v>-50.892000000000003</v>
      </c>
      <c r="R68" s="432">
        <v>391.90749299079556</v>
      </c>
      <c r="S68" s="432">
        <v>37443.965852223075</v>
      </c>
      <c r="T68" s="434"/>
      <c r="U68" s="434"/>
      <c r="X68" s="423"/>
      <c r="Z68" s="424"/>
      <c r="AA68" s="424"/>
    </row>
    <row r="69" spans="13:27">
      <c r="M69" s="433">
        <v>44260</v>
      </c>
      <c r="N69" s="432">
        <v>123695.49451347465</v>
      </c>
      <c r="O69" s="432">
        <v>-103207.36906084629</v>
      </c>
      <c r="P69" s="432">
        <v>14769.2</v>
      </c>
      <c r="Q69" s="432">
        <v>-47.066000000000003</v>
      </c>
      <c r="R69" s="432">
        <v>383.9747418366793</v>
      </c>
      <c r="S69" s="432">
        <v>32071.65920732783</v>
      </c>
      <c r="T69" s="434"/>
      <c r="U69" s="434"/>
      <c r="X69" s="423"/>
      <c r="Z69" s="424"/>
      <c r="AA69" s="424"/>
    </row>
    <row r="70" spans="13:27">
      <c r="M70" s="433">
        <v>44261</v>
      </c>
      <c r="N70" s="432">
        <v>123120.85968184119</v>
      </c>
      <c r="O70" s="432">
        <v>-104378.15796925378</v>
      </c>
      <c r="P70" s="432">
        <v>15179.56</v>
      </c>
      <c r="Q70" s="432">
        <v>-49.613</v>
      </c>
      <c r="R70" s="432">
        <v>390.91292633266198</v>
      </c>
      <c r="S70" s="432">
        <v>34416.11770170214</v>
      </c>
      <c r="T70" s="434"/>
      <c r="U70" s="434"/>
      <c r="X70" s="423"/>
      <c r="Z70" s="424"/>
      <c r="AA70" s="424"/>
    </row>
    <row r="71" spans="13:27">
      <c r="M71" s="433">
        <v>44262</v>
      </c>
      <c r="N71" s="432">
        <v>122815.4915156941</v>
      </c>
      <c r="O71" s="432">
        <v>-102725.16482217349</v>
      </c>
      <c r="P71" s="432">
        <v>17778.989000000001</v>
      </c>
      <c r="Q71" s="432">
        <v>-48.533000000000001</v>
      </c>
      <c r="R71" s="432">
        <v>407.31655620360914</v>
      </c>
      <c r="S71" s="432">
        <v>39305.859606873142</v>
      </c>
      <c r="T71" s="434"/>
      <c r="U71" s="434"/>
      <c r="X71" s="423"/>
      <c r="Z71" s="424"/>
      <c r="AA71" s="424"/>
    </row>
    <row r="72" spans="13:27">
      <c r="M72" s="433">
        <v>44263</v>
      </c>
      <c r="N72" s="432">
        <v>121547.81710496766</v>
      </c>
      <c r="O72" s="432">
        <v>-97181.875865579641</v>
      </c>
      <c r="P72" s="432">
        <v>12395.263999999999</v>
      </c>
      <c r="Q72" s="432">
        <v>-47.49</v>
      </c>
      <c r="R72" s="432">
        <v>411.24634755545571</v>
      </c>
      <c r="S72" s="432">
        <v>35793.700006681131</v>
      </c>
      <c r="T72" s="434"/>
      <c r="U72" s="434"/>
      <c r="X72" s="423"/>
      <c r="Z72" s="424"/>
      <c r="AA72" s="424"/>
    </row>
    <row r="73" spans="13:27">
      <c r="M73" s="433">
        <v>44264</v>
      </c>
      <c r="N73" s="432">
        <v>124364.05362924976</v>
      </c>
      <c r="O73" s="432">
        <v>-98746.880538537007</v>
      </c>
      <c r="P73" s="432">
        <v>10075.981</v>
      </c>
      <c r="Q73" s="432">
        <v>-51.948</v>
      </c>
      <c r="R73" s="432">
        <v>407.61413122423113</v>
      </c>
      <c r="S73" s="432">
        <v>34146.562788303694</v>
      </c>
      <c r="T73" s="434"/>
      <c r="U73" s="434"/>
      <c r="X73" s="423"/>
      <c r="Z73" s="424"/>
      <c r="AA73" s="424"/>
    </row>
    <row r="74" spans="13:27">
      <c r="M74" s="433">
        <v>44265</v>
      </c>
      <c r="N74" s="432">
        <v>125109.61967125023</v>
      </c>
      <c r="O74" s="432">
        <v>-97530.767608142472</v>
      </c>
      <c r="P74" s="432">
        <v>6844.0659999999998</v>
      </c>
      <c r="Q74" s="432">
        <v>-52.878</v>
      </c>
      <c r="R74" s="432">
        <v>409.13122870746849</v>
      </c>
      <c r="S74" s="432">
        <v>33051.448276865602</v>
      </c>
      <c r="T74" s="434"/>
      <c r="U74" s="434"/>
      <c r="X74" s="423"/>
      <c r="Z74" s="424"/>
      <c r="AA74" s="424"/>
    </row>
    <row r="75" spans="13:27">
      <c r="M75" s="433">
        <v>44266</v>
      </c>
      <c r="N75" s="432">
        <v>130655.26387414319</v>
      </c>
      <c r="O75" s="432">
        <v>-102343.58605140528</v>
      </c>
      <c r="P75" s="432">
        <v>2907.27</v>
      </c>
      <c r="Q75" s="432">
        <v>-1222.77</v>
      </c>
      <c r="R75" s="432">
        <v>406.32843990463419</v>
      </c>
      <c r="S75" s="432">
        <v>33265.071943991476</v>
      </c>
      <c r="T75" s="434"/>
      <c r="U75" s="434"/>
      <c r="X75" s="423"/>
      <c r="Z75" s="424"/>
      <c r="AA75" s="424"/>
    </row>
    <row r="76" spans="13:27">
      <c r="M76" s="433">
        <v>44267</v>
      </c>
      <c r="N76" s="432">
        <v>127598.6061347411</v>
      </c>
      <c r="O76" s="432">
        <v>-97714.591601489767</v>
      </c>
      <c r="P76" s="432">
        <v>2186.7910000000002</v>
      </c>
      <c r="Q76" s="432">
        <v>-1063.9360000000001</v>
      </c>
      <c r="R76" s="432">
        <v>404.24414947639877</v>
      </c>
      <c r="S76" s="432">
        <v>29669.347439252026</v>
      </c>
      <c r="T76" s="434"/>
      <c r="U76" s="434"/>
      <c r="X76" s="423"/>
      <c r="Z76" s="424"/>
      <c r="AA76" s="424"/>
    </row>
    <row r="77" spans="13:27">
      <c r="M77" s="433">
        <v>44268</v>
      </c>
      <c r="N77" s="432">
        <v>125128.88233634955</v>
      </c>
      <c r="O77" s="432">
        <v>-98688.292510511659</v>
      </c>
      <c r="P77" s="432">
        <v>1878.952</v>
      </c>
      <c r="Q77" s="432">
        <v>-1113.5040000000001</v>
      </c>
      <c r="R77" s="432">
        <v>400.80868455170821</v>
      </c>
      <c r="S77" s="432">
        <v>29030.711002930017</v>
      </c>
      <c r="T77" s="434"/>
      <c r="U77" s="434"/>
      <c r="X77" s="423"/>
      <c r="Z77" s="424"/>
      <c r="AA77" s="424"/>
    </row>
    <row r="78" spans="13:27">
      <c r="M78" s="433">
        <v>44269</v>
      </c>
      <c r="N78" s="432">
        <v>130150.97108407524</v>
      </c>
      <c r="O78" s="432">
        <v>-98590.782950841836</v>
      </c>
      <c r="P78" s="432">
        <v>2140.942</v>
      </c>
      <c r="Q78" s="432">
        <v>-1008.524</v>
      </c>
      <c r="R78" s="432">
        <v>410.01133735065133</v>
      </c>
      <c r="S78" s="432">
        <v>32631.906865687506</v>
      </c>
      <c r="T78" s="434"/>
      <c r="U78" s="434"/>
      <c r="X78" s="423"/>
      <c r="Z78" s="424"/>
      <c r="AA78" s="424"/>
    </row>
    <row r="79" spans="13:27">
      <c r="M79" s="433">
        <v>44270</v>
      </c>
      <c r="N79" s="432">
        <v>113815.45879006905</v>
      </c>
      <c r="O79" s="432">
        <v>-96929.217040130752</v>
      </c>
      <c r="P79" s="432">
        <v>13495.338</v>
      </c>
      <c r="Q79" s="432">
        <v>-29.6</v>
      </c>
      <c r="R79" s="432">
        <v>397.63363299668839</v>
      </c>
      <c r="S79" s="432">
        <v>30799.655893218907</v>
      </c>
      <c r="T79" s="434"/>
      <c r="U79" s="434"/>
      <c r="X79" s="423"/>
      <c r="Z79" s="424"/>
      <c r="AA79" s="424"/>
    </row>
    <row r="80" spans="13:27">
      <c r="M80" s="433">
        <v>44271</v>
      </c>
      <c r="N80" s="432">
        <v>120953.13938184177</v>
      </c>
      <c r="O80" s="432">
        <v>-104491.16069678986</v>
      </c>
      <c r="P80" s="432">
        <v>9902.67</v>
      </c>
      <c r="Q80" s="432">
        <v>-6.4219999999999997</v>
      </c>
      <c r="R80" s="432">
        <v>392.57031516875037</v>
      </c>
      <c r="S80" s="432">
        <v>29592.648898758533</v>
      </c>
      <c r="T80" s="434"/>
      <c r="U80" s="434"/>
      <c r="X80" s="423"/>
      <c r="Z80" s="424"/>
      <c r="AA80" s="424"/>
    </row>
    <row r="81" spans="13:27">
      <c r="M81" s="433">
        <v>44272</v>
      </c>
      <c r="N81" s="432">
        <v>128206.05213245063</v>
      </c>
      <c r="O81" s="432">
        <v>-107252.41382825779</v>
      </c>
      <c r="P81" s="432">
        <v>5987.4129999999996</v>
      </c>
      <c r="Q81" s="432">
        <v>-4.76</v>
      </c>
      <c r="R81" s="432">
        <v>384.64388620058219</v>
      </c>
      <c r="S81" s="432">
        <v>29696.97079765713</v>
      </c>
      <c r="T81" s="434"/>
      <c r="U81" s="434"/>
      <c r="X81" s="423"/>
      <c r="Z81" s="424"/>
      <c r="AA81" s="424"/>
    </row>
    <row r="82" spans="13:27">
      <c r="M82" s="433">
        <v>44273</v>
      </c>
      <c r="N82" s="432">
        <v>117278.18899632507</v>
      </c>
      <c r="O82" s="432">
        <v>-94398.205438959849</v>
      </c>
      <c r="P82" s="432">
        <v>6812.884</v>
      </c>
      <c r="Q82" s="432">
        <v>-2006.711</v>
      </c>
      <c r="R82" s="432">
        <v>393.71723456724146</v>
      </c>
      <c r="S82" s="432">
        <v>27874.439770198791</v>
      </c>
      <c r="T82" s="434"/>
      <c r="U82" s="434"/>
      <c r="X82" s="423"/>
      <c r="Z82" s="424"/>
      <c r="AA82" s="424"/>
    </row>
    <row r="83" spans="13:27">
      <c r="M83" s="433">
        <v>44274</v>
      </c>
      <c r="N83" s="432">
        <v>116073.24549035194</v>
      </c>
      <c r="O83" s="432">
        <v>-93564.831673269786</v>
      </c>
      <c r="P83" s="432">
        <v>6099.0630000000001</v>
      </c>
      <c r="Q83" s="432">
        <v>-2321.8110000000001</v>
      </c>
      <c r="R83" s="432">
        <v>386.79022224781477</v>
      </c>
      <c r="S83" s="432">
        <v>25263.845010769757</v>
      </c>
      <c r="T83" s="434"/>
      <c r="U83" s="434"/>
      <c r="X83" s="423"/>
      <c r="Z83" s="424"/>
      <c r="AA83" s="424"/>
    </row>
    <row r="84" spans="13:27">
      <c r="M84" s="433">
        <v>44275</v>
      </c>
      <c r="N84" s="432">
        <v>115433.66368817195</v>
      </c>
      <c r="O84" s="432">
        <v>-94146.21544575959</v>
      </c>
      <c r="P84" s="432">
        <v>5990.1589999999997</v>
      </c>
      <c r="Q84" s="432">
        <v>-1914.3050000000001</v>
      </c>
      <c r="R84" s="432">
        <v>383.84087783287208</v>
      </c>
      <c r="S84" s="432">
        <v>26713.999897146048</v>
      </c>
      <c r="T84" s="434"/>
      <c r="U84" s="434"/>
      <c r="X84" s="423"/>
      <c r="Z84" s="424"/>
      <c r="AA84" s="424"/>
    </row>
    <row r="85" spans="13:27">
      <c r="M85" s="433">
        <v>44276</v>
      </c>
      <c r="N85" s="432">
        <v>118925.15664102964</v>
      </c>
      <c r="O85" s="432">
        <v>-94293.051445927224</v>
      </c>
      <c r="P85" s="432">
        <v>5491.0069999999996</v>
      </c>
      <c r="Q85" s="432">
        <v>-1754.8320000000001</v>
      </c>
      <c r="R85" s="432">
        <v>401.0579678254548</v>
      </c>
      <c r="S85" s="432">
        <v>30799.949414274652</v>
      </c>
      <c r="T85" s="434"/>
      <c r="U85" s="434"/>
      <c r="X85" s="423"/>
      <c r="Z85" s="424"/>
      <c r="AA85" s="424"/>
    </row>
    <row r="86" spans="13:27">
      <c r="M86" s="433">
        <v>44277</v>
      </c>
      <c r="N86" s="432">
        <v>123297.13567030108</v>
      </c>
      <c r="O86" s="432">
        <v>-98308.912477563339</v>
      </c>
      <c r="P86" s="432">
        <v>7112.0450000000001</v>
      </c>
      <c r="Q86" s="432">
        <v>-3225.4739999999997</v>
      </c>
      <c r="R86" s="432">
        <v>401.21982227715029</v>
      </c>
      <c r="S86" s="432">
        <v>28382.241211085409</v>
      </c>
      <c r="T86" s="434"/>
      <c r="U86" s="434"/>
      <c r="X86" s="423"/>
      <c r="Z86" s="424"/>
      <c r="AA86" s="424"/>
    </row>
    <row r="87" spans="13:27">
      <c r="M87" s="433">
        <v>44278</v>
      </c>
      <c r="N87" s="432">
        <v>113596.3615414542</v>
      </c>
      <c r="O87" s="432">
        <v>-94584.62988659674</v>
      </c>
      <c r="P87" s="432">
        <v>5345.9610000000002</v>
      </c>
      <c r="Q87" s="432">
        <v>-4028.1190000000001</v>
      </c>
      <c r="R87" s="432">
        <v>398.84930217260455</v>
      </c>
      <c r="S87" s="432">
        <v>26030.332693465138</v>
      </c>
      <c r="T87" s="434"/>
      <c r="U87" s="434"/>
      <c r="X87" s="423"/>
      <c r="Z87" s="424"/>
      <c r="AA87" s="424"/>
    </row>
    <row r="88" spans="13:27">
      <c r="M88" s="433">
        <v>44279</v>
      </c>
      <c r="N88" s="432">
        <v>108922.55441007945</v>
      </c>
      <c r="O88" s="432">
        <v>-93761.504138363918</v>
      </c>
      <c r="P88" s="432">
        <v>5611.1480000000001</v>
      </c>
      <c r="Q88" s="432">
        <v>-3566.7450000000003</v>
      </c>
      <c r="R88" s="432">
        <v>387.1217215826394</v>
      </c>
      <c r="S88" s="432">
        <v>25324.324182256634</v>
      </c>
      <c r="T88" s="434"/>
      <c r="U88" s="434"/>
      <c r="X88" s="423"/>
      <c r="Z88" s="424"/>
      <c r="AA88" s="424"/>
    </row>
    <row r="89" spans="13:27">
      <c r="M89" s="433">
        <v>44280</v>
      </c>
      <c r="N89" s="432">
        <v>113328.93471688275</v>
      </c>
      <c r="O89" s="432">
        <v>-93793.204968999664</v>
      </c>
      <c r="P89" s="432">
        <v>5341.3249999999998</v>
      </c>
      <c r="Q89" s="432">
        <v>-5681.34</v>
      </c>
      <c r="R89" s="432">
        <v>394.28856284283995</v>
      </c>
      <c r="S89" s="432">
        <v>23217.405468213816</v>
      </c>
      <c r="T89" s="434"/>
      <c r="U89" s="434"/>
      <c r="X89" s="423"/>
      <c r="Z89" s="424"/>
      <c r="AA89" s="424"/>
    </row>
    <row r="90" spans="13:27">
      <c r="M90" s="433">
        <v>44281</v>
      </c>
      <c r="N90" s="432">
        <v>111227.79077872277</v>
      </c>
      <c r="O90" s="432">
        <v>-86710.991880136935</v>
      </c>
      <c r="P90" s="432">
        <v>4672.0730000000003</v>
      </c>
      <c r="Q90" s="432">
        <v>-8009.7120000000004</v>
      </c>
      <c r="R90" s="432">
        <v>382.79434830394189</v>
      </c>
      <c r="S90" s="432">
        <v>17427.730996423954</v>
      </c>
      <c r="T90" s="434"/>
      <c r="U90" s="434"/>
      <c r="X90" s="423"/>
      <c r="Z90" s="424"/>
      <c r="AA90" s="424"/>
    </row>
    <row r="91" spans="13:27">
      <c r="M91" s="433">
        <v>44282</v>
      </c>
      <c r="N91" s="432">
        <v>116532.22136184735</v>
      </c>
      <c r="O91" s="432">
        <v>-92865.502370912189</v>
      </c>
      <c r="P91" s="432">
        <v>4272.5479999999998</v>
      </c>
      <c r="Q91" s="432">
        <v>-8555.01</v>
      </c>
      <c r="R91" s="432">
        <v>390.96829431168618</v>
      </c>
      <c r="S91" s="432">
        <v>19717.66496064467</v>
      </c>
      <c r="T91" s="434"/>
      <c r="U91" s="434"/>
      <c r="X91" s="423"/>
      <c r="Z91" s="424"/>
      <c r="AA91" s="424"/>
    </row>
    <row r="92" spans="13:27">
      <c r="M92" s="433">
        <v>44283</v>
      </c>
      <c r="N92" s="432">
        <v>117003.25037690863</v>
      </c>
      <c r="O92" s="432">
        <v>-91712.432762491298</v>
      </c>
      <c r="P92" s="432">
        <v>3792.79</v>
      </c>
      <c r="Q92" s="432">
        <v>-10359.129999999999</v>
      </c>
      <c r="R92" s="432">
        <v>373.08835586724626</v>
      </c>
      <c r="S92" s="432">
        <v>21788.714461921747</v>
      </c>
      <c r="T92" s="434"/>
      <c r="U92" s="434"/>
      <c r="X92" s="423"/>
      <c r="Z92" s="424"/>
      <c r="AA92" s="424"/>
    </row>
    <row r="93" spans="13:27">
      <c r="M93" s="433">
        <v>44284</v>
      </c>
      <c r="N93" s="432">
        <v>123257.88912150868</v>
      </c>
      <c r="O93" s="432">
        <v>-97330.094380982904</v>
      </c>
      <c r="P93" s="432">
        <v>3690.1010000000001</v>
      </c>
      <c r="Q93" s="432">
        <v>-10587.028999999999</v>
      </c>
      <c r="R93" s="432">
        <v>382.44725777674165</v>
      </c>
      <c r="S93" s="432">
        <v>23492.391390422963</v>
      </c>
      <c r="T93" s="434"/>
      <c r="U93" s="434"/>
      <c r="X93" s="423"/>
      <c r="Z93" s="424"/>
      <c r="AA93" s="424"/>
    </row>
    <row r="94" spans="13:27">
      <c r="M94" s="433">
        <v>44285</v>
      </c>
      <c r="N94" s="432">
        <v>128558.45157308033</v>
      </c>
      <c r="O94" s="432">
        <v>-105219.45519855151</v>
      </c>
      <c r="P94" s="432">
        <v>9000.7440000000006</v>
      </c>
      <c r="Q94" s="432">
        <v>-8531.0179999999982</v>
      </c>
      <c r="R94" s="432">
        <v>387.27955610963863</v>
      </c>
      <c r="S94" s="432">
        <v>25367.55097621122</v>
      </c>
      <c r="T94" s="434"/>
      <c r="U94" s="434"/>
      <c r="X94" s="423"/>
      <c r="Z94" s="424"/>
      <c r="AA94" s="424"/>
    </row>
    <row r="95" spans="13:27">
      <c r="M95" s="433">
        <v>44286</v>
      </c>
      <c r="N95" s="432">
        <v>121281.91655258501</v>
      </c>
      <c r="O95" s="432">
        <v>-98740.894691366804</v>
      </c>
      <c r="P95" s="432">
        <v>9212.5220000000008</v>
      </c>
      <c r="Q95" s="432">
        <v>-7406.6460000000006</v>
      </c>
      <c r="R95" s="432">
        <v>370.37008580512025</v>
      </c>
      <c r="S95" s="432">
        <v>27412.289078829508</v>
      </c>
      <c r="T95" s="434"/>
      <c r="U95" s="434"/>
      <c r="X95" s="423"/>
      <c r="Z95" s="424"/>
      <c r="AA95" s="424"/>
    </row>
    <row r="96" spans="13:27">
      <c r="M96" s="433">
        <v>44287</v>
      </c>
      <c r="N96" s="432">
        <v>114910.30048733238</v>
      </c>
      <c r="O96" s="432">
        <v>-84342.677716388484</v>
      </c>
      <c r="P96" s="432">
        <v>5495.0219999999999</v>
      </c>
      <c r="Q96" s="432">
        <v>-10093.800999999999</v>
      </c>
      <c r="R96" s="432">
        <v>381.87645608597626</v>
      </c>
      <c r="S96" s="432">
        <v>29377.569261023011</v>
      </c>
      <c r="T96" s="434"/>
      <c r="U96" s="434"/>
      <c r="X96" s="423"/>
      <c r="Z96" s="424"/>
      <c r="AA96" s="424"/>
    </row>
    <row r="97" spans="13:27">
      <c r="M97" s="433">
        <v>44288</v>
      </c>
      <c r="N97" s="432">
        <v>123048.17223714986</v>
      </c>
      <c r="O97" s="432">
        <v>-84148.814600763653</v>
      </c>
      <c r="P97" s="432">
        <v>4640.0240000000003</v>
      </c>
      <c r="Q97" s="432">
        <v>-9173.7639999999992</v>
      </c>
      <c r="R97" s="432">
        <v>381.36066146808707</v>
      </c>
      <c r="S97" s="432">
        <v>28700.154712533145</v>
      </c>
      <c r="T97" s="434"/>
      <c r="U97" s="434"/>
      <c r="X97" s="423"/>
      <c r="Z97" s="424"/>
      <c r="AA97" s="424"/>
    </row>
    <row r="98" spans="13:27">
      <c r="M98" s="433">
        <v>44289</v>
      </c>
      <c r="N98" s="432">
        <v>122906.43017695435</v>
      </c>
      <c r="O98" s="432">
        <v>-85398.780629767294</v>
      </c>
      <c r="P98" s="432">
        <v>4142.4489999999996</v>
      </c>
      <c r="Q98" s="432">
        <v>-9459.9069999999992</v>
      </c>
      <c r="R98" s="432">
        <v>378.72666571228609</v>
      </c>
      <c r="S98" s="432">
        <v>29578.261063909591</v>
      </c>
      <c r="T98" s="434"/>
      <c r="U98" s="434"/>
      <c r="X98" s="423"/>
      <c r="Z98" s="424"/>
      <c r="AA98" s="424"/>
    </row>
    <row r="99" spans="13:27">
      <c r="M99" s="433">
        <v>44290</v>
      </c>
      <c r="N99" s="432">
        <v>120217.50334691249</v>
      </c>
      <c r="O99" s="432">
        <v>-85011.704657840528</v>
      </c>
      <c r="P99" s="432">
        <v>4258.6689999999999</v>
      </c>
      <c r="Q99" s="432">
        <v>-12464.197</v>
      </c>
      <c r="R99" s="432">
        <v>382.31329353959745</v>
      </c>
      <c r="S99" s="432">
        <v>29953.648357462036</v>
      </c>
      <c r="T99" s="434"/>
      <c r="U99" s="434"/>
      <c r="X99" s="423"/>
      <c r="Z99" s="424"/>
      <c r="AA99" s="424"/>
    </row>
    <row r="100" spans="13:27">
      <c r="M100" s="433">
        <v>44291</v>
      </c>
      <c r="N100" s="432">
        <v>119863.8072765821</v>
      </c>
      <c r="O100" s="432">
        <v>-82068.329890518886</v>
      </c>
      <c r="P100" s="432">
        <v>2516.3649999999998</v>
      </c>
      <c r="Q100" s="432">
        <v>-13432.814</v>
      </c>
      <c r="R100" s="432">
        <v>384.54607123751373</v>
      </c>
      <c r="S100" s="432">
        <v>28866.256673424621</v>
      </c>
      <c r="T100" s="434"/>
      <c r="U100" s="434"/>
      <c r="X100" s="423"/>
      <c r="Z100" s="424"/>
      <c r="AA100" s="424"/>
    </row>
    <row r="101" spans="13:27">
      <c r="M101" s="433">
        <v>44292</v>
      </c>
      <c r="N101" s="432">
        <v>123957.73374555333</v>
      </c>
      <c r="O101" s="432">
        <v>-85036.477612609524</v>
      </c>
      <c r="P101" s="432">
        <v>0</v>
      </c>
      <c r="Q101" s="432">
        <v>-14295.406000000001</v>
      </c>
      <c r="R101" s="432">
        <v>374.44043390392176</v>
      </c>
      <c r="S101" s="432">
        <v>24184.794027321281</v>
      </c>
      <c r="T101" s="434"/>
      <c r="U101" s="434"/>
      <c r="X101" s="423"/>
      <c r="Z101" s="424"/>
      <c r="AA101" s="424"/>
    </row>
    <row r="102" spans="13:27">
      <c r="M102" s="433">
        <v>44293</v>
      </c>
      <c r="N102" s="432">
        <v>110607.00996709088</v>
      </c>
      <c r="O102" s="432">
        <v>-69089.826888996075</v>
      </c>
      <c r="P102" s="432">
        <v>0</v>
      </c>
      <c r="Q102" s="432">
        <v>-17651.933000000001</v>
      </c>
      <c r="R102" s="432">
        <v>376.22976022251294</v>
      </c>
      <c r="S102" s="432">
        <v>22278.206920331777</v>
      </c>
      <c r="T102" s="434"/>
      <c r="U102" s="434"/>
      <c r="X102" s="423"/>
      <c r="Z102" s="424"/>
      <c r="AA102" s="424"/>
    </row>
    <row r="103" spans="13:27">
      <c r="M103" s="433">
        <v>44294</v>
      </c>
      <c r="N103" s="432">
        <v>104468.99981599284</v>
      </c>
      <c r="O103" s="432">
        <v>-65805.475455242646</v>
      </c>
      <c r="P103" s="432">
        <v>1701.3489999999999</v>
      </c>
      <c r="Q103" s="432">
        <v>-18706.78</v>
      </c>
      <c r="R103" s="432">
        <v>383.61959652924691</v>
      </c>
      <c r="S103" s="432">
        <v>23065.060553544674</v>
      </c>
      <c r="T103" s="434"/>
      <c r="U103" s="434"/>
      <c r="X103" s="423"/>
      <c r="Z103" s="424"/>
      <c r="AA103" s="424"/>
    </row>
    <row r="104" spans="13:27">
      <c r="M104" s="433">
        <v>44295</v>
      </c>
      <c r="N104" s="432">
        <v>109921.16099681312</v>
      </c>
      <c r="O104" s="432">
        <v>-68780.206092523076</v>
      </c>
      <c r="P104" s="432">
        <v>0</v>
      </c>
      <c r="Q104" s="432">
        <v>-19517.421000000002</v>
      </c>
      <c r="R104" s="432">
        <v>382.41857080018008</v>
      </c>
      <c r="S104" s="432">
        <v>23265.131136510692</v>
      </c>
      <c r="T104" s="434"/>
      <c r="U104" s="434"/>
      <c r="X104" s="423"/>
      <c r="Z104" s="424"/>
      <c r="AA104" s="424"/>
    </row>
    <row r="105" spans="13:27">
      <c r="M105" s="433">
        <v>44296</v>
      </c>
      <c r="N105" s="432">
        <v>110789.35900767136</v>
      </c>
      <c r="O105" s="432">
        <v>-67063.19490708891</v>
      </c>
      <c r="P105" s="432">
        <v>945.98800000000006</v>
      </c>
      <c r="Q105" s="432">
        <v>-19949.370999999999</v>
      </c>
      <c r="R105" s="432">
        <v>381.55396816790994</v>
      </c>
      <c r="S105" s="432">
        <v>24911.536567090723</v>
      </c>
      <c r="T105" s="434"/>
      <c r="U105" s="434"/>
      <c r="X105" s="423"/>
      <c r="Z105" s="424"/>
      <c r="AA105" s="424"/>
    </row>
    <row r="106" spans="13:27">
      <c r="M106" s="433">
        <v>44297</v>
      </c>
      <c r="N106" s="432">
        <v>110010.78540869447</v>
      </c>
      <c r="O106" s="432">
        <v>-68415.912855012662</v>
      </c>
      <c r="P106" s="432">
        <v>2612.489</v>
      </c>
      <c r="Q106" s="432">
        <v>-18935.082000000002</v>
      </c>
      <c r="R106" s="432">
        <v>376.38746682874381</v>
      </c>
      <c r="S106" s="432">
        <v>26097.043312838454</v>
      </c>
      <c r="T106" s="434"/>
      <c r="U106" s="434"/>
      <c r="X106" s="423"/>
      <c r="Z106" s="424"/>
      <c r="AA106" s="424"/>
    </row>
    <row r="107" spans="13:27">
      <c r="M107" s="433">
        <v>44298</v>
      </c>
      <c r="N107" s="432">
        <v>126079.79458271319</v>
      </c>
      <c r="O107" s="432">
        <v>-82577.711675936443</v>
      </c>
      <c r="P107" s="432">
        <v>13.6</v>
      </c>
      <c r="Q107" s="432">
        <v>-19438.638999999999</v>
      </c>
      <c r="R107" s="432">
        <v>377.74948930367856</v>
      </c>
      <c r="S107" s="432">
        <v>23136.908444500892</v>
      </c>
      <c r="T107" s="434"/>
      <c r="U107" s="434"/>
      <c r="X107" s="423"/>
      <c r="Z107" s="424"/>
      <c r="AA107" s="424"/>
    </row>
    <row r="108" spans="13:27">
      <c r="M108" s="433">
        <v>44299</v>
      </c>
      <c r="N108" s="432">
        <v>122061.63050827963</v>
      </c>
      <c r="O108" s="432">
        <v>-81629.505126712669</v>
      </c>
      <c r="P108" s="432">
        <v>0</v>
      </c>
      <c r="Q108" s="432">
        <v>-20457.361000000001</v>
      </c>
      <c r="R108" s="432">
        <v>382.2285582601699</v>
      </c>
      <c r="S108" s="432">
        <v>20260.558074717246</v>
      </c>
      <c r="T108" s="434"/>
      <c r="U108" s="434"/>
      <c r="X108" s="423"/>
      <c r="Z108" s="424"/>
      <c r="AA108" s="424"/>
    </row>
    <row r="109" spans="13:27">
      <c r="M109" s="433">
        <v>44300</v>
      </c>
      <c r="N109" s="432">
        <v>121731.96915404094</v>
      </c>
      <c r="O109" s="432">
        <v>-82989.405837350379</v>
      </c>
      <c r="P109" s="432">
        <v>2149.0610000000001</v>
      </c>
      <c r="Q109" s="432">
        <v>-23131.449000000001</v>
      </c>
      <c r="R109" s="432">
        <v>380.32383554912695</v>
      </c>
      <c r="S109" s="432">
        <v>16984.770957842542</v>
      </c>
      <c r="T109" s="434"/>
      <c r="U109" s="434"/>
      <c r="X109" s="423"/>
      <c r="Z109" s="424"/>
      <c r="AA109" s="424"/>
    </row>
    <row r="110" spans="13:27">
      <c r="M110" s="433">
        <v>44301</v>
      </c>
      <c r="N110" s="432">
        <v>122228.5640331883</v>
      </c>
      <c r="O110" s="432">
        <v>-83285.680407788561</v>
      </c>
      <c r="P110" s="432">
        <v>2652.7460000000001</v>
      </c>
      <c r="Q110" s="432">
        <v>-25154.734999999997</v>
      </c>
      <c r="R110" s="432">
        <v>389.81266152198452</v>
      </c>
      <c r="S110" s="432">
        <v>16557.755764080412</v>
      </c>
      <c r="T110" s="434"/>
      <c r="U110" s="434"/>
      <c r="X110" s="423"/>
      <c r="Z110" s="424"/>
      <c r="AA110" s="424"/>
    </row>
    <row r="111" spans="13:27">
      <c r="M111" s="433">
        <v>44302</v>
      </c>
      <c r="N111" s="432">
        <v>121696.31704684856</v>
      </c>
      <c r="O111" s="432">
        <v>-82627.011781247216</v>
      </c>
      <c r="P111" s="432">
        <v>2652.6770000000001</v>
      </c>
      <c r="Q111" s="432">
        <v>-23621.282999999999</v>
      </c>
      <c r="R111" s="432">
        <v>394.382134324329</v>
      </c>
      <c r="S111" s="432">
        <v>19031.121818896976</v>
      </c>
      <c r="T111" s="434"/>
      <c r="U111" s="434"/>
      <c r="X111" s="423"/>
      <c r="Z111" s="424"/>
      <c r="AA111" s="424"/>
    </row>
    <row r="112" spans="13:27">
      <c r="M112" s="433">
        <v>44303</v>
      </c>
      <c r="N112" s="432">
        <v>122843.6172265614</v>
      </c>
      <c r="O112" s="432">
        <v>-81326.026405316967</v>
      </c>
      <c r="P112" s="432">
        <v>2652.6179999999999</v>
      </c>
      <c r="Q112" s="432">
        <v>-22682.409000000003</v>
      </c>
      <c r="R112" s="432">
        <v>379.54962956024781</v>
      </c>
      <c r="S112" s="432">
        <v>18582.732998040996</v>
      </c>
      <c r="T112" s="434"/>
      <c r="U112" s="434"/>
      <c r="X112" s="423"/>
      <c r="Z112" s="424"/>
      <c r="AA112" s="424"/>
    </row>
    <row r="113" spans="13:27">
      <c r="M113" s="433">
        <v>44304</v>
      </c>
      <c r="N113" s="432">
        <v>122303.43307820226</v>
      </c>
      <c r="O113" s="432">
        <v>-81302.567015737106</v>
      </c>
      <c r="P113" s="432">
        <v>2652.7089999999998</v>
      </c>
      <c r="Q113" s="432">
        <v>-22221.642</v>
      </c>
      <c r="R113" s="432">
        <v>387.83786756405794</v>
      </c>
      <c r="S113" s="432">
        <v>20013.40436965305</v>
      </c>
      <c r="T113" s="434"/>
      <c r="U113" s="434"/>
      <c r="X113" s="423"/>
      <c r="Z113" s="424"/>
      <c r="AA113" s="424"/>
    </row>
    <row r="114" spans="13:27">
      <c r="M114" s="433">
        <v>44305</v>
      </c>
      <c r="N114" s="432">
        <v>125393.21118897539</v>
      </c>
      <c r="O114" s="432">
        <v>-84305.63616429262</v>
      </c>
      <c r="P114" s="432">
        <v>2652.627</v>
      </c>
      <c r="Q114" s="432">
        <v>-21469.125</v>
      </c>
      <c r="R114" s="432">
        <v>388.73939298471873</v>
      </c>
      <c r="S114" s="432">
        <v>24604.542630947501</v>
      </c>
      <c r="T114" s="434"/>
      <c r="U114" s="434"/>
      <c r="X114" s="423"/>
      <c r="Z114" s="424"/>
      <c r="AA114" s="424"/>
    </row>
    <row r="115" spans="13:27">
      <c r="M115" s="433">
        <v>44306</v>
      </c>
      <c r="N115" s="432">
        <v>127071.70111869145</v>
      </c>
      <c r="O115" s="432">
        <v>-85995.166312059577</v>
      </c>
      <c r="P115" s="432">
        <v>2652.6080000000002</v>
      </c>
      <c r="Q115" s="432">
        <v>-21506.917000000001</v>
      </c>
      <c r="R115" s="432">
        <v>403.83425567504202</v>
      </c>
      <c r="S115" s="432">
        <v>25450.334125500449</v>
      </c>
      <c r="T115" s="434"/>
      <c r="U115" s="434"/>
      <c r="X115" s="423"/>
      <c r="Z115" s="424"/>
      <c r="AA115" s="424"/>
    </row>
    <row r="116" spans="13:27">
      <c r="M116" s="433">
        <v>44307</v>
      </c>
      <c r="N116" s="432">
        <v>127478.34841521885</v>
      </c>
      <c r="O116" s="432">
        <v>-86477.135517615083</v>
      </c>
      <c r="P116" s="432">
        <v>2652.6019999999999</v>
      </c>
      <c r="Q116" s="432">
        <v>-21531.64</v>
      </c>
      <c r="R116" s="432">
        <v>385.8351447248221</v>
      </c>
      <c r="S116" s="432">
        <v>23419.98916422639</v>
      </c>
      <c r="T116" s="434"/>
      <c r="U116" s="434"/>
      <c r="X116" s="423"/>
      <c r="Z116" s="424"/>
      <c r="AA116" s="424"/>
    </row>
    <row r="117" spans="13:27">
      <c r="M117" s="433">
        <v>44308</v>
      </c>
      <c r="N117" s="432">
        <v>126558.40607503802</v>
      </c>
      <c r="O117" s="432">
        <v>-83006.754694425079</v>
      </c>
      <c r="P117" s="432">
        <v>998.95500000000004</v>
      </c>
      <c r="Q117" s="432">
        <v>-22731.039000000001</v>
      </c>
      <c r="R117" s="432">
        <v>367.15058106186751</v>
      </c>
      <c r="S117" s="432">
        <v>22256.37488387317</v>
      </c>
      <c r="T117" s="434"/>
      <c r="U117" s="434"/>
      <c r="X117" s="423"/>
      <c r="Z117" s="424"/>
      <c r="AA117" s="424"/>
    </row>
    <row r="118" spans="13:27">
      <c r="M118" s="433">
        <v>44309</v>
      </c>
      <c r="N118" s="432">
        <v>135553.67400185886</v>
      </c>
      <c r="O118" s="432">
        <v>-90340.208083215868</v>
      </c>
      <c r="P118" s="432">
        <v>0</v>
      </c>
      <c r="Q118" s="432">
        <v>-25451.798999999999</v>
      </c>
      <c r="R118" s="432">
        <v>369.58251681737664</v>
      </c>
      <c r="S118" s="432">
        <v>17251.837972435689</v>
      </c>
      <c r="T118" s="434"/>
      <c r="U118" s="434"/>
      <c r="X118" s="423"/>
      <c r="Z118" s="424"/>
      <c r="AA118" s="424"/>
    </row>
    <row r="119" spans="13:27">
      <c r="M119" s="433">
        <v>44310</v>
      </c>
      <c r="N119" s="432">
        <v>133975.11296903651</v>
      </c>
      <c r="O119" s="432">
        <v>-91731.749249179455</v>
      </c>
      <c r="P119" s="432">
        <v>0</v>
      </c>
      <c r="Q119" s="432">
        <v>-24958.75</v>
      </c>
      <c r="R119" s="432">
        <v>375.82965258844388</v>
      </c>
      <c r="S119" s="432">
        <v>19025.071844458489</v>
      </c>
      <c r="T119" s="434"/>
      <c r="U119" s="434"/>
      <c r="X119" s="423"/>
      <c r="Z119" s="424"/>
      <c r="AA119" s="424"/>
    </row>
    <row r="120" spans="13:27">
      <c r="M120" s="433">
        <v>44311</v>
      </c>
      <c r="N120" s="432">
        <v>124293.16469164913</v>
      </c>
      <c r="O120" s="432">
        <v>-85993.760104101981</v>
      </c>
      <c r="P120" s="432">
        <v>2220.8049999999998</v>
      </c>
      <c r="Q120" s="432">
        <v>-22543.451999999997</v>
      </c>
      <c r="R120" s="432">
        <v>370.38287410252121</v>
      </c>
      <c r="S120" s="432">
        <v>22290.229137905411</v>
      </c>
      <c r="T120" s="434"/>
      <c r="U120" s="434"/>
      <c r="X120" s="423"/>
      <c r="Z120" s="424"/>
      <c r="AA120" s="424"/>
    </row>
    <row r="121" spans="13:27">
      <c r="M121" s="433">
        <v>44312</v>
      </c>
      <c r="N121" s="432">
        <v>125064.39672364655</v>
      </c>
      <c r="O121" s="432">
        <v>-87742.390071748465</v>
      </c>
      <c r="P121" s="432">
        <v>484.15600000000001</v>
      </c>
      <c r="Q121" s="432">
        <v>-19256.669000000002</v>
      </c>
      <c r="R121" s="432">
        <v>349.34501552006788</v>
      </c>
      <c r="S121" s="432">
        <v>20879.72237608775</v>
      </c>
      <c r="T121" s="434"/>
      <c r="U121" s="434"/>
      <c r="X121" s="423"/>
      <c r="Z121" s="424"/>
      <c r="AA121" s="424"/>
    </row>
    <row r="122" spans="13:27">
      <c r="M122" s="433">
        <v>44313</v>
      </c>
      <c r="N122" s="432">
        <v>125118.2856337979</v>
      </c>
      <c r="O122" s="432">
        <v>-83292.845763092031</v>
      </c>
      <c r="P122" s="432">
        <v>0</v>
      </c>
      <c r="Q122" s="432">
        <v>-18931.133000000002</v>
      </c>
      <c r="R122" s="432">
        <v>353.2710566606458</v>
      </c>
      <c r="S122" s="432">
        <v>20562.429395400213</v>
      </c>
      <c r="T122" s="434"/>
      <c r="U122" s="434"/>
      <c r="X122" s="423"/>
      <c r="Z122" s="424"/>
      <c r="AA122" s="424"/>
    </row>
    <row r="123" spans="13:27">
      <c r="M123" s="433">
        <v>44314</v>
      </c>
      <c r="N123" s="432">
        <v>120854.43235116477</v>
      </c>
      <c r="O123" s="432">
        <v>-84193.179486062581</v>
      </c>
      <c r="P123" s="432">
        <v>1736.0239999999999</v>
      </c>
      <c r="Q123" s="432">
        <v>-18681.240000000002</v>
      </c>
      <c r="R123" s="432">
        <v>354.26251093755724</v>
      </c>
      <c r="S123" s="432">
        <v>19420.616350393706</v>
      </c>
      <c r="T123" s="434"/>
      <c r="U123" s="434"/>
      <c r="X123" s="423"/>
      <c r="Z123" s="424"/>
      <c r="AA123" s="424"/>
    </row>
    <row r="124" spans="13:27">
      <c r="M124" s="433">
        <v>44315</v>
      </c>
      <c r="N124" s="432">
        <v>122940.64156209833</v>
      </c>
      <c r="O124" s="432">
        <v>-83255.483856352905</v>
      </c>
      <c r="P124" s="432">
        <v>2826.6529999999998</v>
      </c>
      <c r="Q124" s="432">
        <v>-23099.72</v>
      </c>
      <c r="R124" s="432">
        <v>379.50600186951021</v>
      </c>
      <c r="S124" s="432">
        <v>17200.987938765153</v>
      </c>
      <c r="T124" s="434"/>
      <c r="U124" s="434"/>
      <c r="X124" s="423"/>
      <c r="Z124" s="424"/>
      <c r="AA124" s="424"/>
    </row>
    <row r="125" spans="13:27">
      <c r="M125" s="433">
        <v>44316</v>
      </c>
      <c r="N125" s="432">
        <v>122320.68124122913</v>
      </c>
      <c r="O125" s="432">
        <v>-83491.509689941231</v>
      </c>
      <c r="P125" s="432">
        <v>2802.78</v>
      </c>
      <c r="Q125" s="432">
        <v>-23401.537</v>
      </c>
      <c r="R125" s="432">
        <v>377.36497045674145</v>
      </c>
      <c r="S125" s="432">
        <v>14154.988994736485</v>
      </c>
      <c r="T125" s="434"/>
      <c r="U125" s="434"/>
      <c r="X125" s="423"/>
      <c r="Z125" s="424"/>
      <c r="AA125" s="424"/>
    </row>
    <row r="126" spans="13:27">
      <c r="M126" s="433">
        <v>44317</v>
      </c>
      <c r="N126" s="432">
        <v>96973.378453552679</v>
      </c>
      <c r="O126" s="432">
        <v>-59670.121244358823</v>
      </c>
      <c r="P126" s="432">
        <v>0</v>
      </c>
      <c r="Q126" s="432">
        <v>-23791.510999999999</v>
      </c>
      <c r="R126" s="432">
        <v>375.66482190450819</v>
      </c>
      <c r="S126" s="432">
        <v>14262.719904222582</v>
      </c>
      <c r="T126" s="434"/>
      <c r="U126" s="434"/>
      <c r="X126" s="423"/>
      <c r="Z126" s="424"/>
      <c r="AA126" s="424"/>
    </row>
    <row r="127" spans="13:27">
      <c r="M127" s="433">
        <v>44318</v>
      </c>
      <c r="N127" s="432">
        <v>115737.98709285838</v>
      </c>
      <c r="O127" s="432">
        <v>-77040.211935667307</v>
      </c>
      <c r="P127" s="432">
        <v>0</v>
      </c>
      <c r="Q127" s="432">
        <v>-22460.041999999998</v>
      </c>
      <c r="R127" s="432">
        <v>382.5871721971701</v>
      </c>
      <c r="S127" s="432">
        <v>15313.709981013442</v>
      </c>
      <c r="T127" s="434"/>
      <c r="U127" s="434"/>
      <c r="X127" s="423"/>
      <c r="Z127" s="424"/>
      <c r="AA127" s="424"/>
    </row>
    <row r="128" spans="13:27">
      <c r="M128" s="433">
        <v>44319</v>
      </c>
      <c r="N128" s="432">
        <v>116266.20790729152</v>
      </c>
      <c r="O128" s="432">
        <v>-78156.602041070233</v>
      </c>
      <c r="P128" s="432">
        <v>0</v>
      </c>
      <c r="Q128" s="432">
        <v>-25891.982</v>
      </c>
      <c r="R128" s="432">
        <v>390.26458790782783</v>
      </c>
      <c r="S128" s="432">
        <v>16724.326985173404</v>
      </c>
      <c r="T128" s="434"/>
      <c r="U128" s="434"/>
      <c r="X128" s="423"/>
      <c r="Z128" s="424"/>
      <c r="AA128" s="424"/>
    </row>
    <row r="129" spans="13:27">
      <c r="M129" s="433">
        <v>44320</v>
      </c>
      <c r="N129" s="432">
        <v>115587.13461212913</v>
      </c>
      <c r="O129" s="432">
        <v>-77172.697019229206</v>
      </c>
      <c r="P129" s="432">
        <v>0</v>
      </c>
      <c r="Q129" s="432">
        <v>-24211.939000000002</v>
      </c>
      <c r="R129" s="432">
        <v>398.80120961175709</v>
      </c>
      <c r="S129" s="432">
        <v>17116.504218966053</v>
      </c>
      <c r="T129" s="434"/>
      <c r="U129" s="434"/>
      <c r="X129" s="423"/>
      <c r="Z129" s="424"/>
      <c r="AA129" s="424"/>
    </row>
    <row r="130" spans="13:27">
      <c r="M130" s="433">
        <v>44321</v>
      </c>
      <c r="N130" s="432">
        <v>117266.77695680239</v>
      </c>
      <c r="O130" s="432">
        <v>-78001.641124632122</v>
      </c>
      <c r="P130" s="432">
        <v>0</v>
      </c>
      <c r="Q130" s="432">
        <v>-23795.353999999999</v>
      </c>
      <c r="R130" s="432">
        <v>382.38218336958704</v>
      </c>
      <c r="S130" s="432">
        <v>16098.683694742524</v>
      </c>
      <c r="T130" s="434"/>
      <c r="U130" s="434"/>
      <c r="X130" s="423"/>
      <c r="Z130" s="424"/>
      <c r="AA130" s="424"/>
    </row>
    <row r="131" spans="13:27">
      <c r="M131" s="433">
        <v>44322</v>
      </c>
      <c r="N131" s="432">
        <v>117169.78393316251</v>
      </c>
      <c r="O131" s="432">
        <v>-77982.791806522247</v>
      </c>
      <c r="P131" s="432">
        <v>0</v>
      </c>
      <c r="Q131" s="432">
        <v>-26320.205999999998</v>
      </c>
      <c r="R131" s="432">
        <v>394.95485030323505</v>
      </c>
      <c r="S131" s="432">
        <v>13368.467128057093</v>
      </c>
      <c r="T131" s="434"/>
      <c r="U131" s="434"/>
      <c r="X131" s="423"/>
      <c r="Z131" s="424"/>
      <c r="AA131" s="424"/>
    </row>
    <row r="132" spans="13:27">
      <c r="M132" s="433">
        <v>44323</v>
      </c>
      <c r="N132" s="432">
        <v>112120.93451359989</v>
      </c>
      <c r="O132" s="432">
        <v>-70313.386911925176</v>
      </c>
      <c r="P132" s="432">
        <v>0</v>
      </c>
      <c r="Q132" s="432">
        <v>-27817.790999999997</v>
      </c>
      <c r="R132" s="432">
        <v>388.64313082462513</v>
      </c>
      <c r="S132" s="432">
        <v>11375.936351530127</v>
      </c>
      <c r="T132" s="434"/>
      <c r="U132" s="434"/>
      <c r="X132" s="423"/>
      <c r="Z132" s="424"/>
      <c r="AA132" s="424"/>
    </row>
    <row r="133" spans="13:27">
      <c r="M133" s="433">
        <v>44324</v>
      </c>
      <c r="N133" s="432">
        <v>111468.01274184986</v>
      </c>
      <c r="O133" s="432">
        <v>-71650.466446544233</v>
      </c>
      <c r="P133" s="432">
        <v>0</v>
      </c>
      <c r="Q133" s="432">
        <v>-27795.485000000001</v>
      </c>
      <c r="R133" s="432">
        <v>389.89068869562777</v>
      </c>
      <c r="S133" s="432">
        <v>11530.596515591706</v>
      </c>
      <c r="T133" s="434"/>
      <c r="U133" s="434"/>
      <c r="X133" s="423"/>
      <c r="Z133" s="424"/>
      <c r="AA133" s="424"/>
    </row>
    <row r="134" spans="13:27">
      <c r="M134" s="433">
        <v>44325</v>
      </c>
      <c r="N134" s="432">
        <v>113978.22335045655</v>
      </c>
      <c r="O134" s="432">
        <v>-73091.625788396239</v>
      </c>
      <c r="P134" s="432">
        <v>0</v>
      </c>
      <c r="Q134" s="432">
        <v>-28563.362000000001</v>
      </c>
      <c r="R134" s="432">
        <v>396.79567638778792</v>
      </c>
      <c r="S134" s="432">
        <v>14953.698061449137</v>
      </c>
      <c r="T134" s="434"/>
      <c r="U134" s="434"/>
      <c r="X134" s="423"/>
      <c r="Z134" s="424"/>
      <c r="AA134" s="424"/>
    </row>
    <row r="135" spans="13:27">
      <c r="M135" s="433">
        <v>44326</v>
      </c>
      <c r="N135" s="432">
        <v>105729.69882842472</v>
      </c>
      <c r="O135" s="432">
        <v>-68885.430074230739</v>
      </c>
      <c r="P135" s="432">
        <v>0</v>
      </c>
      <c r="Q135" s="432">
        <v>-26883.166000000001</v>
      </c>
      <c r="R135" s="432">
        <v>390.76659554055965</v>
      </c>
      <c r="S135" s="432">
        <v>11972.153321956584</v>
      </c>
      <c r="T135" s="434"/>
      <c r="U135" s="434"/>
      <c r="X135" s="423"/>
      <c r="Z135" s="424"/>
      <c r="AA135" s="424"/>
    </row>
    <row r="136" spans="13:27">
      <c r="M136" s="433">
        <v>44327</v>
      </c>
      <c r="N136" s="432">
        <v>108343.69602328179</v>
      </c>
      <c r="O136" s="432">
        <v>-68852.772439824897</v>
      </c>
      <c r="P136" s="432">
        <v>0</v>
      </c>
      <c r="Q136" s="432">
        <v>-26620.527000000002</v>
      </c>
      <c r="R136" s="432">
        <v>388.04071183673693</v>
      </c>
      <c r="S136" s="432">
        <v>11199.03987791211</v>
      </c>
      <c r="T136" s="434"/>
      <c r="U136" s="434"/>
      <c r="X136" s="423"/>
      <c r="Z136" s="424"/>
      <c r="AA136" s="424"/>
    </row>
    <row r="137" spans="13:27">
      <c r="M137" s="433">
        <v>44328</v>
      </c>
      <c r="N137" s="432">
        <v>118363.22618494766</v>
      </c>
      <c r="O137" s="432">
        <v>-80101.704570871094</v>
      </c>
      <c r="P137" s="432">
        <v>0</v>
      </c>
      <c r="Q137" s="432">
        <v>-26963.373</v>
      </c>
      <c r="R137" s="432">
        <v>394.94093950239142</v>
      </c>
      <c r="S137" s="432">
        <v>11018.352286084688</v>
      </c>
      <c r="T137" s="434"/>
      <c r="U137" s="434"/>
      <c r="X137" s="423"/>
      <c r="Z137" s="424"/>
      <c r="AA137" s="424"/>
    </row>
    <row r="138" spans="13:27">
      <c r="M138" s="433">
        <v>44329</v>
      </c>
      <c r="N138" s="432">
        <v>115662.02281174703</v>
      </c>
      <c r="O138" s="432">
        <v>-79405.790439824908</v>
      </c>
      <c r="P138" s="432">
        <v>0</v>
      </c>
      <c r="Q138" s="432">
        <v>-27370.561000000002</v>
      </c>
      <c r="R138" s="432">
        <v>402.09295501933519</v>
      </c>
      <c r="S138" s="432">
        <v>10684.470526533558</v>
      </c>
      <c r="T138" s="434"/>
      <c r="U138" s="434"/>
      <c r="X138" s="423"/>
      <c r="Z138" s="424"/>
      <c r="AA138" s="424"/>
    </row>
    <row r="139" spans="13:27">
      <c r="M139" s="433">
        <v>44330</v>
      </c>
      <c r="N139" s="432">
        <v>113474.53983696134</v>
      </c>
      <c r="O139" s="432">
        <v>-72526.285266997773</v>
      </c>
      <c r="P139" s="432">
        <v>0</v>
      </c>
      <c r="Q139" s="432">
        <v>-30974.282999999999</v>
      </c>
      <c r="R139" s="432">
        <v>395.40002605094941</v>
      </c>
      <c r="S139" s="432">
        <v>9106.6029789140212</v>
      </c>
      <c r="T139" s="434"/>
      <c r="U139" s="434"/>
      <c r="X139" s="423"/>
      <c r="Z139" s="424"/>
      <c r="AA139" s="424"/>
    </row>
    <row r="140" spans="13:27">
      <c r="M140" s="433">
        <v>44331</v>
      </c>
      <c r="N140" s="432">
        <v>113978.25392596895</v>
      </c>
      <c r="O140" s="432">
        <v>-71039.843270800004</v>
      </c>
      <c r="P140" s="432">
        <v>0</v>
      </c>
      <c r="Q140" s="432">
        <v>-31198.071</v>
      </c>
      <c r="R140" s="432">
        <v>405.07787728823155</v>
      </c>
      <c r="S140" s="432">
        <v>9637.9096885026229</v>
      </c>
      <c r="T140" s="434"/>
      <c r="U140" s="434"/>
      <c r="X140" s="423"/>
      <c r="Z140" s="424"/>
      <c r="AA140" s="424"/>
    </row>
    <row r="141" spans="13:27">
      <c r="M141" s="433">
        <v>44332</v>
      </c>
      <c r="N141" s="432">
        <v>113574.55142511452</v>
      </c>
      <c r="O141" s="432">
        <v>-71723.200483506967</v>
      </c>
      <c r="P141" s="432">
        <v>0</v>
      </c>
      <c r="Q141" s="432">
        <v>-29593.98</v>
      </c>
      <c r="R141" s="432">
        <v>405.85583898523259</v>
      </c>
      <c r="S141" s="432">
        <v>10746.364311248517</v>
      </c>
      <c r="T141" s="434"/>
      <c r="U141" s="434"/>
      <c r="X141" s="423"/>
      <c r="Z141" s="424"/>
      <c r="AA141" s="424"/>
    </row>
    <row r="142" spans="13:27">
      <c r="M142" s="433">
        <v>44333</v>
      </c>
      <c r="N142" s="432">
        <v>111794.66139816158</v>
      </c>
      <c r="O142" s="432">
        <v>-73567.025986866618</v>
      </c>
      <c r="P142" s="432">
        <v>0</v>
      </c>
      <c r="Q142" s="432">
        <v>-27333.071</v>
      </c>
      <c r="R142" s="432">
        <v>408.91682961339137</v>
      </c>
      <c r="S142" s="432">
        <v>14274.252118107039</v>
      </c>
      <c r="T142" s="434"/>
      <c r="U142" s="434"/>
      <c r="X142" s="423"/>
      <c r="Z142" s="424"/>
      <c r="AA142" s="424"/>
    </row>
    <row r="143" spans="13:27">
      <c r="M143" s="433">
        <v>44334</v>
      </c>
      <c r="N143" s="432">
        <v>109313.71672283637</v>
      </c>
      <c r="O143" s="432">
        <v>-72683.858965025589</v>
      </c>
      <c r="P143" s="432">
        <v>0</v>
      </c>
      <c r="Q143" s="432">
        <v>-27237.448</v>
      </c>
      <c r="R143" s="432">
        <v>407.73121906000773</v>
      </c>
      <c r="S143" s="432">
        <v>12818.28420657059</v>
      </c>
      <c r="T143" s="434"/>
      <c r="U143" s="434"/>
      <c r="X143" s="423"/>
      <c r="Z143" s="424"/>
      <c r="AA143" s="424"/>
    </row>
    <row r="144" spans="13:27">
      <c r="M144" s="433">
        <v>44335</v>
      </c>
      <c r="N144" s="432">
        <v>108482.44527986523</v>
      </c>
      <c r="O144" s="432">
        <v>-68856.710247057868</v>
      </c>
      <c r="P144" s="432">
        <v>0</v>
      </c>
      <c r="Q144" s="432">
        <v>-27623.708999999999</v>
      </c>
      <c r="R144" s="432">
        <v>403.05510902345736</v>
      </c>
      <c r="S144" s="432">
        <v>12561.188824772944</v>
      </c>
      <c r="T144" s="434"/>
      <c r="U144" s="434"/>
      <c r="X144" s="423"/>
      <c r="Z144" s="424"/>
      <c r="AA144" s="424"/>
    </row>
    <row r="145" spans="13:27">
      <c r="M145" s="433">
        <v>44336</v>
      </c>
      <c r="N145" s="432">
        <v>108992.36921886278</v>
      </c>
      <c r="O145" s="432">
        <v>-70171.262452160357</v>
      </c>
      <c r="P145" s="432">
        <v>0</v>
      </c>
      <c r="Q145" s="432">
        <v>-27685.557999999997</v>
      </c>
      <c r="R145" s="432">
        <v>392.62618106501236</v>
      </c>
      <c r="S145" s="432">
        <v>10998.326804188026</v>
      </c>
      <c r="T145" s="434"/>
      <c r="U145" s="434"/>
      <c r="X145" s="423"/>
      <c r="Z145" s="424"/>
      <c r="AA145" s="424"/>
    </row>
    <row r="146" spans="13:27">
      <c r="M146" s="433">
        <v>44337</v>
      </c>
      <c r="N146" s="432">
        <v>115258.52117155328</v>
      </c>
      <c r="O146" s="432">
        <v>-75795.698285036589</v>
      </c>
      <c r="P146" s="432">
        <v>0</v>
      </c>
      <c r="Q146" s="432">
        <v>-30924.399000000001</v>
      </c>
      <c r="R146" s="432">
        <v>392.76304422197001</v>
      </c>
      <c r="S146" s="432">
        <v>8791.0006391573988</v>
      </c>
      <c r="T146" s="434"/>
      <c r="U146" s="434"/>
      <c r="X146" s="423"/>
      <c r="Z146" s="424"/>
      <c r="AA146" s="424"/>
    </row>
    <row r="147" spans="13:27">
      <c r="M147" s="433">
        <v>44338</v>
      </c>
      <c r="N147" s="432">
        <v>116564.97750269774</v>
      </c>
      <c r="O147" s="432">
        <v>-75762.632135951601</v>
      </c>
      <c r="P147" s="432">
        <v>0</v>
      </c>
      <c r="Q147" s="432">
        <v>-30829.038</v>
      </c>
      <c r="R147" s="432">
        <v>397.61656077570524</v>
      </c>
      <c r="S147" s="432">
        <v>9431.9256057806524</v>
      </c>
      <c r="T147" s="434"/>
      <c r="U147" s="434"/>
      <c r="X147" s="423"/>
      <c r="Z147" s="424"/>
      <c r="AA147" s="424"/>
    </row>
    <row r="148" spans="13:27">
      <c r="M148" s="433">
        <v>44339</v>
      </c>
      <c r="N148" s="432">
        <v>116615.34836969367</v>
      </c>
      <c r="O148" s="432">
        <v>-75796.904111498734</v>
      </c>
      <c r="P148" s="432">
        <v>0</v>
      </c>
      <c r="Q148" s="432">
        <v>-28674.256000000001</v>
      </c>
      <c r="R148" s="432">
        <v>410.05384904405037</v>
      </c>
      <c r="S148" s="432">
        <v>12950.591032993947</v>
      </c>
      <c r="T148" s="434"/>
      <c r="U148" s="434"/>
      <c r="X148" s="423"/>
      <c r="Z148" s="424"/>
      <c r="AA148" s="424"/>
    </row>
    <row r="149" spans="13:27">
      <c r="M149" s="433">
        <v>44340</v>
      </c>
      <c r="N149" s="432">
        <v>120572.31595643658</v>
      </c>
      <c r="O149" s="432">
        <v>-83074.185258769823</v>
      </c>
      <c r="P149" s="432">
        <v>0</v>
      </c>
      <c r="Q149" s="432">
        <v>-27301.846000000001</v>
      </c>
      <c r="R149" s="432">
        <v>406.67604490041288</v>
      </c>
      <c r="S149" s="432">
        <v>13619.738171870835</v>
      </c>
      <c r="T149" s="434"/>
      <c r="U149" s="434"/>
      <c r="X149" s="423"/>
      <c r="Z149" s="424"/>
      <c r="AA149" s="424"/>
    </row>
    <row r="150" spans="13:27">
      <c r="M150" s="433">
        <v>44341</v>
      </c>
      <c r="N150" s="432">
        <v>125690.87152009932</v>
      </c>
      <c r="O150" s="432">
        <v>-86858.562049865111</v>
      </c>
      <c r="P150" s="432">
        <v>0</v>
      </c>
      <c r="Q150" s="432">
        <v>-27392.248</v>
      </c>
      <c r="R150" s="432">
        <v>396.68024806524113</v>
      </c>
      <c r="S150" s="432">
        <v>12734.477362149406</v>
      </c>
      <c r="T150" s="434"/>
      <c r="U150" s="434"/>
      <c r="X150" s="423"/>
      <c r="Z150" s="424"/>
      <c r="AA150" s="424"/>
    </row>
    <row r="151" spans="13:27">
      <c r="M151" s="433">
        <v>44342</v>
      </c>
      <c r="N151" s="432">
        <v>128470.51168235461</v>
      </c>
      <c r="O151" s="432">
        <v>-88318.972592088627</v>
      </c>
      <c r="P151" s="432">
        <v>0</v>
      </c>
      <c r="Q151" s="432">
        <v>-25796.451999999997</v>
      </c>
      <c r="R151" s="432">
        <v>396.50240941363563</v>
      </c>
      <c r="S151" s="432">
        <v>12213.915220809113</v>
      </c>
      <c r="T151" s="434"/>
      <c r="U151" s="434"/>
      <c r="X151" s="423"/>
      <c r="Z151" s="424"/>
      <c r="AA151" s="424"/>
    </row>
    <row r="152" spans="13:27">
      <c r="M152" s="433">
        <v>44343</v>
      </c>
      <c r="N152" s="432">
        <v>124406.99542492061</v>
      </c>
      <c r="O152" s="432">
        <v>-85883.47841917428</v>
      </c>
      <c r="P152" s="432">
        <v>0</v>
      </c>
      <c r="Q152" s="432">
        <v>-26742.71</v>
      </c>
      <c r="R152" s="432">
        <v>401.7823233202796</v>
      </c>
      <c r="S152" s="432">
        <v>13498.639746778812</v>
      </c>
      <c r="T152" s="434"/>
      <c r="U152" s="434"/>
      <c r="X152" s="423"/>
      <c r="Z152" s="424"/>
      <c r="AA152" s="424"/>
    </row>
    <row r="153" spans="13:27">
      <c r="M153" s="433">
        <v>44344</v>
      </c>
      <c r="N153" s="432">
        <v>127627.34063478401</v>
      </c>
      <c r="O153" s="432">
        <v>-88625.934885265931</v>
      </c>
      <c r="P153" s="432">
        <v>0</v>
      </c>
      <c r="Q153" s="432">
        <v>-27260.315999999999</v>
      </c>
      <c r="R153" s="432">
        <v>400.11956515772118</v>
      </c>
      <c r="S153" s="432">
        <v>10098.613656211544</v>
      </c>
      <c r="T153" s="434"/>
      <c r="U153" s="434"/>
      <c r="X153" s="423"/>
      <c r="Z153" s="424"/>
      <c r="AA153" s="424"/>
    </row>
    <row r="154" spans="13:27">
      <c r="M154" s="433">
        <v>44345</v>
      </c>
      <c r="N154" s="432">
        <v>127251.53611872936</v>
      </c>
      <c r="O154" s="432">
        <v>-88695.217625074685</v>
      </c>
      <c r="P154" s="432">
        <v>0</v>
      </c>
      <c r="Q154" s="432">
        <v>-27191.785</v>
      </c>
      <c r="R154" s="432">
        <v>400.89037713293527</v>
      </c>
      <c r="S154" s="432">
        <v>10767.800076353979</v>
      </c>
      <c r="T154" s="434"/>
      <c r="U154" s="434"/>
      <c r="X154" s="423"/>
      <c r="Z154" s="424"/>
      <c r="AA154" s="424"/>
    </row>
    <row r="155" spans="13:27">
      <c r="M155" s="433">
        <v>44346</v>
      </c>
      <c r="N155" s="432">
        <v>126282.76781631392</v>
      </c>
      <c r="O155" s="432">
        <v>-87221.704925145765</v>
      </c>
      <c r="P155" s="432">
        <v>0</v>
      </c>
      <c r="Q155" s="432">
        <v>-26983.178</v>
      </c>
      <c r="R155" s="432">
        <v>414.01607426624724</v>
      </c>
      <c r="S155" s="432">
        <v>15151.366704222726</v>
      </c>
      <c r="T155" s="434"/>
      <c r="U155" s="434"/>
      <c r="X155" s="423"/>
      <c r="Z155" s="424"/>
      <c r="AA155" s="424"/>
    </row>
    <row r="156" spans="13:27">
      <c r="M156" s="433">
        <v>44347</v>
      </c>
      <c r="N156" s="432">
        <v>127592.06345555242</v>
      </c>
      <c r="O156" s="432">
        <v>-89901.165227117948</v>
      </c>
      <c r="P156" s="432">
        <v>0</v>
      </c>
      <c r="Q156" s="432">
        <v>-24133.452000000001</v>
      </c>
      <c r="R156" s="432">
        <v>424.34370441429593</v>
      </c>
      <c r="S156" s="432">
        <v>13876.167444179646</v>
      </c>
      <c r="T156" s="434"/>
      <c r="U156" s="434"/>
      <c r="X156" s="423"/>
      <c r="Z156" s="424"/>
      <c r="AA156" s="424"/>
    </row>
    <row r="157" spans="13:27">
      <c r="M157" s="433">
        <v>44348</v>
      </c>
      <c r="N157" s="432">
        <v>137126.32408387779</v>
      </c>
      <c r="O157" s="432">
        <v>-111457.34902778888</v>
      </c>
      <c r="P157" s="432">
        <v>0</v>
      </c>
      <c r="Q157" s="432">
        <v>-13418.239</v>
      </c>
      <c r="R157" s="432">
        <v>421.4647313111069</v>
      </c>
      <c r="S157" s="432">
        <v>13608.511540862359</v>
      </c>
      <c r="T157" s="434"/>
      <c r="U157" s="434"/>
      <c r="X157" s="423"/>
      <c r="Z157" s="424"/>
      <c r="AA157" s="424"/>
    </row>
    <row r="158" spans="13:27">
      <c r="M158" s="433">
        <v>44349</v>
      </c>
      <c r="N158" s="432">
        <v>142731.89927711859</v>
      </c>
      <c r="O158" s="432">
        <v>-108253.15467757452</v>
      </c>
      <c r="P158" s="432">
        <v>573.68399999999997</v>
      </c>
      <c r="Q158" s="432">
        <v>-20188.775999999998</v>
      </c>
      <c r="R158" s="432">
        <v>417.54688701373925</v>
      </c>
      <c r="S158" s="432">
        <v>13183.347922747937</v>
      </c>
      <c r="T158" s="434"/>
      <c r="U158" s="434"/>
      <c r="X158" s="423"/>
      <c r="Z158" s="424"/>
      <c r="AA158" s="424"/>
    </row>
    <row r="159" spans="13:27">
      <c r="M159" s="433">
        <v>44350</v>
      </c>
      <c r="N159" s="432">
        <v>142039.94347500073</v>
      </c>
      <c r="O159" s="432">
        <v>-109524.32810369179</v>
      </c>
      <c r="P159" s="432">
        <v>0</v>
      </c>
      <c r="Q159" s="432">
        <v>-24237.364999999998</v>
      </c>
      <c r="R159" s="432">
        <v>420.9677457892177</v>
      </c>
      <c r="S159" s="432">
        <v>11592.115934613503</v>
      </c>
      <c r="T159" s="434"/>
      <c r="U159" s="434"/>
      <c r="X159" s="423"/>
      <c r="Z159" s="424"/>
      <c r="AA159" s="424"/>
    </row>
    <row r="160" spans="13:27">
      <c r="M160" s="433">
        <v>44351</v>
      </c>
      <c r="N160" s="432">
        <v>131545.43562942458</v>
      </c>
      <c r="O160" s="432">
        <v>-98156.488997604538</v>
      </c>
      <c r="P160" s="432">
        <v>0</v>
      </c>
      <c r="Q160" s="432">
        <v>-23988.608</v>
      </c>
      <c r="R160" s="432">
        <v>410.33957795409998</v>
      </c>
      <c r="S160" s="432">
        <v>8425.8760036403</v>
      </c>
      <c r="T160" s="434"/>
      <c r="U160" s="434"/>
      <c r="X160" s="423"/>
      <c r="Z160" s="424"/>
      <c r="AA160" s="424"/>
    </row>
    <row r="161" spans="13:27">
      <c r="M161" s="433">
        <v>44352</v>
      </c>
      <c r="N161" s="432">
        <v>132720.47455833058</v>
      </c>
      <c r="O161" s="432">
        <v>-97889.504875983053</v>
      </c>
      <c r="P161" s="432">
        <v>0</v>
      </c>
      <c r="Q161" s="432">
        <v>-22396.819</v>
      </c>
      <c r="R161" s="432">
        <v>410.42393067482192</v>
      </c>
      <c r="S161" s="432">
        <v>8634.2173571970052</v>
      </c>
      <c r="T161" s="434"/>
      <c r="U161" s="434"/>
      <c r="X161" s="423"/>
      <c r="Z161" s="424"/>
      <c r="AA161" s="424"/>
    </row>
    <row r="162" spans="13:27">
      <c r="M162" s="433">
        <v>44353</v>
      </c>
      <c r="N162" s="432">
        <v>133534.83602328988</v>
      </c>
      <c r="O162" s="432">
        <v>-101666.99133140051</v>
      </c>
      <c r="P162" s="432">
        <v>0</v>
      </c>
      <c r="Q162" s="432">
        <v>-21127.418999999998</v>
      </c>
      <c r="R162" s="432">
        <v>419.95003524904223</v>
      </c>
      <c r="S162" s="432">
        <v>10499.903225772683</v>
      </c>
      <c r="T162" s="434"/>
      <c r="U162" s="434"/>
      <c r="X162" s="423"/>
      <c r="Z162" s="424"/>
      <c r="AA162" s="424"/>
    </row>
    <row r="163" spans="13:27">
      <c r="M163" s="433">
        <v>44354</v>
      </c>
      <c r="N163" s="432">
        <v>141758.10751381767</v>
      </c>
      <c r="O163" s="432">
        <v>-107914.69318692484</v>
      </c>
      <c r="P163" s="432">
        <v>0</v>
      </c>
      <c r="Q163" s="432">
        <v>-21749.795999999998</v>
      </c>
      <c r="R163" s="432">
        <v>416.59829038227349</v>
      </c>
      <c r="S163" s="432">
        <v>13107.07376976562</v>
      </c>
      <c r="T163" s="434"/>
      <c r="U163" s="434"/>
      <c r="X163" s="423"/>
      <c r="Z163" s="424"/>
      <c r="AA163" s="424"/>
    </row>
    <row r="164" spans="13:27">
      <c r="M164" s="433">
        <v>44355</v>
      </c>
      <c r="N164" s="432">
        <v>130614.05985291727</v>
      </c>
      <c r="O164" s="432">
        <v>-106008.38451340084</v>
      </c>
      <c r="P164" s="432">
        <v>480.43900000000002</v>
      </c>
      <c r="Q164" s="432">
        <v>-15196.220000000001</v>
      </c>
      <c r="R164" s="432">
        <v>420.18309912624647</v>
      </c>
      <c r="S164" s="432">
        <v>13293.82181025209</v>
      </c>
      <c r="T164" s="434"/>
      <c r="U164" s="434"/>
      <c r="X164" s="423"/>
      <c r="Z164" s="424"/>
      <c r="AA164" s="424"/>
    </row>
    <row r="165" spans="13:27">
      <c r="M165" s="433">
        <v>44356</v>
      </c>
      <c r="N165" s="432">
        <v>124678.37074760512</v>
      </c>
      <c r="O165" s="432">
        <v>-97791.466457072529</v>
      </c>
      <c r="P165" s="432">
        <v>0</v>
      </c>
      <c r="Q165" s="432">
        <v>-13986.33</v>
      </c>
      <c r="R165" s="432">
        <v>421.44603610785538</v>
      </c>
      <c r="S165" s="432">
        <v>13216.450452227926</v>
      </c>
      <c r="T165" s="434"/>
      <c r="U165" s="434"/>
      <c r="X165" s="423"/>
      <c r="Z165" s="424"/>
      <c r="AA165" s="424"/>
    </row>
    <row r="166" spans="13:27">
      <c r="M166" s="433">
        <v>44357</v>
      </c>
      <c r="N166" s="432">
        <v>121926.39455600992</v>
      </c>
      <c r="O166" s="432">
        <v>-100470.21967998015</v>
      </c>
      <c r="P166" s="432">
        <v>0</v>
      </c>
      <c r="Q166" s="432">
        <v>-12469.556999999999</v>
      </c>
      <c r="R166" s="432">
        <v>420.7301429361105</v>
      </c>
      <c r="S166" s="432">
        <v>10568.249732435033</v>
      </c>
      <c r="T166" s="434"/>
      <c r="U166" s="434"/>
      <c r="X166" s="423"/>
      <c r="Z166" s="424"/>
      <c r="AA166" s="424"/>
    </row>
    <row r="167" spans="13:27">
      <c r="M167" s="433">
        <v>44358</v>
      </c>
      <c r="N167" s="432">
        <v>124269.13115184983</v>
      </c>
      <c r="O167" s="432">
        <v>-97765.662256381751</v>
      </c>
      <c r="P167" s="432">
        <v>0</v>
      </c>
      <c r="Q167" s="432">
        <v>-13438.935000000001</v>
      </c>
      <c r="R167" s="432">
        <v>414.47612722068141</v>
      </c>
      <c r="S167" s="432">
        <v>8453.5494937309231</v>
      </c>
      <c r="T167" s="434"/>
      <c r="U167" s="434"/>
      <c r="X167" s="423"/>
      <c r="Z167" s="424"/>
      <c r="AA167" s="424"/>
    </row>
    <row r="168" spans="13:27">
      <c r="M168" s="433">
        <v>44359</v>
      </c>
      <c r="N168" s="432">
        <v>124328.36547145659</v>
      </c>
      <c r="O168" s="432">
        <v>-99136.73616494461</v>
      </c>
      <c r="P168" s="432">
        <v>0</v>
      </c>
      <c r="Q168" s="432">
        <v>-15359.994999999999</v>
      </c>
      <c r="R168" s="432">
        <v>415.47855481721092</v>
      </c>
      <c r="S168" s="432">
        <v>8972.4199536223168</v>
      </c>
      <c r="T168" s="434"/>
      <c r="U168" s="434"/>
      <c r="X168" s="423"/>
      <c r="Z168" s="424"/>
      <c r="AA168" s="424"/>
    </row>
    <row r="169" spans="13:27">
      <c r="M169" s="433">
        <v>44360</v>
      </c>
      <c r="N169" s="432">
        <v>116316.87022231084</v>
      </c>
      <c r="O169" s="432">
        <v>-93518.418240847517</v>
      </c>
      <c r="P169" s="432">
        <v>0</v>
      </c>
      <c r="Q169" s="432">
        <v>-14870.007</v>
      </c>
      <c r="R169" s="432">
        <v>423.25851135649924</v>
      </c>
      <c r="S169" s="432">
        <v>12131.28291592624</v>
      </c>
      <c r="T169" s="434"/>
      <c r="U169" s="434"/>
      <c r="X169" s="423"/>
      <c r="Z169" s="424"/>
      <c r="AA169" s="424"/>
    </row>
    <row r="170" spans="13:27">
      <c r="M170" s="433">
        <v>44361</v>
      </c>
      <c r="N170" s="432">
        <v>103618.12076102235</v>
      </c>
      <c r="O170" s="432">
        <v>-82978.261794271501</v>
      </c>
      <c r="P170" s="432">
        <v>0</v>
      </c>
      <c r="Q170" s="432">
        <v>-13794.588</v>
      </c>
      <c r="R170" s="432">
        <v>422.40696376305817</v>
      </c>
      <c r="S170" s="432">
        <v>13834.782194340585</v>
      </c>
      <c r="T170" s="434"/>
      <c r="U170" s="434"/>
      <c r="X170" s="423"/>
      <c r="Z170" s="424"/>
      <c r="AA170" s="424"/>
    </row>
    <row r="171" spans="13:27">
      <c r="M171" s="433">
        <v>44362</v>
      </c>
      <c r="N171" s="432">
        <v>97758.962637989651</v>
      </c>
      <c r="O171" s="432">
        <v>-69842.236118341883</v>
      </c>
      <c r="P171" s="432">
        <v>0</v>
      </c>
      <c r="Q171" s="432">
        <v>-12795.083999999999</v>
      </c>
      <c r="R171" s="432">
        <v>410.12890768067484</v>
      </c>
      <c r="S171" s="432">
        <v>12427.050766235481</v>
      </c>
      <c r="T171" s="434"/>
      <c r="U171" s="434"/>
      <c r="X171" s="423"/>
      <c r="Z171" s="424"/>
      <c r="AA171" s="424"/>
    </row>
    <row r="172" spans="13:27">
      <c r="M172" s="433">
        <v>44363</v>
      </c>
      <c r="N172" s="432">
        <v>73533.427754102886</v>
      </c>
      <c r="O172" s="432">
        <v>-48187.262331400518</v>
      </c>
      <c r="P172" s="432">
        <v>0</v>
      </c>
      <c r="Q172" s="432">
        <v>-12137.844999999999</v>
      </c>
      <c r="R172" s="432">
        <v>406.50212374738527</v>
      </c>
      <c r="S172" s="432">
        <v>11629.900955223708</v>
      </c>
      <c r="T172" s="434"/>
      <c r="U172" s="434"/>
      <c r="X172" s="423"/>
      <c r="Z172" s="424"/>
      <c r="AA172" s="424"/>
    </row>
    <row r="173" spans="13:27">
      <c r="M173" s="433">
        <v>44364</v>
      </c>
      <c r="N173" s="432">
        <v>67994.912539512807</v>
      </c>
      <c r="O173" s="432">
        <v>-43507.624377119086</v>
      </c>
      <c r="P173" s="432">
        <v>0</v>
      </c>
      <c r="Q173" s="432">
        <v>-13630.238000000001</v>
      </c>
      <c r="R173" s="432">
        <v>415.71012361421162</v>
      </c>
      <c r="S173" s="432">
        <v>9501.7526478405598</v>
      </c>
      <c r="T173" s="434"/>
      <c r="U173" s="434"/>
      <c r="X173" s="423"/>
      <c r="Z173" s="424"/>
      <c r="AA173" s="424"/>
    </row>
    <row r="174" spans="13:27">
      <c r="M174" s="433">
        <v>44365</v>
      </c>
      <c r="N174" s="432">
        <v>70167.8159505082</v>
      </c>
      <c r="O174" s="432">
        <v>-45084.815590177721</v>
      </c>
      <c r="P174" s="432">
        <v>0</v>
      </c>
      <c r="Q174" s="432">
        <v>-17892.249000000003</v>
      </c>
      <c r="R174" s="432">
        <v>409.58117959134114</v>
      </c>
      <c r="S174" s="432">
        <v>7710.5805403406084</v>
      </c>
      <c r="T174" s="434"/>
      <c r="U174" s="434"/>
      <c r="X174" s="423"/>
      <c r="Z174" s="424"/>
      <c r="AA174" s="424"/>
    </row>
    <row r="175" spans="13:27">
      <c r="M175" s="433">
        <v>44366</v>
      </c>
      <c r="N175" s="432">
        <v>70478.169832876039</v>
      </c>
      <c r="O175" s="432">
        <v>-45868.204270147697</v>
      </c>
      <c r="P175" s="432">
        <v>0</v>
      </c>
      <c r="Q175" s="432">
        <v>-18162.620999999999</v>
      </c>
      <c r="R175" s="432">
        <v>404.96028240957827</v>
      </c>
      <c r="S175" s="432">
        <v>8749.4810855837404</v>
      </c>
      <c r="T175" s="434"/>
      <c r="U175" s="434"/>
      <c r="X175" s="423"/>
      <c r="Z175" s="424"/>
      <c r="AA175" s="424"/>
    </row>
    <row r="176" spans="13:27">
      <c r="M176" s="433">
        <v>44367</v>
      </c>
      <c r="N176" s="432">
        <v>71701.282794438725</v>
      </c>
      <c r="O176" s="432">
        <v>-46571.568574643476</v>
      </c>
      <c r="P176" s="432">
        <v>0</v>
      </c>
      <c r="Q176" s="432">
        <v>-14884.017</v>
      </c>
      <c r="R176" s="432">
        <v>420.73718856109917</v>
      </c>
      <c r="S176" s="432">
        <v>12485.892385557463</v>
      </c>
      <c r="T176" s="434"/>
      <c r="U176" s="434"/>
      <c r="X176" s="423"/>
      <c r="Z176" s="424"/>
      <c r="AA176" s="424"/>
    </row>
    <row r="177" spans="13:27">
      <c r="M177" s="433">
        <v>44368</v>
      </c>
      <c r="N177" s="432">
        <v>71073.083635626899</v>
      </c>
      <c r="O177" s="432">
        <v>-43989.712490536469</v>
      </c>
      <c r="P177" s="432">
        <v>0</v>
      </c>
      <c r="Q177" s="432">
        <v>-15239.333000000001</v>
      </c>
      <c r="R177" s="432">
        <v>423.56227125883998</v>
      </c>
      <c r="S177" s="432">
        <v>11899.497273882072</v>
      </c>
      <c r="T177" s="434"/>
      <c r="U177" s="434"/>
      <c r="X177" s="423"/>
      <c r="Z177" s="424"/>
      <c r="AA177" s="424"/>
    </row>
    <row r="178" spans="13:27">
      <c r="M178" s="433">
        <v>44369</v>
      </c>
      <c r="N178" s="432">
        <v>69866.012439179525</v>
      </c>
      <c r="O178" s="432">
        <v>-45764.863527166795</v>
      </c>
      <c r="P178" s="432">
        <v>0</v>
      </c>
      <c r="Q178" s="432">
        <v>-13500.944000000001</v>
      </c>
      <c r="R178" s="432">
        <v>423.99119418312125</v>
      </c>
      <c r="S178" s="432">
        <v>12775.730923400366</v>
      </c>
      <c r="T178" s="434"/>
      <c r="U178" s="434"/>
      <c r="X178" s="423"/>
      <c r="Z178" s="424"/>
      <c r="AA178" s="424"/>
    </row>
    <row r="179" spans="13:27">
      <c r="M179" s="433">
        <v>44370</v>
      </c>
      <c r="N179" s="432">
        <v>69831.692718112943</v>
      </c>
      <c r="O179" s="432">
        <v>-46133.797588419613</v>
      </c>
      <c r="P179" s="432">
        <v>0</v>
      </c>
      <c r="Q179" s="432">
        <v>-12073.266</v>
      </c>
      <c r="R179" s="432">
        <v>396.47760670686932</v>
      </c>
      <c r="S179" s="432">
        <v>11809.059174328973</v>
      </c>
      <c r="T179" s="434"/>
      <c r="U179" s="434"/>
      <c r="X179" s="423"/>
      <c r="Z179" s="424"/>
      <c r="AA179" s="424"/>
    </row>
    <row r="180" spans="13:27">
      <c r="M180" s="433">
        <v>44371</v>
      </c>
      <c r="N180" s="432">
        <v>72228.422871692965</v>
      </c>
      <c r="O180" s="432">
        <v>-47373.991805641992</v>
      </c>
      <c r="P180" s="432">
        <v>0</v>
      </c>
      <c r="Q180" s="432">
        <v>-14996.767</v>
      </c>
      <c r="R180" s="432">
        <v>409.31708954513465</v>
      </c>
      <c r="S180" s="432">
        <v>9903.8770017556708</v>
      </c>
      <c r="T180" s="434"/>
      <c r="U180" s="434"/>
      <c r="X180" s="423"/>
      <c r="Z180" s="424"/>
      <c r="AA180" s="424"/>
    </row>
    <row r="181" spans="13:27">
      <c r="M181" s="433">
        <v>44372</v>
      </c>
      <c r="N181" s="432">
        <v>76515.071639635236</v>
      </c>
      <c r="O181" s="432">
        <v>-48244.165346934751</v>
      </c>
      <c r="P181" s="432">
        <v>0</v>
      </c>
      <c r="Q181" s="432">
        <v>-18922.589</v>
      </c>
      <c r="R181" s="432">
        <v>391.47808820883142</v>
      </c>
      <c r="S181" s="432">
        <v>8251.3978581830506</v>
      </c>
      <c r="T181" s="434"/>
      <c r="U181" s="434"/>
      <c r="X181" s="423"/>
      <c r="Z181" s="424"/>
      <c r="AA181" s="424"/>
    </row>
    <row r="182" spans="13:27">
      <c r="M182" s="433">
        <v>44373</v>
      </c>
      <c r="N182" s="432">
        <v>76620.466396312186</v>
      </c>
      <c r="O182" s="432">
        <v>-46965.769346050605</v>
      </c>
      <c r="P182" s="432">
        <v>0</v>
      </c>
      <c r="Q182" s="432">
        <v>-19802.946</v>
      </c>
      <c r="R182" s="432">
        <v>387.1499701641402</v>
      </c>
      <c r="S182" s="432">
        <v>8355.5151089368046</v>
      </c>
      <c r="T182" s="434"/>
      <c r="U182" s="434"/>
      <c r="X182" s="423"/>
      <c r="Z182" s="424"/>
      <c r="AA182" s="424"/>
    </row>
    <row r="183" spans="13:27">
      <c r="M183" s="433">
        <v>44374</v>
      </c>
      <c r="N183" s="432">
        <v>74170.845842453695</v>
      </c>
      <c r="O183" s="432">
        <v>-47406.602604827815</v>
      </c>
      <c r="P183" s="432">
        <v>0</v>
      </c>
      <c r="Q183" s="432">
        <v>-16440.464</v>
      </c>
      <c r="R183" s="432">
        <v>391.09938326871719</v>
      </c>
      <c r="S183" s="432">
        <v>12812.611264593968</v>
      </c>
      <c r="T183" s="434"/>
      <c r="U183" s="434"/>
      <c r="X183" s="423"/>
      <c r="Z183" s="424"/>
      <c r="AA183" s="424"/>
    </row>
    <row r="184" spans="13:27">
      <c r="M184" s="433">
        <v>44375</v>
      </c>
      <c r="N184" s="432">
        <v>73966.627222057927</v>
      </c>
      <c r="O184" s="432">
        <v>-49230.009635896298</v>
      </c>
      <c r="P184" s="432">
        <v>0</v>
      </c>
      <c r="Q184" s="432">
        <v>-14372.857</v>
      </c>
      <c r="R184" s="432">
        <v>404.74628282091356</v>
      </c>
      <c r="S184" s="432">
        <v>12681.409983625443</v>
      </c>
      <c r="T184" s="434"/>
      <c r="U184" s="434"/>
      <c r="X184" s="423"/>
      <c r="Z184" s="424"/>
      <c r="AA184" s="424"/>
    </row>
    <row r="185" spans="13:27">
      <c r="M185" s="433">
        <v>44376</v>
      </c>
      <c r="N185" s="432">
        <v>73274.479940255478</v>
      </c>
      <c r="O185" s="432">
        <v>-48691.959590177721</v>
      </c>
      <c r="P185" s="432">
        <v>0</v>
      </c>
      <c r="Q185" s="432">
        <v>-12810.038</v>
      </c>
      <c r="R185" s="432">
        <v>395.3174730492039</v>
      </c>
      <c r="S185" s="432">
        <v>13325.807595577458</v>
      </c>
      <c r="T185" s="434"/>
      <c r="U185" s="434"/>
      <c r="X185" s="423"/>
      <c r="Z185" s="424"/>
      <c r="AA185" s="424"/>
    </row>
    <row r="186" spans="13:27">
      <c r="M186" s="433">
        <v>44377</v>
      </c>
      <c r="N186" s="432">
        <v>75696.89306594638</v>
      </c>
      <c r="O186" s="432">
        <v>-48385.141635896296</v>
      </c>
      <c r="P186" s="432">
        <v>0</v>
      </c>
      <c r="Q186" s="432">
        <v>-14960.727000000001</v>
      </c>
      <c r="R186" s="432">
        <v>399.14940734233306</v>
      </c>
      <c r="S186" s="432">
        <v>12512.551233033837</v>
      </c>
      <c r="T186" s="434"/>
      <c r="U186" s="434"/>
      <c r="X186" s="423"/>
      <c r="Z186" s="424"/>
      <c r="AA186" s="424"/>
    </row>
    <row r="187" spans="13:27">
      <c r="M187" s="433">
        <v>44378</v>
      </c>
      <c r="N187" s="432">
        <v>78400.667120684753</v>
      </c>
      <c r="O187" s="432">
        <v>-53257.158926752476</v>
      </c>
      <c r="P187" s="432">
        <v>0</v>
      </c>
      <c r="Q187" s="432">
        <v>-14445.642</v>
      </c>
      <c r="R187" s="432">
        <v>385.54291677567909</v>
      </c>
      <c r="S187" s="432">
        <v>9596.9874176307676</v>
      </c>
      <c r="T187" s="434"/>
      <c r="U187" s="434"/>
      <c r="X187" s="423"/>
      <c r="Z187" s="424"/>
      <c r="AA187" s="424"/>
    </row>
    <row r="188" spans="13:27">
      <c r="M188" s="433">
        <v>44379</v>
      </c>
      <c r="N188" s="432">
        <v>83665.916502025284</v>
      </c>
      <c r="O188" s="432">
        <v>-57633.260738417346</v>
      </c>
      <c r="P188" s="432">
        <v>0</v>
      </c>
      <c r="Q188" s="432">
        <v>-17758.958999999999</v>
      </c>
      <c r="R188" s="432">
        <v>396.83750820958596</v>
      </c>
      <c r="S188" s="432">
        <v>7691.1448051199595</v>
      </c>
      <c r="T188" s="434"/>
      <c r="U188" s="434"/>
      <c r="X188" s="423"/>
      <c r="Z188" s="424"/>
      <c r="AA188" s="424"/>
    </row>
    <row r="189" spans="13:27">
      <c r="M189" s="433">
        <v>44380</v>
      </c>
      <c r="N189" s="432">
        <v>81250.899389556944</v>
      </c>
      <c r="O189" s="432">
        <v>-55404.996546263319</v>
      </c>
      <c r="P189" s="432">
        <v>0</v>
      </c>
      <c r="Q189" s="432">
        <v>-17071.482</v>
      </c>
      <c r="R189" s="432">
        <v>394.16973359997814</v>
      </c>
      <c r="S189" s="432">
        <v>7506.1621903061205</v>
      </c>
      <c r="T189" s="434"/>
      <c r="U189" s="434"/>
      <c r="X189" s="423"/>
      <c r="Z189" s="424"/>
      <c r="AA189" s="424"/>
    </row>
    <row r="190" spans="13:27">
      <c r="M190" s="433">
        <v>44381</v>
      </c>
      <c r="N190" s="432">
        <v>82456.38667977335</v>
      </c>
      <c r="O190" s="432">
        <v>-59991.777894640065</v>
      </c>
      <c r="P190" s="432">
        <v>0</v>
      </c>
      <c r="Q190" s="432">
        <v>-13956.664999999999</v>
      </c>
      <c r="R190" s="432">
        <v>407.34690325994274</v>
      </c>
      <c r="S190" s="432">
        <v>8023.0151150654638</v>
      </c>
      <c r="T190" s="434"/>
      <c r="U190" s="434"/>
      <c r="X190" s="423"/>
      <c r="Z190" s="424"/>
      <c r="AA190" s="424"/>
    </row>
    <row r="191" spans="13:27">
      <c r="M191" s="433">
        <v>44382</v>
      </c>
      <c r="N191" s="432">
        <v>74112.381639296582</v>
      </c>
      <c r="O191" s="432">
        <v>-51373.690558240422</v>
      </c>
      <c r="P191" s="432">
        <v>0</v>
      </c>
      <c r="Q191" s="432">
        <v>-15635.606</v>
      </c>
      <c r="R191" s="432">
        <v>413.42517621224005</v>
      </c>
      <c r="S191" s="432">
        <v>7694.1452298430395</v>
      </c>
      <c r="T191" s="434"/>
      <c r="U191" s="434"/>
      <c r="X191" s="423"/>
      <c r="Z191" s="424"/>
      <c r="AA191" s="424"/>
    </row>
    <row r="192" spans="13:27">
      <c r="M192" s="433">
        <v>44383</v>
      </c>
      <c r="N192" s="432">
        <v>72117.061005464799</v>
      </c>
      <c r="O192" s="432">
        <v>-49847.808866346575</v>
      </c>
      <c r="P192" s="432">
        <v>0</v>
      </c>
      <c r="Q192" s="432">
        <v>-15064.707</v>
      </c>
      <c r="R192" s="432">
        <v>414.86790220561466</v>
      </c>
      <c r="S192" s="432">
        <v>7937.3450560253368</v>
      </c>
      <c r="T192" s="434"/>
      <c r="U192" s="434"/>
      <c r="X192" s="423"/>
      <c r="Z192" s="424"/>
      <c r="AA192" s="424"/>
    </row>
    <row r="193" spans="13:27">
      <c r="M193" s="433">
        <v>44384</v>
      </c>
      <c r="N193" s="432">
        <v>80184.664693447819</v>
      </c>
      <c r="O193" s="432">
        <v>-55331.743965982314</v>
      </c>
      <c r="P193" s="432">
        <v>0</v>
      </c>
      <c r="Q193" s="432">
        <v>-15507.748000000001</v>
      </c>
      <c r="R193" s="432">
        <v>395.86970825531586</v>
      </c>
      <c r="S193" s="432">
        <v>9323.7870667113384</v>
      </c>
      <c r="T193" s="434"/>
      <c r="U193" s="434"/>
      <c r="X193" s="423"/>
      <c r="Z193" s="424"/>
      <c r="AA193" s="424"/>
    </row>
    <row r="194" spans="13:27">
      <c r="M194" s="433">
        <v>44385</v>
      </c>
      <c r="N194" s="432">
        <v>72347.660300142976</v>
      </c>
      <c r="O194" s="432">
        <v>-50800.917093911536</v>
      </c>
      <c r="P194" s="432">
        <v>0</v>
      </c>
      <c r="Q194" s="432">
        <v>-14384.161</v>
      </c>
      <c r="R194" s="432">
        <v>418.05349058383496</v>
      </c>
      <c r="S194" s="432">
        <v>9111.5924906096006</v>
      </c>
      <c r="T194" s="434"/>
      <c r="U194" s="434"/>
      <c r="X194" s="423"/>
      <c r="Z194" s="424"/>
      <c r="AA194" s="424"/>
    </row>
    <row r="195" spans="13:27">
      <c r="M195" s="433">
        <v>44386</v>
      </c>
      <c r="N195" s="432">
        <v>74122.491337868123</v>
      </c>
      <c r="O195" s="432">
        <v>-50846.158257772076</v>
      </c>
      <c r="P195" s="432">
        <v>0</v>
      </c>
      <c r="Q195" s="432">
        <v>-13026.016</v>
      </c>
      <c r="R195" s="432">
        <v>417.66415970301529</v>
      </c>
      <c r="S195" s="432">
        <v>7970.5689827093411</v>
      </c>
      <c r="T195" s="434"/>
      <c r="U195" s="434"/>
      <c r="X195" s="423"/>
      <c r="Z195" s="424"/>
      <c r="AA195" s="424"/>
    </row>
    <row r="196" spans="13:27">
      <c r="M196" s="433">
        <v>44387</v>
      </c>
      <c r="N196" s="432">
        <v>73317.310732966725</v>
      </c>
      <c r="O196" s="432">
        <v>-48614.133869124722</v>
      </c>
      <c r="P196" s="432">
        <v>0</v>
      </c>
      <c r="Q196" s="432">
        <v>-14250.167000000001</v>
      </c>
      <c r="R196" s="432">
        <v>419.35882705268608</v>
      </c>
      <c r="S196" s="432">
        <v>8779.8999440830048</v>
      </c>
      <c r="T196" s="434"/>
      <c r="U196" s="434"/>
      <c r="X196" s="423"/>
      <c r="Z196" s="424"/>
      <c r="AA196" s="424"/>
    </row>
    <row r="197" spans="13:27">
      <c r="M197" s="433">
        <v>44388</v>
      </c>
      <c r="N197" s="432">
        <v>23842.677306102556</v>
      </c>
      <c r="O197" s="432">
        <v>-6514.40812585603</v>
      </c>
      <c r="P197" s="432">
        <v>967.61099999999999</v>
      </c>
      <c r="Q197" s="432">
        <v>-8489.4459999999999</v>
      </c>
      <c r="R197" s="432">
        <v>432.85448941768294</v>
      </c>
      <c r="S197" s="432">
        <v>12731.686606960797</v>
      </c>
      <c r="T197" s="434"/>
      <c r="U197" s="434"/>
      <c r="X197" s="423"/>
      <c r="Z197" s="424"/>
      <c r="AA197" s="424"/>
    </row>
    <row r="198" spans="13:27">
      <c r="M198" s="433">
        <v>44389</v>
      </c>
      <c r="N198" s="432">
        <v>30035.18840393854</v>
      </c>
      <c r="O198" s="432">
        <v>-6697.5728812863872</v>
      </c>
      <c r="P198" s="432">
        <v>0</v>
      </c>
      <c r="Q198" s="432">
        <v>-11931.433999999999</v>
      </c>
      <c r="R198" s="432">
        <v>438.7510995282388</v>
      </c>
      <c r="S198" s="432">
        <v>10169.37236990227</v>
      </c>
      <c r="T198" s="434"/>
      <c r="U198" s="434"/>
      <c r="X198" s="423"/>
      <c r="Z198" s="424"/>
      <c r="AA198" s="424"/>
    </row>
    <row r="199" spans="13:27">
      <c r="M199" s="433">
        <v>44390</v>
      </c>
      <c r="N199" s="432">
        <v>28091.376332114138</v>
      </c>
      <c r="O199" s="432">
        <v>-5408.0467543979212</v>
      </c>
      <c r="P199" s="432">
        <v>0</v>
      </c>
      <c r="Q199" s="432">
        <v>-15207.648000000001</v>
      </c>
      <c r="R199" s="432">
        <v>445.89272373876031</v>
      </c>
      <c r="S199" s="432">
        <v>9931.2867528877941</v>
      </c>
      <c r="T199" s="434"/>
      <c r="U199" s="434"/>
      <c r="X199" s="423"/>
      <c r="Z199" s="424"/>
      <c r="AA199" s="424"/>
    </row>
    <row r="200" spans="13:27">
      <c r="M200" s="433">
        <v>44391</v>
      </c>
      <c r="N200" s="432">
        <v>28898.340643256823</v>
      </c>
      <c r="O200" s="432">
        <v>-5251.7089231181299</v>
      </c>
      <c r="P200" s="432">
        <v>0</v>
      </c>
      <c r="Q200" s="432">
        <v>-13663.214</v>
      </c>
      <c r="R200" s="432">
        <v>442.99467913847332</v>
      </c>
      <c r="S200" s="432">
        <v>9825.9367492331348</v>
      </c>
      <c r="T200" s="434"/>
      <c r="U200" s="434"/>
      <c r="X200" s="423"/>
      <c r="Z200" s="424"/>
      <c r="AA200" s="424"/>
    </row>
    <row r="201" spans="13:27">
      <c r="M201" s="433">
        <v>44392</v>
      </c>
      <c r="N201" s="432">
        <v>29269.746540251956</v>
      </c>
      <c r="O201" s="432">
        <v>-5441.5129147836979</v>
      </c>
      <c r="P201" s="432">
        <v>0</v>
      </c>
      <c r="Q201" s="432">
        <v>-14154.726000000001</v>
      </c>
      <c r="R201" s="432">
        <v>439.29693360957782</v>
      </c>
      <c r="S201" s="432">
        <v>9772.5725440950355</v>
      </c>
      <c r="T201" s="434"/>
      <c r="U201" s="434"/>
      <c r="X201" s="423"/>
      <c r="Z201" s="424"/>
      <c r="AA201" s="424"/>
    </row>
    <row r="202" spans="13:27">
      <c r="M202" s="433">
        <v>44393</v>
      </c>
      <c r="N202" s="432">
        <v>35630.79881487813</v>
      </c>
      <c r="O202" s="432">
        <v>-7988.1035054723334</v>
      </c>
      <c r="P202" s="432">
        <v>0</v>
      </c>
      <c r="Q202" s="432">
        <v>-19868.919000000002</v>
      </c>
      <c r="R202" s="432">
        <v>425.59194808164739</v>
      </c>
      <c r="S202" s="432">
        <v>8017.5931560937306</v>
      </c>
      <c r="T202" s="434"/>
      <c r="U202" s="434"/>
      <c r="X202" s="423"/>
      <c r="Z202" s="424"/>
      <c r="AA202" s="424"/>
    </row>
    <row r="203" spans="13:27">
      <c r="M203" s="433">
        <v>44394</v>
      </c>
      <c r="N203" s="432">
        <v>35851.419538959737</v>
      </c>
      <c r="O203" s="432">
        <v>-8017.0726056284484</v>
      </c>
      <c r="P203" s="432">
        <v>0</v>
      </c>
      <c r="Q203" s="432">
        <v>-19316.161</v>
      </c>
      <c r="R203" s="432">
        <v>421.57059160309967</v>
      </c>
      <c r="S203" s="432">
        <v>8233.1545560111281</v>
      </c>
      <c r="T203" s="434"/>
      <c r="U203" s="434"/>
      <c r="X203" s="423"/>
      <c r="Z203" s="424"/>
      <c r="AA203" s="424"/>
    </row>
    <row r="204" spans="13:27">
      <c r="M204" s="433">
        <v>44395</v>
      </c>
      <c r="N204" s="432">
        <v>34400.592328070299</v>
      </c>
      <c r="O204" s="432">
        <v>-8157.830330155075</v>
      </c>
      <c r="P204" s="432">
        <v>0</v>
      </c>
      <c r="Q204" s="432">
        <v>-16875.173999999999</v>
      </c>
      <c r="R204" s="432">
        <v>423.46676841112151</v>
      </c>
      <c r="S204" s="432">
        <v>11187.666410137954</v>
      </c>
      <c r="T204" s="434"/>
      <c r="U204" s="434"/>
      <c r="X204" s="423"/>
      <c r="Z204" s="424"/>
      <c r="AA204" s="424"/>
    </row>
    <row r="205" spans="13:27">
      <c r="M205" s="433">
        <v>44396</v>
      </c>
      <c r="N205" s="432">
        <v>32270.443653343831</v>
      </c>
      <c r="O205" s="432">
        <v>-8499.7190503424117</v>
      </c>
      <c r="P205" s="432">
        <v>0</v>
      </c>
      <c r="Q205" s="432">
        <v>-13361.426000000001</v>
      </c>
      <c r="R205" s="432">
        <v>425.88320796593848</v>
      </c>
      <c r="S205" s="432">
        <v>10716.283395795783</v>
      </c>
      <c r="T205" s="434"/>
      <c r="U205" s="434"/>
      <c r="X205" s="423"/>
      <c r="Z205" s="424"/>
      <c r="AA205" s="424"/>
    </row>
    <row r="206" spans="13:27">
      <c r="M206" s="433">
        <v>44397</v>
      </c>
      <c r="N206" s="432">
        <v>34969.608517531931</v>
      </c>
      <c r="O206" s="432">
        <v>-11256.603042184215</v>
      </c>
      <c r="P206" s="432">
        <v>0</v>
      </c>
      <c r="Q206" s="432">
        <v>-13450.789000000001</v>
      </c>
      <c r="R206" s="432">
        <v>421.05053236769061</v>
      </c>
      <c r="S206" s="432">
        <v>10192.158981878849</v>
      </c>
      <c r="T206" s="434"/>
      <c r="U206" s="434"/>
      <c r="X206" s="423"/>
      <c r="Z206" s="424"/>
      <c r="AA206" s="424"/>
    </row>
    <row r="207" spans="13:27">
      <c r="M207" s="433">
        <v>44398</v>
      </c>
      <c r="N207" s="432">
        <v>80254.410079622889</v>
      </c>
      <c r="O207" s="432">
        <v>-55040.773510332008</v>
      </c>
      <c r="P207" s="432">
        <v>0</v>
      </c>
      <c r="Q207" s="432">
        <v>-13239.425000000001</v>
      </c>
      <c r="R207" s="432">
        <v>425.57625661817275</v>
      </c>
      <c r="S207" s="432">
        <v>12384.889518500042</v>
      </c>
      <c r="T207" s="434"/>
      <c r="U207" s="434"/>
      <c r="X207" s="423"/>
      <c r="Z207" s="424"/>
      <c r="AA207" s="424"/>
    </row>
    <row r="208" spans="13:27">
      <c r="M208" s="433">
        <v>44399</v>
      </c>
      <c r="N208" s="432">
        <v>75577.949475679357</v>
      </c>
      <c r="O208" s="432">
        <v>-52213.23365457762</v>
      </c>
      <c r="P208" s="432">
        <v>0</v>
      </c>
      <c r="Q208" s="432">
        <v>-13362.013000000001</v>
      </c>
      <c r="R208" s="432">
        <v>423.23097719307077</v>
      </c>
      <c r="S208" s="432">
        <v>10654.782108415915</v>
      </c>
      <c r="T208" s="434"/>
      <c r="U208" s="434"/>
      <c r="X208" s="423"/>
      <c r="Z208" s="424"/>
      <c r="AA208" s="424"/>
    </row>
    <row r="209" spans="13:27">
      <c r="M209" s="433">
        <v>44400</v>
      </c>
      <c r="N209" s="432">
        <v>75777.74291221259</v>
      </c>
      <c r="O209" s="432">
        <v>-53160.534638261233</v>
      </c>
      <c r="P209" s="432">
        <v>0</v>
      </c>
      <c r="Q209" s="432">
        <v>-14404.112999999999</v>
      </c>
      <c r="R209" s="432">
        <v>415.09687266153298</v>
      </c>
      <c r="S209" s="432">
        <v>7090.3694354779027</v>
      </c>
      <c r="T209" s="434"/>
      <c r="U209" s="434"/>
      <c r="X209" s="423"/>
      <c r="Z209" s="424"/>
      <c r="AA209" s="424"/>
    </row>
    <row r="210" spans="13:27">
      <c r="M210" s="433">
        <v>44401</v>
      </c>
      <c r="N210" s="432">
        <v>75957.587878280508</v>
      </c>
      <c r="O210" s="432">
        <v>-53247.310434130093</v>
      </c>
      <c r="P210" s="432">
        <v>0</v>
      </c>
      <c r="Q210" s="432">
        <v>-14308.528</v>
      </c>
      <c r="R210" s="432">
        <v>409.59699975900861</v>
      </c>
      <c r="S210" s="432">
        <v>7916.8231165311499</v>
      </c>
      <c r="T210" s="434"/>
      <c r="U210" s="434"/>
      <c r="X210" s="423"/>
      <c r="Z210" s="424"/>
      <c r="AA210" s="424"/>
    </row>
    <row r="211" spans="13:27">
      <c r="M211" s="433">
        <v>44402</v>
      </c>
      <c r="N211" s="432">
        <v>75067.606849350152</v>
      </c>
      <c r="O211" s="432">
        <v>-53449.065558760798</v>
      </c>
      <c r="P211" s="432">
        <v>0</v>
      </c>
      <c r="Q211" s="432">
        <v>-14069.462000000001</v>
      </c>
      <c r="R211" s="432">
        <v>397.20604177481692</v>
      </c>
      <c r="S211" s="432">
        <v>8477.0729419495474</v>
      </c>
      <c r="T211" s="434"/>
      <c r="U211" s="434"/>
      <c r="X211" s="423"/>
      <c r="Z211" s="424"/>
      <c r="AA211" s="424"/>
    </row>
    <row r="212" spans="13:27">
      <c r="M212" s="433">
        <v>44403</v>
      </c>
      <c r="N212" s="432">
        <v>68940.844159284199</v>
      </c>
      <c r="O212" s="432">
        <v>-48853.259378583869</v>
      </c>
      <c r="P212" s="432">
        <v>0</v>
      </c>
      <c r="Q212" s="432">
        <v>-10677.699000000001</v>
      </c>
      <c r="R212" s="432">
        <v>401.2655566223163</v>
      </c>
      <c r="S212" s="432">
        <v>10398.80529489955</v>
      </c>
      <c r="T212" s="434"/>
      <c r="U212" s="434"/>
      <c r="X212" s="423"/>
      <c r="Z212" s="424"/>
      <c r="AA212" s="424"/>
    </row>
    <row r="213" spans="13:27">
      <c r="M213" s="433">
        <v>44404</v>
      </c>
      <c r="N213" s="432">
        <v>47819.35667839754</v>
      </c>
      <c r="O213" s="432">
        <v>-30128.828706304947</v>
      </c>
      <c r="P213" s="432">
        <v>0</v>
      </c>
      <c r="Q213" s="432">
        <v>-8367.9639999999999</v>
      </c>
      <c r="R213" s="432">
        <v>392.19321471366743</v>
      </c>
      <c r="S213" s="432">
        <v>10593.927673583828</v>
      </c>
      <c r="T213" s="434"/>
      <c r="U213" s="434"/>
      <c r="X213" s="423"/>
      <c r="Z213" s="424"/>
      <c r="AA213" s="424"/>
    </row>
    <row r="214" spans="13:27">
      <c r="M214" s="433">
        <v>44405</v>
      </c>
      <c r="N214" s="432">
        <v>45660.870030016988</v>
      </c>
      <c r="O214" s="432">
        <v>-26444.501970321598</v>
      </c>
      <c r="P214" s="432">
        <v>0</v>
      </c>
      <c r="Q214" s="432">
        <v>-7811.09</v>
      </c>
      <c r="R214" s="432">
        <v>380.62985910411714</v>
      </c>
      <c r="S214" s="432">
        <v>11086.133946042655</v>
      </c>
      <c r="T214" s="434"/>
      <c r="U214" s="434"/>
      <c r="X214" s="423"/>
      <c r="Z214" s="424"/>
      <c r="AA214" s="424"/>
    </row>
    <row r="215" spans="13:27">
      <c r="M215" s="433">
        <v>44406</v>
      </c>
      <c r="N215" s="432">
        <v>44850.24845612888</v>
      </c>
      <c r="O215" s="432">
        <v>-26232.002966502689</v>
      </c>
      <c r="P215" s="432">
        <v>0</v>
      </c>
      <c r="Q215" s="432">
        <v>-8735.1050000000014</v>
      </c>
      <c r="R215" s="432">
        <v>387.37048986513139</v>
      </c>
      <c r="S215" s="432">
        <v>10616.292866154881</v>
      </c>
      <c r="T215" s="434"/>
      <c r="U215" s="434"/>
      <c r="X215" s="423"/>
      <c r="Z215" s="424"/>
      <c r="AA215" s="424"/>
    </row>
    <row r="216" spans="13:27">
      <c r="M216" s="433">
        <v>44407</v>
      </c>
      <c r="N216" s="432">
        <v>44778.643345287106</v>
      </c>
      <c r="O216" s="432">
        <v>-27368.150229998959</v>
      </c>
      <c r="P216" s="432">
        <v>0</v>
      </c>
      <c r="Q216" s="432">
        <v>-7393.3969999999999</v>
      </c>
      <c r="R216" s="432">
        <v>380.5382077148094</v>
      </c>
      <c r="S216" s="432">
        <v>7626.3552946767377</v>
      </c>
      <c r="T216" s="434"/>
      <c r="U216" s="434"/>
      <c r="X216" s="423"/>
      <c r="Z216" s="424"/>
      <c r="AA216" s="424"/>
    </row>
    <row r="217" spans="13:27">
      <c r="M217" s="433">
        <v>44408</v>
      </c>
      <c r="N217" s="432">
        <v>44645.72367960617</v>
      </c>
      <c r="O217" s="432">
        <v>-27048.969093391155</v>
      </c>
      <c r="P217" s="432">
        <v>0</v>
      </c>
      <c r="Q217" s="432">
        <v>-9393.0560000000005</v>
      </c>
      <c r="R217" s="432">
        <v>379.19231324808027</v>
      </c>
      <c r="S217" s="432">
        <v>7311.4491751063615</v>
      </c>
      <c r="T217" s="434"/>
      <c r="U217" s="434"/>
      <c r="X217" s="423"/>
      <c r="Z217" s="424"/>
      <c r="AA217" s="424"/>
    </row>
    <row r="218" spans="13:27">
      <c r="M218" s="433">
        <v>44409</v>
      </c>
      <c r="N218" s="432">
        <v>43782.224680106367</v>
      </c>
      <c r="O218" s="432">
        <v>-28883.344798218965</v>
      </c>
      <c r="P218" s="432">
        <v>0</v>
      </c>
      <c r="Q218" s="432">
        <v>-5201.7830000000004</v>
      </c>
      <c r="R218" s="432">
        <v>383.29512412965215</v>
      </c>
      <c r="S218" s="432">
        <v>11444.143451851511</v>
      </c>
      <c r="T218" s="434"/>
      <c r="U218" s="434"/>
      <c r="X218" s="423"/>
      <c r="Z218" s="424"/>
      <c r="AA218" s="424"/>
    </row>
    <row r="219" spans="13:27">
      <c r="M219" s="433">
        <v>44410</v>
      </c>
      <c r="N219" s="432">
        <v>43194.397565384912</v>
      </c>
      <c r="O219" s="432">
        <v>-28657.61061389653</v>
      </c>
      <c r="P219" s="432">
        <v>0</v>
      </c>
      <c r="Q219" s="432">
        <v>-4456.2300000000005</v>
      </c>
      <c r="R219" s="432">
        <v>388.21207343202389</v>
      </c>
      <c r="S219" s="432">
        <v>9826.3244872243067</v>
      </c>
      <c r="T219" s="434"/>
      <c r="U219" s="434"/>
      <c r="X219" s="423"/>
      <c r="Z219" s="424"/>
      <c r="AA219" s="424"/>
    </row>
    <row r="220" spans="13:27">
      <c r="M220" s="433">
        <v>44411</v>
      </c>
      <c r="N220" s="432">
        <v>42312.575371282241</v>
      </c>
      <c r="O220" s="432">
        <v>-28361.613498441046</v>
      </c>
      <c r="P220" s="432">
        <v>0</v>
      </c>
      <c r="Q220" s="432">
        <v>-6201.6359999999995</v>
      </c>
      <c r="R220" s="432">
        <v>385.31905388550996</v>
      </c>
      <c r="S220" s="432">
        <v>9476.3873863114077</v>
      </c>
      <c r="T220" s="434"/>
      <c r="U220" s="434"/>
      <c r="X220" s="423"/>
      <c r="Z220" s="424"/>
      <c r="AA220" s="424"/>
    </row>
    <row r="221" spans="13:27">
      <c r="M221" s="433">
        <v>44412</v>
      </c>
      <c r="N221" s="432">
        <v>43804.925862850323</v>
      </c>
      <c r="O221" s="432">
        <v>-29066.569378733046</v>
      </c>
      <c r="P221" s="432">
        <v>0</v>
      </c>
      <c r="Q221" s="432">
        <v>-6041.6390000000001</v>
      </c>
      <c r="R221" s="432">
        <v>383.38596557102835</v>
      </c>
      <c r="S221" s="432">
        <v>8158.3571486354494</v>
      </c>
      <c r="T221" s="434"/>
      <c r="U221" s="434"/>
      <c r="X221" s="423"/>
      <c r="Z221" s="424"/>
      <c r="AA221" s="424"/>
    </row>
    <row r="222" spans="13:27">
      <c r="M222" s="433">
        <v>44413</v>
      </c>
      <c r="N222" s="432">
        <v>38947.75579713739</v>
      </c>
      <c r="O222" s="432">
        <v>-26545.128600123142</v>
      </c>
      <c r="P222" s="432">
        <v>0</v>
      </c>
      <c r="Q222" s="432">
        <v>-6614.2510000000002</v>
      </c>
      <c r="R222" s="432">
        <v>379.39445397074809</v>
      </c>
      <c r="S222" s="432">
        <v>7859.4739044404096</v>
      </c>
      <c r="T222" s="434"/>
      <c r="U222" s="434"/>
      <c r="X222" s="423"/>
      <c r="Z222" s="424"/>
      <c r="AA222" s="424"/>
    </row>
    <row r="223" spans="13:27">
      <c r="M223" s="433">
        <v>44414</v>
      </c>
      <c r="N223" s="432">
        <v>41170.21410649905</v>
      </c>
      <c r="O223" s="432">
        <v>-28340.850539761217</v>
      </c>
      <c r="P223" s="432">
        <v>0</v>
      </c>
      <c r="Q223" s="432">
        <v>-5827.5690000000004</v>
      </c>
      <c r="R223" s="432">
        <v>377.54736714489229</v>
      </c>
      <c r="S223" s="432">
        <v>7256.0137495526542</v>
      </c>
      <c r="T223" s="434"/>
      <c r="U223" s="434"/>
      <c r="X223" s="423"/>
      <c r="Z223" s="424"/>
      <c r="AA223" s="424"/>
    </row>
    <row r="224" spans="13:27">
      <c r="M224" s="433">
        <v>44415</v>
      </c>
      <c r="N224" s="432">
        <v>40956.501083941046</v>
      </c>
      <c r="O224" s="432">
        <v>-28441.586764387968</v>
      </c>
      <c r="P224" s="432">
        <v>0</v>
      </c>
      <c r="Q224" s="432">
        <v>-4349.3</v>
      </c>
      <c r="R224" s="432">
        <v>389.14420676143237</v>
      </c>
      <c r="S224" s="432">
        <v>7353.8990152920333</v>
      </c>
      <c r="T224" s="434"/>
      <c r="U224" s="434"/>
      <c r="X224" s="423"/>
      <c r="Z224" s="424"/>
      <c r="AA224" s="424"/>
    </row>
    <row r="225" spans="13:27">
      <c r="M225" s="433">
        <v>44416</v>
      </c>
      <c r="N225" s="432">
        <v>42074.702430414996</v>
      </c>
      <c r="O225" s="432">
        <v>-28287.627598588388</v>
      </c>
      <c r="P225" s="432">
        <v>0</v>
      </c>
      <c r="Q225" s="432">
        <v>-3937.4259999999999</v>
      </c>
      <c r="R225" s="432">
        <v>372.32991016437819</v>
      </c>
      <c r="S225" s="432">
        <v>8847.6444764243042</v>
      </c>
      <c r="T225" s="434"/>
      <c r="U225" s="434"/>
      <c r="X225" s="423"/>
      <c r="Z225" s="424"/>
      <c r="AA225" s="424"/>
    </row>
    <row r="226" spans="13:27">
      <c r="M226" s="433">
        <v>44417</v>
      </c>
      <c r="N226" s="432">
        <v>41781.333338600009</v>
      </c>
      <c r="O226" s="432">
        <v>-28030.003449112803</v>
      </c>
      <c r="P226" s="432">
        <v>0</v>
      </c>
      <c r="Q226" s="432">
        <v>-4072.413</v>
      </c>
      <c r="R226" s="432">
        <v>368.95108138144315</v>
      </c>
      <c r="S226" s="432">
        <v>9039.5619542296863</v>
      </c>
      <c r="T226" s="434"/>
      <c r="U226" s="434"/>
      <c r="X226" s="423"/>
      <c r="Z226" s="424"/>
      <c r="AA226" s="424"/>
    </row>
    <row r="227" spans="13:27">
      <c r="M227" s="433">
        <v>44418</v>
      </c>
      <c r="N227" s="432">
        <v>39756.299765878699</v>
      </c>
      <c r="O227" s="432">
        <v>-28564.373745843164</v>
      </c>
      <c r="P227" s="432">
        <v>0</v>
      </c>
      <c r="Q227" s="432">
        <v>-4938.6499999999996</v>
      </c>
      <c r="R227" s="432">
        <v>380.41920664574576</v>
      </c>
      <c r="S227" s="432">
        <v>9032.2347528447863</v>
      </c>
      <c r="T227" s="434"/>
      <c r="U227" s="434"/>
      <c r="X227" s="423"/>
      <c r="Z227" s="424"/>
      <c r="AA227" s="424"/>
    </row>
    <row r="228" spans="13:27">
      <c r="M228" s="433">
        <v>44419</v>
      </c>
      <c r="N228" s="432">
        <v>42462.028138992224</v>
      </c>
      <c r="O228" s="432">
        <v>-29167.441198144224</v>
      </c>
      <c r="P228" s="432">
        <v>0</v>
      </c>
      <c r="Q228" s="432">
        <v>-3911.6120000000001</v>
      </c>
      <c r="R228" s="432">
        <v>376.08317256238035</v>
      </c>
      <c r="S228" s="432">
        <v>9418.0775376411784</v>
      </c>
      <c r="T228" s="434"/>
      <c r="U228" s="434"/>
      <c r="X228" s="423"/>
      <c r="Z228" s="424"/>
      <c r="AA228" s="424"/>
    </row>
    <row r="229" spans="13:27">
      <c r="M229" s="433">
        <v>44420</v>
      </c>
      <c r="N229" s="432">
        <v>40405.509542826905</v>
      </c>
      <c r="O229" s="432">
        <v>-24632.886450766309</v>
      </c>
      <c r="P229" s="432">
        <v>0</v>
      </c>
      <c r="Q229" s="432">
        <v>-6222.326</v>
      </c>
      <c r="R229" s="432">
        <v>411.92647885159414</v>
      </c>
      <c r="S229" s="432">
        <v>10849.899717093431</v>
      </c>
      <c r="T229" s="434"/>
      <c r="U229" s="434"/>
      <c r="X229" s="423"/>
      <c r="Z229" s="424"/>
      <c r="AA229" s="424"/>
    </row>
    <row r="230" spans="13:27">
      <c r="M230" s="433">
        <v>44421</v>
      </c>
      <c r="N230" s="432">
        <v>39043.775794827838</v>
      </c>
      <c r="O230" s="432">
        <v>-26408.548267530074</v>
      </c>
      <c r="P230" s="432">
        <v>0</v>
      </c>
      <c r="Q230" s="432">
        <v>-6238.4879999999994</v>
      </c>
      <c r="R230" s="432">
        <v>419.84838917927715</v>
      </c>
      <c r="S230" s="432">
        <v>7435.9074083872774</v>
      </c>
      <c r="T230" s="434"/>
      <c r="U230" s="434"/>
      <c r="X230" s="423"/>
      <c r="Z230" s="424"/>
      <c r="AA230" s="424"/>
    </row>
    <row r="231" spans="13:27">
      <c r="M231" s="433">
        <v>44422</v>
      </c>
      <c r="N231" s="432">
        <v>41461.603778312478</v>
      </c>
      <c r="O231" s="432">
        <v>-28405.812921163622</v>
      </c>
      <c r="P231" s="432">
        <v>0</v>
      </c>
      <c r="Q231" s="432">
        <v>-4885.3070000000007</v>
      </c>
      <c r="R231" s="432">
        <v>415.71544872191851</v>
      </c>
      <c r="S231" s="432">
        <v>7716.0792293565692</v>
      </c>
      <c r="T231" s="434"/>
      <c r="U231" s="434"/>
      <c r="X231" s="423"/>
      <c r="Z231" s="424"/>
      <c r="AA231" s="424"/>
    </row>
    <row r="232" spans="13:27">
      <c r="M232" s="433">
        <v>44423</v>
      </c>
      <c r="N232" s="432">
        <v>43183.340442311237</v>
      </c>
      <c r="O232" s="432">
        <v>-27177.90009272852</v>
      </c>
      <c r="P232" s="432">
        <v>0</v>
      </c>
      <c r="Q232" s="432">
        <v>-5284.424</v>
      </c>
      <c r="R232" s="432">
        <v>417.63816350568788</v>
      </c>
      <c r="S232" s="432">
        <v>10464.145464941008</v>
      </c>
      <c r="T232" s="434"/>
      <c r="U232" s="434"/>
      <c r="X232" s="423"/>
      <c r="Z232" s="424"/>
      <c r="AA232" s="424"/>
    </row>
    <row r="233" spans="13:27">
      <c r="M233" s="433">
        <v>44424</v>
      </c>
      <c r="N233" s="432">
        <v>43165.345833363659</v>
      </c>
      <c r="O233" s="432">
        <v>-27751.743849060011</v>
      </c>
      <c r="P233" s="432">
        <v>0</v>
      </c>
      <c r="Q233" s="432">
        <v>-5933.2020000000002</v>
      </c>
      <c r="R233" s="432">
        <v>425.50038078172929</v>
      </c>
      <c r="S233" s="432">
        <v>11660.329102162195</v>
      </c>
      <c r="T233" s="434"/>
      <c r="U233" s="434"/>
      <c r="X233" s="423"/>
      <c r="Z233" s="424"/>
      <c r="AA233" s="424"/>
    </row>
    <row r="234" spans="13:27">
      <c r="M234" s="433">
        <v>44425</v>
      </c>
      <c r="N234" s="432">
        <v>43520.616859117225</v>
      </c>
      <c r="O234" s="432">
        <v>-28826.04471031026</v>
      </c>
      <c r="P234" s="432">
        <v>0</v>
      </c>
      <c r="Q234" s="432">
        <v>-2008.9110000000001</v>
      </c>
      <c r="R234" s="432">
        <v>408.77818748761052</v>
      </c>
      <c r="S234" s="432">
        <v>12370.074637592605</v>
      </c>
      <c r="T234" s="434"/>
      <c r="U234" s="434"/>
      <c r="X234" s="423"/>
      <c r="Z234" s="424"/>
      <c r="AA234" s="424"/>
    </row>
    <row r="235" spans="13:27">
      <c r="M235" s="433">
        <v>44426</v>
      </c>
      <c r="N235" s="432">
        <v>38746.814256560778</v>
      </c>
      <c r="O235" s="432">
        <v>-28899.747102249396</v>
      </c>
      <c r="P235" s="432">
        <v>0</v>
      </c>
      <c r="Q235" s="432">
        <v>-588.92899999999997</v>
      </c>
      <c r="R235" s="432">
        <v>394.70122090319512</v>
      </c>
      <c r="S235" s="432">
        <v>11339.433935217861</v>
      </c>
      <c r="T235" s="434"/>
      <c r="U235" s="434"/>
      <c r="X235" s="423"/>
      <c r="Z235" s="424"/>
      <c r="AA235" s="424"/>
    </row>
    <row r="236" spans="13:27">
      <c r="M236" s="433">
        <v>44427</v>
      </c>
      <c r="N236" s="432">
        <v>41810.822932993309</v>
      </c>
      <c r="O236" s="432">
        <v>-29085.249886127673</v>
      </c>
      <c r="P236" s="432">
        <v>0</v>
      </c>
      <c r="Q236" s="432">
        <v>-2152.5709999999999</v>
      </c>
      <c r="R236" s="432">
        <v>400.64754378171051</v>
      </c>
      <c r="S236" s="432">
        <v>10952.268266316425</v>
      </c>
      <c r="T236" s="434"/>
      <c r="U236" s="434"/>
      <c r="X236" s="423"/>
      <c r="Z236" s="424"/>
      <c r="AA236" s="424"/>
    </row>
    <row r="237" spans="13:27">
      <c r="M237" s="433">
        <v>44428</v>
      </c>
      <c r="N237" s="432">
        <v>43081.634616354509</v>
      </c>
      <c r="O237" s="432">
        <v>-28136.700761151307</v>
      </c>
      <c r="P237" s="432">
        <v>0</v>
      </c>
      <c r="Q237" s="432">
        <v>-6833.6449999999995</v>
      </c>
      <c r="R237" s="432">
        <v>394.55829195429709</v>
      </c>
      <c r="S237" s="432">
        <v>7533.7194668055545</v>
      </c>
      <c r="T237" s="434"/>
      <c r="U237" s="434"/>
      <c r="X237" s="423"/>
      <c r="Z237" s="424"/>
      <c r="AA237" s="424"/>
    </row>
    <row r="238" spans="13:27">
      <c r="M238" s="433">
        <v>44429</v>
      </c>
      <c r="N238" s="432">
        <v>43236.415098146841</v>
      </c>
      <c r="O238" s="432">
        <v>-28287.363188126397</v>
      </c>
      <c r="P238" s="432">
        <v>0</v>
      </c>
      <c r="Q238" s="432">
        <v>-6680.8909999999996</v>
      </c>
      <c r="R238" s="432">
        <v>393.22346503484408</v>
      </c>
      <c r="S238" s="432">
        <v>8008.3013318296389</v>
      </c>
      <c r="T238" s="434"/>
      <c r="U238" s="434"/>
      <c r="X238" s="423"/>
      <c r="Z238" s="424"/>
      <c r="AA238" s="424"/>
    </row>
    <row r="239" spans="13:27">
      <c r="M239" s="433">
        <v>44430</v>
      </c>
      <c r="N239" s="432">
        <v>42613.308447278825</v>
      </c>
      <c r="O239" s="432">
        <v>-27744.281147114078</v>
      </c>
      <c r="P239" s="432">
        <v>332.50099999999998</v>
      </c>
      <c r="Q239" s="432">
        <v>-1469.653</v>
      </c>
      <c r="R239" s="432">
        <v>396.69381159529286</v>
      </c>
      <c r="S239" s="432">
        <v>12328.841157210734</v>
      </c>
      <c r="T239" s="434"/>
      <c r="U239" s="434"/>
      <c r="X239" s="423"/>
      <c r="Z239" s="424"/>
      <c r="AA239" s="424"/>
    </row>
    <row r="240" spans="13:27">
      <c r="M240" s="433">
        <v>44431</v>
      </c>
      <c r="N240" s="432">
        <v>40357.328975959193</v>
      </c>
      <c r="O240" s="432">
        <v>-30135.166072978762</v>
      </c>
      <c r="P240" s="432">
        <v>0</v>
      </c>
      <c r="Q240" s="432">
        <v>-1129.6479999999999</v>
      </c>
      <c r="R240" s="432">
        <v>386.04863221384653</v>
      </c>
      <c r="S240" s="432">
        <v>12554.75760184371</v>
      </c>
      <c r="T240" s="434"/>
      <c r="U240" s="434"/>
      <c r="X240" s="423"/>
      <c r="Z240" s="424"/>
      <c r="AA240" s="424"/>
    </row>
    <row r="241" spans="13:27">
      <c r="M241" s="433">
        <v>44432</v>
      </c>
      <c r="N241" s="432">
        <v>41921.654756640492</v>
      </c>
      <c r="O241" s="432">
        <v>-28546.675863330354</v>
      </c>
      <c r="P241" s="432">
        <v>365.815</v>
      </c>
      <c r="Q241" s="432">
        <v>-880.28099999999995</v>
      </c>
      <c r="R241" s="432">
        <v>388.22024793291564</v>
      </c>
      <c r="S241" s="432">
        <v>12170.291234692226</v>
      </c>
      <c r="T241" s="434"/>
      <c r="U241" s="434"/>
      <c r="X241" s="423"/>
      <c r="Z241" s="424"/>
      <c r="AA241" s="424"/>
    </row>
    <row r="242" spans="13:27">
      <c r="M242" s="433">
        <v>44433</v>
      </c>
      <c r="N242" s="432">
        <v>41383.874395960738</v>
      </c>
      <c r="O242" s="432">
        <v>-28216.712036926958</v>
      </c>
      <c r="P242" s="432">
        <v>0</v>
      </c>
      <c r="Q242" s="432">
        <v>-2117.7260000000001</v>
      </c>
      <c r="R242" s="432">
        <v>390.49696588801703</v>
      </c>
      <c r="S242" s="432">
        <v>11753.904189131476</v>
      </c>
      <c r="T242" s="434"/>
      <c r="U242" s="434"/>
      <c r="X242" s="423"/>
      <c r="Z242" s="424"/>
      <c r="AA242" s="424"/>
    </row>
    <row r="243" spans="13:27">
      <c r="M243" s="433">
        <v>44434</v>
      </c>
      <c r="N243" s="432">
        <v>34292.688163322251</v>
      </c>
      <c r="O243" s="432">
        <v>-25396.621023602118</v>
      </c>
      <c r="P243" s="432">
        <v>1263.134</v>
      </c>
      <c r="Q243" s="432">
        <v>-696.10599999999999</v>
      </c>
      <c r="R243" s="432">
        <v>392.02224251543544</v>
      </c>
      <c r="S243" s="432">
        <v>11494.421551346592</v>
      </c>
      <c r="T243" s="434"/>
      <c r="U243" s="434"/>
      <c r="X243" s="423"/>
      <c r="Z243" s="424"/>
      <c r="AA243" s="424"/>
    </row>
    <row r="244" spans="13:27">
      <c r="M244" s="433">
        <v>44435</v>
      </c>
      <c r="N244" s="432">
        <v>40506.741010064958</v>
      </c>
      <c r="O244" s="432">
        <v>-25408.496447599999</v>
      </c>
      <c r="P244" s="432">
        <v>0</v>
      </c>
      <c r="Q244" s="432">
        <v>-4286.1719999999996</v>
      </c>
      <c r="R244" s="432">
        <v>389.18884901615519</v>
      </c>
      <c r="S244" s="432">
        <v>7336.1991806897058</v>
      </c>
      <c r="T244" s="434"/>
      <c r="U244" s="434"/>
      <c r="X244" s="423"/>
      <c r="Z244" s="424"/>
      <c r="AA244" s="424"/>
    </row>
    <row r="245" spans="13:27">
      <c r="M245" s="433">
        <v>44436</v>
      </c>
      <c r="N245" s="432">
        <v>40865.296663401961</v>
      </c>
      <c r="O245" s="432">
        <v>-25325.56388936433</v>
      </c>
      <c r="P245" s="432">
        <v>0</v>
      </c>
      <c r="Q245" s="432">
        <v>-6333.8529999999992</v>
      </c>
      <c r="R245" s="432">
        <v>386.0940771354957</v>
      </c>
      <c r="S245" s="432">
        <v>9717.2136390056803</v>
      </c>
      <c r="T245" s="434"/>
      <c r="U245" s="434"/>
      <c r="X245" s="423"/>
      <c r="Z245" s="424"/>
      <c r="AA245" s="424"/>
    </row>
    <row r="246" spans="13:27">
      <c r="M246" s="433">
        <v>44437</v>
      </c>
      <c r="N246" s="432">
        <v>39669.967518307822</v>
      </c>
      <c r="O246" s="432">
        <v>-25227.703752646281</v>
      </c>
      <c r="P246" s="432">
        <v>0</v>
      </c>
      <c r="Q246" s="432">
        <v>-5541.5469999999996</v>
      </c>
      <c r="R246" s="432">
        <v>392.38435509991012</v>
      </c>
      <c r="S246" s="432">
        <v>12990.72977675386</v>
      </c>
      <c r="T246" s="434"/>
      <c r="U246" s="434"/>
      <c r="X246" s="423"/>
      <c r="Z246" s="424"/>
      <c r="AA246" s="424"/>
    </row>
    <row r="247" spans="13:27">
      <c r="M247" s="433">
        <v>44438</v>
      </c>
      <c r="N247" s="432">
        <v>43338.877377484314</v>
      </c>
      <c r="O247" s="432">
        <v>-30184.715706057748</v>
      </c>
      <c r="P247" s="432">
        <v>0</v>
      </c>
      <c r="Q247" s="432">
        <v>-4254.9490000000005</v>
      </c>
      <c r="R247" s="432">
        <v>386.31232893047417</v>
      </c>
      <c r="S247" s="432">
        <v>12348.886989830915</v>
      </c>
      <c r="T247" s="434"/>
      <c r="U247" s="434"/>
      <c r="X247" s="423"/>
      <c r="Z247" s="424"/>
      <c r="AA247" s="424"/>
    </row>
    <row r="248" spans="13:27">
      <c r="M248" s="433">
        <v>44439</v>
      </c>
      <c r="N248" s="432">
        <v>17559.943398967254</v>
      </c>
      <c r="O248" s="432">
        <v>-5568.7882770509541</v>
      </c>
      <c r="P248" s="432">
        <v>0</v>
      </c>
      <c r="Q248" s="432">
        <v>-3362.2439999999997</v>
      </c>
      <c r="R248" s="432">
        <v>373.45268119168497</v>
      </c>
      <c r="S248" s="432">
        <v>12366.988919447916</v>
      </c>
      <c r="T248" s="434"/>
      <c r="U248" s="434"/>
      <c r="X248" s="423"/>
      <c r="Z248" s="424"/>
      <c r="AA248" s="424"/>
    </row>
    <row r="249" spans="13:27">
      <c r="M249" s="433">
        <v>44440</v>
      </c>
      <c r="N249" s="432">
        <v>20250.488269372468</v>
      </c>
      <c r="O249" s="432">
        <v>-5424.5432882410723</v>
      </c>
      <c r="P249" s="432">
        <v>0</v>
      </c>
      <c r="Q249" s="432">
        <v>-1673.2270000000001</v>
      </c>
      <c r="R249" s="432">
        <v>393.91754787816376</v>
      </c>
      <c r="S249" s="432">
        <v>12364.134907712547</v>
      </c>
      <c r="T249" s="434"/>
      <c r="U249" s="434"/>
      <c r="X249" s="423"/>
      <c r="Z249" s="424"/>
      <c r="AA249" s="424"/>
    </row>
    <row r="250" spans="13:27">
      <c r="M250" s="433">
        <v>44441</v>
      </c>
      <c r="N250" s="432">
        <v>24453.290539201462</v>
      </c>
      <c r="O250" s="432">
        <v>-9492.6137396209997</v>
      </c>
      <c r="P250" s="432">
        <v>0</v>
      </c>
      <c r="Q250" s="432">
        <v>-529.39299999999992</v>
      </c>
      <c r="R250" s="432">
        <v>398.65731058200748</v>
      </c>
      <c r="S250" s="432">
        <v>10462.303559826112</v>
      </c>
      <c r="T250" s="434"/>
      <c r="U250" s="434"/>
      <c r="X250" s="423"/>
      <c r="Z250" s="424"/>
      <c r="AA250" s="424"/>
    </row>
    <row r="251" spans="13:27">
      <c r="M251" s="433">
        <v>44442</v>
      </c>
      <c r="N251" s="432">
        <v>21975.854255467082</v>
      </c>
      <c r="O251" s="432">
        <v>-6787.9196336114755</v>
      </c>
      <c r="P251" s="432">
        <v>0</v>
      </c>
      <c r="Q251" s="432">
        <v>-6135.5389999999998</v>
      </c>
      <c r="R251" s="432">
        <v>392.0947602385769</v>
      </c>
      <c r="S251" s="432">
        <v>8305.5141637146917</v>
      </c>
      <c r="T251" s="434"/>
      <c r="U251" s="434"/>
      <c r="X251" s="423"/>
      <c r="Z251" s="424"/>
      <c r="AA251" s="424"/>
    </row>
    <row r="252" spans="13:27">
      <c r="M252" s="433">
        <v>44443</v>
      </c>
      <c r="N252" s="432">
        <v>21790.350295336699</v>
      </c>
      <c r="O252" s="432">
        <v>-5197.1033578826646</v>
      </c>
      <c r="P252" s="432">
        <v>0</v>
      </c>
      <c r="Q252" s="432">
        <v>-6894.1319999999996</v>
      </c>
      <c r="R252" s="432">
        <v>395.45800511231812</v>
      </c>
      <c r="S252" s="432">
        <v>7825.467968808668</v>
      </c>
      <c r="T252" s="434"/>
      <c r="U252" s="434"/>
      <c r="X252" s="423"/>
      <c r="Z252" s="424"/>
      <c r="AA252" s="424"/>
    </row>
    <row r="253" spans="13:27">
      <c r="M253" s="433">
        <v>44444</v>
      </c>
      <c r="N253" s="432">
        <v>20427.303858153271</v>
      </c>
      <c r="O253" s="432">
        <v>-7227.2131445732002</v>
      </c>
      <c r="P253" s="432">
        <v>53.77</v>
      </c>
      <c r="Q253" s="432">
        <v>-6585.3629999999994</v>
      </c>
      <c r="R253" s="432">
        <v>393.2711376206845</v>
      </c>
      <c r="S253" s="432">
        <v>11542.015208681978</v>
      </c>
      <c r="T253" s="434"/>
      <c r="U253" s="434"/>
      <c r="X253" s="423"/>
      <c r="Z253" s="424"/>
      <c r="AA253" s="424"/>
    </row>
    <row r="254" spans="13:27">
      <c r="M254" s="433">
        <v>44445</v>
      </c>
      <c r="N254" s="432">
        <v>26495.507217449129</v>
      </c>
      <c r="O254" s="432">
        <v>-15377.004060358764</v>
      </c>
      <c r="P254" s="432">
        <v>39.622999999999998</v>
      </c>
      <c r="Q254" s="432">
        <v>-1415.771</v>
      </c>
      <c r="R254" s="432">
        <v>412.17307500821153</v>
      </c>
      <c r="S254" s="432">
        <v>9299.7556400948761</v>
      </c>
      <c r="T254" s="434"/>
      <c r="U254" s="434"/>
      <c r="X254" s="423"/>
      <c r="Z254" s="424"/>
      <c r="AA254" s="424"/>
    </row>
    <row r="255" spans="13:27">
      <c r="M255" s="433">
        <v>44446</v>
      </c>
      <c r="N255" s="432">
        <v>27244.276101546166</v>
      </c>
      <c r="O255" s="432">
        <v>-13684.518716407136</v>
      </c>
      <c r="P255" s="432">
        <v>5.944</v>
      </c>
      <c r="Q255" s="432">
        <v>-3632.6370000000002</v>
      </c>
      <c r="R255" s="432">
        <v>414.63231550603825</v>
      </c>
      <c r="S255" s="432">
        <v>11859.991125731456</v>
      </c>
      <c r="T255" s="434"/>
      <c r="U255" s="434"/>
      <c r="X255" s="423"/>
      <c r="Z255" s="424"/>
      <c r="AA255" s="424"/>
    </row>
    <row r="256" spans="13:27">
      <c r="M256" s="433">
        <v>44447</v>
      </c>
      <c r="N256" s="432">
        <v>31129.545545223209</v>
      </c>
      <c r="O256" s="432">
        <v>-15913.087292625763</v>
      </c>
      <c r="P256" s="432">
        <v>0</v>
      </c>
      <c r="Q256" s="432">
        <v>-3615.56</v>
      </c>
      <c r="R256" s="432">
        <v>408.94069851981084</v>
      </c>
      <c r="S256" s="432">
        <v>11692.346861062686</v>
      </c>
      <c r="T256" s="434"/>
      <c r="U256" s="434"/>
      <c r="X256" s="423"/>
      <c r="Z256" s="424"/>
      <c r="AA256" s="424"/>
    </row>
    <row r="257" spans="13:27">
      <c r="M257" s="433">
        <v>44448</v>
      </c>
      <c r="N257" s="432">
        <v>25649.128261960694</v>
      </c>
      <c r="O257" s="432">
        <v>-13631.303822416661</v>
      </c>
      <c r="P257" s="432">
        <v>0</v>
      </c>
      <c r="Q257" s="432">
        <v>-3616.3809999999999</v>
      </c>
      <c r="R257" s="432">
        <v>394.13725541956086</v>
      </c>
      <c r="S257" s="432">
        <v>8962.8675922249731</v>
      </c>
      <c r="T257" s="434"/>
      <c r="U257" s="434"/>
      <c r="X257" s="423"/>
      <c r="Z257" s="424"/>
      <c r="AA257" s="424"/>
    </row>
    <row r="258" spans="13:27">
      <c r="M258" s="433">
        <v>44449</v>
      </c>
      <c r="N258" s="432">
        <v>25828.893575357517</v>
      </c>
      <c r="O258" s="432">
        <v>-11867.237191000928</v>
      </c>
      <c r="P258" s="432">
        <v>0</v>
      </c>
      <c r="Q258" s="432">
        <v>-4244.8500000000004</v>
      </c>
      <c r="R258" s="432">
        <v>385.89254157502415</v>
      </c>
      <c r="S258" s="432">
        <v>8616.0960394381618</v>
      </c>
      <c r="T258" s="434"/>
      <c r="U258" s="434"/>
      <c r="X258" s="423"/>
      <c r="Z258" s="424"/>
      <c r="AA258" s="424"/>
    </row>
    <row r="259" spans="13:27">
      <c r="M259" s="433">
        <v>44450</v>
      </c>
      <c r="N259" s="432">
        <v>25348.661279582204</v>
      </c>
      <c r="O259" s="432">
        <v>-10718.969468148516</v>
      </c>
      <c r="P259" s="432">
        <v>0</v>
      </c>
      <c r="Q259" s="432">
        <v>-4223.5960000000005</v>
      </c>
      <c r="R259" s="432">
        <v>387.10503719139791</v>
      </c>
      <c r="S259" s="432">
        <v>9164.1464145558311</v>
      </c>
      <c r="T259" s="434"/>
      <c r="U259" s="434"/>
      <c r="X259" s="423"/>
      <c r="Z259" s="424"/>
      <c r="AA259" s="424"/>
    </row>
    <row r="260" spans="13:27">
      <c r="M260" s="433">
        <v>44451</v>
      </c>
      <c r="N260" s="432">
        <v>26141.101113145927</v>
      </c>
      <c r="O260" s="432">
        <v>-12003.57415966629</v>
      </c>
      <c r="P260" s="432">
        <v>0</v>
      </c>
      <c r="Q260" s="432">
        <v>-2859.299</v>
      </c>
      <c r="R260" s="432">
        <v>400.59650639304351</v>
      </c>
      <c r="S260" s="432">
        <v>12343.893218597974</v>
      </c>
      <c r="T260" s="434"/>
      <c r="U260" s="434"/>
      <c r="X260" s="423"/>
      <c r="Z260" s="424"/>
      <c r="AA260" s="424"/>
    </row>
    <row r="261" spans="13:27">
      <c r="M261" s="433">
        <v>44452</v>
      </c>
      <c r="N261" s="432">
        <v>28513.921997702048</v>
      </c>
      <c r="O261" s="432">
        <v>-13562.306984920502</v>
      </c>
      <c r="P261" s="432">
        <v>0</v>
      </c>
      <c r="Q261" s="432">
        <v>-2666.2709999999997</v>
      </c>
      <c r="R261" s="432">
        <v>384.6537532308966</v>
      </c>
      <c r="S261" s="432">
        <v>12223.096201354727</v>
      </c>
      <c r="T261" s="434"/>
      <c r="U261" s="434"/>
      <c r="X261" s="423"/>
      <c r="Z261" s="424"/>
      <c r="AA261" s="424"/>
    </row>
    <row r="262" spans="13:27">
      <c r="M262" s="433">
        <v>44453</v>
      </c>
      <c r="N262" s="432">
        <v>27175.764297193477</v>
      </c>
      <c r="O262" s="432">
        <v>-13358.8395726177</v>
      </c>
      <c r="P262" s="432">
        <v>0</v>
      </c>
      <c r="Q262" s="432">
        <v>-3678.5250000000001</v>
      </c>
      <c r="R262" s="432">
        <v>405.44826401134475</v>
      </c>
      <c r="S262" s="432">
        <v>12317.771927887454</v>
      </c>
      <c r="T262" s="434"/>
      <c r="U262" s="434"/>
      <c r="X262" s="423"/>
      <c r="Z262" s="424"/>
      <c r="AA262" s="424"/>
    </row>
    <row r="263" spans="13:27">
      <c r="M263" s="433">
        <v>44454</v>
      </c>
      <c r="N263" s="432">
        <v>26569.88236442758</v>
      </c>
      <c r="O263" s="432">
        <v>-13345.809965962968</v>
      </c>
      <c r="P263" s="432">
        <v>0</v>
      </c>
      <c r="Q263" s="432">
        <v>-3684.79</v>
      </c>
      <c r="R263" s="432">
        <v>388.24235072008275</v>
      </c>
      <c r="S263" s="432">
        <v>10271.101980626705</v>
      </c>
      <c r="T263" s="434"/>
      <c r="U263" s="434"/>
      <c r="X263" s="423"/>
      <c r="Z263" s="424"/>
      <c r="AA263" s="424"/>
    </row>
    <row r="264" spans="13:27">
      <c r="M264" s="433">
        <v>44455</v>
      </c>
      <c r="N264" s="432">
        <v>26476.837800687728</v>
      </c>
      <c r="O264" s="432">
        <v>-12808.248264000315</v>
      </c>
      <c r="P264" s="432">
        <v>0</v>
      </c>
      <c r="Q264" s="432">
        <v>-3922.9190000000003</v>
      </c>
      <c r="R264" s="432">
        <v>391.10718480423475</v>
      </c>
      <c r="S264" s="432">
        <v>10418.988974306025</v>
      </c>
      <c r="T264" s="434"/>
      <c r="U264" s="434"/>
      <c r="X264" s="423"/>
      <c r="Z264" s="424"/>
      <c r="AA264" s="424"/>
    </row>
    <row r="265" spans="13:27">
      <c r="M265" s="433">
        <v>44456</v>
      </c>
      <c r="N265" s="432">
        <v>22381.063555892018</v>
      </c>
      <c r="O265" s="432">
        <v>-4839.9031704962554</v>
      </c>
      <c r="P265" s="432">
        <v>0</v>
      </c>
      <c r="Q265" s="432">
        <v>-7802.9009999999998</v>
      </c>
      <c r="R265" s="432">
        <v>389.58025116292504</v>
      </c>
      <c r="S265" s="432">
        <v>9865.5376378364017</v>
      </c>
      <c r="T265" s="434"/>
      <c r="U265" s="434"/>
      <c r="X265" s="423"/>
      <c r="Z265" s="424"/>
      <c r="AA265" s="424"/>
    </row>
    <row r="266" spans="13:27">
      <c r="M266" s="433">
        <v>44457</v>
      </c>
      <c r="N266" s="432">
        <v>20402.090793278512</v>
      </c>
      <c r="O266" s="432">
        <v>-1253.1251849407388</v>
      </c>
      <c r="P266" s="432">
        <v>0</v>
      </c>
      <c r="Q266" s="432">
        <v>-7167.2420000000002</v>
      </c>
      <c r="R266" s="432">
        <v>392.56700752727988</v>
      </c>
      <c r="S266" s="432">
        <v>10822.465525959671</v>
      </c>
      <c r="T266" s="434"/>
      <c r="U266" s="434"/>
      <c r="X266" s="423"/>
      <c r="Z266" s="424"/>
      <c r="AA266" s="424"/>
    </row>
    <row r="267" spans="13:27">
      <c r="M267" s="433">
        <v>44458</v>
      </c>
      <c r="N267" s="432">
        <v>21437.668694532862</v>
      </c>
      <c r="O267" s="432">
        <v>-1880.8347783130389</v>
      </c>
      <c r="P267" s="432">
        <v>0</v>
      </c>
      <c r="Q267" s="432">
        <v>-6392.165</v>
      </c>
      <c r="R267" s="432">
        <v>400.64714430668801</v>
      </c>
      <c r="S267" s="432">
        <v>15107.3619890308</v>
      </c>
      <c r="T267" s="434"/>
      <c r="U267" s="434"/>
      <c r="X267" s="423"/>
      <c r="Z267" s="424"/>
      <c r="AA267" s="424"/>
    </row>
    <row r="268" spans="13:27">
      <c r="M268" s="433">
        <v>44459</v>
      </c>
      <c r="N268" s="432">
        <v>31063.274285167889</v>
      </c>
      <c r="O268" s="432">
        <v>-11957.322408181635</v>
      </c>
      <c r="P268" s="432">
        <v>0</v>
      </c>
      <c r="Q268" s="432">
        <v>-4380.8379999999997</v>
      </c>
      <c r="R268" s="432">
        <v>397.93174529416342</v>
      </c>
      <c r="S268" s="432">
        <v>18335.702206453949</v>
      </c>
      <c r="T268" s="434"/>
      <c r="U268" s="434"/>
      <c r="X268" s="423"/>
      <c r="Z268" s="424"/>
      <c r="AA268" s="424"/>
    </row>
    <row r="269" spans="13:27">
      <c r="M269" s="433">
        <v>44460</v>
      </c>
      <c r="N269" s="432">
        <v>33848.353158139595</v>
      </c>
      <c r="O269" s="432">
        <v>-10301.245902895014</v>
      </c>
      <c r="P269" s="432">
        <v>0</v>
      </c>
      <c r="Q269" s="432">
        <v>-4998.9129999999996</v>
      </c>
      <c r="R269" s="432">
        <v>399.8465240391082</v>
      </c>
      <c r="S269" s="432">
        <v>17992.161388138258</v>
      </c>
      <c r="T269" s="434"/>
      <c r="U269" s="434"/>
      <c r="X269" s="423"/>
      <c r="Z269" s="424"/>
      <c r="AA269" s="424"/>
    </row>
    <row r="270" spans="13:27">
      <c r="M270" s="433">
        <v>44461</v>
      </c>
      <c r="N270" s="432">
        <v>30075.345106216257</v>
      </c>
      <c r="O270" s="432">
        <v>-4273.1137780563149</v>
      </c>
      <c r="P270" s="432">
        <v>0</v>
      </c>
      <c r="Q270" s="432">
        <v>-8946.0910000000003</v>
      </c>
      <c r="R270" s="432">
        <v>403.39094291665862</v>
      </c>
      <c r="S270" s="432">
        <v>17990.459197725675</v>
      </c>
      <c r="T270" s="434"/>
      <c r="U270" s="434"/>
      <c r="X270" s="423"/>
      <c r="Z270" s="424"/>
      <c r="AA270" s="424"/>
    </row>
    <row r="271" spans="13:27">
      <c r="M271" s="433">
        <v>44462</v>
      </c>
      <c r="N271" s="432">
        <v>28147.708281456889</v>
      </c>
      <c r="O271" s="432">
        <v>-5649.027019092694</v>
      </c>
      <c r="P271" s="432">
        <v>0</v>
      </c>
      <c r="Q271" s="432">
        <v>-9690.476999999999</v>
      </c>
      <c r="R271" s="432">
        <v>407.25709163986608</v>
      </c>
      <c r="S271" s="432">
        <v>17317.139524683349</v>
      </c>
      <c r="T271" s="434"/>
      <c r="U271" s="434"/>
      <c r="X271" s="423"/>
      <c r="Z271" s="424"/>
      <c r="AA271" s="424"/>
    </row>
    <row r="272" spans="13:27">
      <c r="M272" s="433">
        <v>44463</v>
      </c>
      <c r="N272" s="432">
        <v>27492.821457159156</v>
      </c>
      <c r="O272" s="432">
        <v>-4279.7278043644546</v>
      </c>
      <c r="P272" s="432">
        <v>0</v>
      </c>
      <c r="Q272" s="432">
        <v>-9802.7669999999998</v>
      </c>
      <c r="R272" s="432">
        <v>400.25375372841563</v>
      </c>
      <c r="S272" s="432">
        <v>12968.808457560825</v>
      </c>
      <c r="T272" s="434"/>
      <c r="U272" s="434"/>
      <c r="X272" s="423"/>
      <c r="Z272" s="424"/>
      <c r="AA272" s="424"/>
    </row>
    <row r="273" spans="13:27">
      <c r="M273" s="433">
        <v>44464</v>
      </c>
      <c r="N273" s="432">
        <v>27109.308035276263</v>
      </c>
      <c r="O273" s="432">
        <v>-4956.4782195048101</v>
      </c>
      <c r="P273" s="432">
        <v>0</v>
      </c>
      <c r="Q273" s="432">
        <v>-7275.4229999999998</v>
      </c>
      <c r="R273" s="432">
        <v>395.45474564011863</v>
      </c>
      <c r="S273" s="432">
        <v>12517.044920607113</v>
      </c>
      <c r="T273" s="434"/>
      <c r="U273" s="434"/>
      <c r="X273" s="423"/>
      <c r="Z273" s="424"/>
      <c r="AA273" s="424"/>
    </row>
    <row r="274" spans="13:27">
      <c r="M274" s="433">
        <v>44465</v>
      </c>
      <c r="N274" s="432">
        <v>26648.175280525938</v>
      </c>
      <c r="O274" s="432">
        <v>-3659.3816721819494</v>
      </c>
      <c r="P274" s="432">
        <v>0</v>
      </c>
      <c r="Q274" s="432">
        <v>-8334.6769999999997</v>
      </c>
      <c r="R274" s="432">
        <v>406.61197707639246</v>
      </c>
      <c r="S274" s="432">
        <v>14747.599394637828</v>
      </c>
      <c r="T274" s="434"/>
      <c r="U274" s="434"/>
      <c r="X274" s="423"/>
      <c r="Z274" s="424"/>
      <c r="AA274" s="424"/>
    </row>
    <row r="275" spans="13:27">
      <c r="M275" s="433">
        <v>44466</v>
      </c>
      <c r="N275" s="432">
        <v>25521.468869776054</v>
      </c>
      <c r="O275" s="432">
        <v>-3623.2074035470168</v>
      </c>
      <c r="P275" s="432">
        <v>0.17799999999999999</v>
      </c>
      <c r="Q275" s="432">
        <v>-5974.6360000000004</v>
      </c>
      <c r="R275" s="432">
        <v>410.71191583331017</v>
      </c>
      <c r="S275" s="432">
        <v>16235.001303116811</v>
      </c>
      <c r="T275" s="434"/>
      <c r="U275" s="434"/>
      <c r="X275" s="423"/>
      <c r="Z275" s="424"/>
      <c r="AA275" s="424"/>
    </row>
    <row r="276" spans="13:27">
      <c r="M276" s="433">
        <v>44467</v>
      </c>
      <c r="N276" s="432">
        <v>25166.510537375376</v>
      </c>
      <c r="O276" s="432">
        <v>-8080.0552756072466</v>
      </c>
      <c r="P276" s="432">
        <v>1723.66</v>
      </c>
      <c r="Q276" s="432">
        <v>-4645.5019999999995</v>
      </c>
      <c r="R276" s="432">
        <v>412.69383707179912</v>
      </c>
      <c r="S276" s="432">
        <v>18170.235815545926</v>
      </c>
      <c r="T276" s="434"/>
      <c r="U276" s="434"/>
      <c r="X276" s="423"/>
      <c r="Z276" s="424"/>
      <c r="AA276" s="424"/>
    </row>
    <row r="277" spans="13:27">
      <c r="M277" s="433">
        <v>44468</v>
      </c>
      <c r="N277" s="432">
        <v>27191.588069590885</v>
      </c>
      <c r="O277" s="432">
        <v>-4596.4209595108969</v>
      </c>
      <c r="P277" s="432">
        <v>1775.0129999999999</v>
      </c>
      <c r="Q277" s="432">
        <v>-5009.1849999999995</v>
      </c>
      <c r="R277" s="432">
        <v>411.80900135406569</v>
      </c>
      <c r="S277" s="432">
        <v>17533.947817015527</v>
      </c>
      <c r="T277" s="434"/>
      <c r="U277" s="434"/>
      <c r="X277" s="423"/>
      <c r="Z277" s="424"/>
      <c r="AA277" s="424"/>
    </row>
    <row r="278" spans="13:27">
      <c r="M278" s="433">
        <v>44469</v>
      </c>
      <c r="N278" s="432">
        <v>24240.649277286804</v>
      </c>
      <c r="O278" s="432">
        <v>-3071.2128462791302</v>
      </c>
      <c r="P278" s="432">
        <v>0</v>
      </c>
      <c r="Q278" s="432">
        <v>-6251.3239999999996</v>
      </c>
      <c r="R278" s="432">
        <v>406.31618255338969</v>
      </c>
      <c r="S278" s="432">
        <v>16084.569413717023</v>
      </c>
      <c r="T278" s="434"/>
      <c r="U278" s="434"/>
      <c r="X278" s="423"/>
      <c r="Z278" s="424"/>
      <c r="AA278" s="424"/>
    </row>
    <row r="279" spans="13:27">
      <c r="M279" s="433">
        <v>44470</v>
      </c>
      <c r="N279" s="432">
        <v>23929.606106962925</v>
      </c>
      <c r="O279" s="432">
        <v>-127.4455279611177</v>
      </c>
      <c r="P279" s="432">
        <v>0</v>
      </c>
      <c r="Q279" s="432">
        <v>-11281.823</v>
      </c>
      <c r="R279" s="432">
        <v>405.92147459108412</v>
      </c>
      <c r="S279" s="432">
        <v>13829.300848437733</v>
      </c>
      <c r="T279" s="434"/>
      <c r="U279" s="434"/>
      <c r="X279" s="423"/>
      <c r="Z279" s="424"/>
      <c r="AA279" s="424"/>
    </row>
    <row r="280" spans="13:27">
      <c r="M280" s="433">
        <v>44471</v>
      </c>
      <c r="N280" s="432">
        <v>27718.874542069982</v>
      </c>
      <c r="O280" s="432">
        <v>-0.62300924765122678</v>
      </c>
      <c r="P280" s="432">
        <v>0</v>
      </c>
      <c r="Q280" s="432">
        <v>-11483.984999999999</v>
      </c>
      <c r="R280" s="432">
        <v>407.58919137936982</v>
      </c>
      <c r="S280" s="432">
        <v>13849.356236671118</v>
      </c>
      <c r="T280" s="434"/>
      <c r="U280" s="434"/>
      <c r="X280" s="423"/>
      <c r="Z280" s="424"/>
      <c r="AA280" s="424"/>
    </row>
    <row r="281" spans="13:27">
      <c r="M281" s="433">
        <v>44472</v>
      </c>
      <c r="N281" s="432">
        <v>22901.304223382318</v>
      </c>
      <c r="O281" s="432">
        <v>-227.00055435917358</v>
      </c>
      <c r="P281" s="432">
        <v>0</v>
      </c>
      <c r="Q281" s="432">
        <v>-6652.0410000000002</v>
      </c>
      <c r="R281" s="432">
        <v>421.16059392062334</v>
      </c>
      <c r="S281" s="432">
        <v>16427.434002208218</v>
      </c>
      <c r="T281" s="434"/>
      <c r="U281" s="434"/>
      <c r="X281" s="423"/>
      <c r="Z281" s="424"/>
      <c r="AA281" s="424"/>
    </row>
    <row r="282" spans="13:27">
      <c r="M282" s="433">
        <v>44473</v>
      </c>
      <c r="N282" s="432">
        <v>24329.087702467968</v>
      </c>
      <c r="O282" s="432">
        <v>-398.65514225818526</v>
      </c>
      <c r="P282" s="432">
        <v>9.3360000000000003</v>
      </c>
      <c r="Q282" s="432">
        <v>-7768.7609999999995</v>
      </c>
      <c r="R282" s="432">
        <v>414.50586357020524</v>
      </c>
      <c r="S282" s="432">
        <v>16039.765283409539</v>
      </c>
      <c r="T282" s="434"/>
      <c r="U282" s="434"/>
      <c r="X282" s="423"/>
      <c r="Z282" s="424"/>
      <c r="AA282" s="424"/>
    </row>
    <row r="283" spans="13:27">
      <c r="M283" s="433">
        <v>44474</v>
      </c>
      <c r="N283" s="432">
        <v>32943.381040888649</v>
      </c>
      <c r="O283" s="432">
        <v>-4840.1891268890058</v>
      </c>
      <c r="P283" s="432">
        <v>25.885000000000002</v>
      </c>
      <c r="Q283" s="432">
        <v>-12215.288999999999</v>
      </c>
      <c r="R283" s="432">
        <v>433.93347754342597</v>
      </c>
      <c r="S283" s="432">
        <v>15436.231765116167</v>
      </c>
      <c r="T283" s="434"/>
      <c r="U283" s="434"/>
      <c r="X283" s="423"/>
      <c r="Z283" s="424"/>
      <c r="AA283" s="424"/>
    </row>
    <row r="284" spans="13:27">
      <c r="M284" s="433">
        <v>44475</v>
      </c>
      <c r="N284" s="432">
        <v>37305.393160906679</v>
      </c>
      <c r="O284" s="432">
        <v>-10959.469398626876</v>
      </c>
      <c r="P284" s="432">
        <v>0</v>
      </c>
      <c r="Q284" s="432">
        <v>-14784.223</v>
      </c>
      <c r="R284" s="432">
        <v>430.83671186373959</v>
      </c>
      <c r="S284" s="432">
        <v>15099.006921665787</v>
      </c>
      <c r="T284" s="434"/>
      <c r="U284" s="434"/>
      <c r="X284" s="423"/>
      <c r="Z284" s="424"/>
      <c r="AA284" s="424"/>
    </row>
    <row r="285" spans="13:27">
      <c r="M285" s="433">
        <v>44476</v>
      </c>
      <c r="N285" s="432">
        <v>29994.932424975545</v>
      </c>
      <c r="O285" s="432">
        <v>-3580.9836673524628</v>
      </c>
      <c r="P285" s="432">
        <v>0</v>
      </c>
      <c r="Q285" s="432">
        <v>-12724.491</v>
      </c>
      <c r="R285" s="432">
        <v>437.17715872270799</v>
      </c>
      <c r="S285" s="432">
        <v>14576.731192539986</v>
      </c>
      <c r="T285" s="434"/>
      <c r="U285" s="434"/>
      <c r="X285" s="423"/>
      <c r="Z285" s="424"/>
      <c r="AA285" s="424"/>
    </row>
    <row r="286" spans="13:27">
      <c r="M286" s="433">
        <v>44477</v>
      </c>
      <c r="N286" s="432">
        <v>28429.930371847073</v>
      </c>
      <c r="O286" s="432">
        <v>-4190.3635246410704</v>
      </c>
      <c r="P286" s="432">
        <v>0</v>
      </c>
      <c r="Q286" s="432">
        <v>-11709.487999999999</v>
      </c>
      <c r="R286" s="432">
        <v>429.18559014135548</v>
      </c>
      <c r="S286" s="432">
        <v>12452.65096934061</v>
      </c>
      <c r="T286" s="434"/>
      <c r="U286" s="434"/>
      <c r="X286" s="423"/>
      <c r="Z286" s="424"/>
      <c r="AA286" s="424"/>
    </row>
    <row r="287" spans="13:27">
      <c r="M287" s="433">
        <v>44478</v>
      </c>
      <c r="N287" s="432">
        <v>27399.397102746305</v>
      </c>
      <c r="O287" s="432">
        <v>-4247.8368260970428</v>
      </c>
      <c r="P287" s="432">
        <v>0</v>
      </c>
      <c r="Q287" s="432">
        <v>-10448.621000000001</v>
      </c>
      <c r="R287" s="432">
        <v>431.459211583247</v>
      </c>
      <c r="S287" s="432">
        <v>13727.199733247282</v>
      </c>
      <c r="T287" s="434"/>
      <c r="U287" s="434"/>
      <c r="X287" s="423"/>
      <c r="Z287" s="424"/>
      <c r="AA287" s="424"/>
    </row>
    <row r="288" spans="13:27">
      <c r="M288" s="433">
        <v>44479</v>
      </c>
      <c r="N288" s="432">
        <v>32126.181478540188</v>
      </c>
      <c r="O288" s="432">
        <v>-7998.3189968907554</v>
      </c>
      <c r="P288" s="432">
        <v>0</v>
      </c>
      <c r="Q288" s="432">
        <v>-8074.3250000000007</v>
      </c>
      <c r="R288" s="432">
        <v>415.23670146385734</v>
      </c>
      <c r="S288" s="432">
        <v>15847.22825929017</v>
      </c>
      <c r="T288" s="434"/>
      <c r="U288" s="434"/>
      <c r="X288" s="423"/>
      <c r="Z288" s="424"/>
      <c r="AA288" s="424"/>
    </row>
    <row r="289" spans="13:27">
      <c r="M289" s="433">
        <v>44480</v>
      </c>
      <c r="N289" s="432">
        <v>34828.202399255111</v>
      </c>
      <c r="O289" s="432">
        <v>-10136.412635804654</v>
      </c>
      <c r="P289" s="432">
        <v>7.5880000000000001</v>
      </c>
      <c r="Q289" s="432">
        <v>-7562.9160000000002</v>
      </c>
      <c r="R289" s="432">
        <v>449.28984010069007</v>
      </c>
      <c r="S289" s="432">
        <v>18377.401251235722</v>
      </c>
      <c r="T289" s="434"/>
      <c r="U289" s="434"/>
      <c r="X289" s="423"/>
      <c r="Z289" s="424"/>
      <c r="AA289" s="424"/>
    </row>
    <row r="290" spans="13:27">
      <c r="M290" s="433">
        <v>44481</v>
      </c>
      <c r="N290" s="432">
        <v>34897.167845620352</v>
      </c>
      <c r="O290" s="432">
        <v>-9488.789139456705</v>
      </c>
      <c r="P290" s="432">
        <v>0</v>
      </c>
      <c r="Q290" s="432">
        <v>-8334.52</v>
      </c>
      <c r="R290" s="432">
        <v>450.725718325336</v>
      </c>
      <c r="S290" s="432">
        <v>19043.423300407198</v>
      </c>
      <c r="T290" s="434"/>
      <c r="U290" s="434"/>
      <c r="X290" s="423"/>
      <c r="Z290" s="424"/>
      <c r="AA290" s="424"/>
    </row>
    <row r="291" spans="13:27">
      <c r="M291" s="433">
        <v>44482</v>
      </c>
      <c r="N291" s="432">
        <v>32840.18944136428</v>
      </c>
      <c r="O291" s="432">
        <v>-9922.5734994255909</v>
      </c>
      <c r="P291" s="432">
        <v>0</v>
      </c>
      <c r="Q291" s="432">
        <v>-3319.8919999999998</v>
      </c>
      <c r="R291" s="432">
        <v>441.36001876315413</v>
      </c>
      <c r="S291" s="432">
        <v>19555.806830128575</v>
      </c>
      <c r="T291" s="434"/>
      <c r="U291" s="434"/>
      <c r="X291" s="423"/>
      <c r="Z291" s="424"/>
      <c r="AA291" s="424"/>
    </row>
    <row r="292" spans="13:27">
      <c r="M292" s="433">
        <v>44483</v>
      </c>
      <c r="N292" s="432">
        <v>34290.220154483097</v>
      </c>
      <c r="O292" s="432">
        <v>-9808.8455777449471</v>
      </c>
      <c r="P292" s="432">
        <v>0.54600000000000004</v>
      </c>
      <c r="Q292" s="432">
        <v>-6184.3829999999998</v>
      </c>
      <c r="R292" s="432">
        <v>441.11400062176085</v>
      </c>
      <c r="S292" s="432">
        <v>17865.048170426238</v>
      </c>
      <c r="T292" s="434"/>
      <c r="U292" s="434"/>
      <c r="X292" s="423"/>
      <c r="Z292" s="424"/>
      <c r="AA292" s="424"/>
    </row>
    <row r="293" spans="13:27">
      <c r="M293" s="433">
        <v>44484</v>
      </c>
      <c r="N293" s="432">
        <v>42890.924360391597</v>
      </c>
      <c r="O293" s="432">
        <v>-16762.967892934317</v>
      </c>
      <c r="P293" s="432">
        <v>0</v>
      </c>
      <c r="Q293" s="432">
        <v>-11098.662</v>
      </c>
      <c r="R293" s="432">
        <v>434.40104291316675</v>
      </c>
      <c r="S293" s="432">
        <v>13384.393573482601</v>
      </c>
      <c r="T293" s="434"/>
      <c r="U293" s="434"/>
      <c r="X293" s="423"/>
      <c r="Z293" s="424"/>
      <c r="AA293" s="424"/>
    </row>
    <row r="294" spans="13:27">
      <c r="M294" s="433">
        <v>44485</v>
      </c>
      <c r="N294" s="432">
        <v>41095.731562322348</v>
      </c>
      <c r="O294" s="432">
        <v>-15168.087296354699</v>
      </c>
      <c r="P294" s="432">
        <v>0</v>
      </c>
      <c r="Q294" s="432">
        <v>-11474.967999999999</v>
      </c>
      <c r="R294" s="432">
        <v>432.61129672286478</v>
      </c>
      <c r="S294" s="432">
        <v>12449.817864482106</v>
      </c>
      <c r="T294" s="434"/>
      <c r="U294" s="434"/>
      <c r="X294" s="423"/>
      <c r="Z294" s="424"/>
      <c r="AA294" s="424"/>
    </row>
    <row r="295" spans="13:27">
      <c r="M295" s="433">
        <v>44486</v>
      </c>
      <c r="N295" s="432">
        <v>38527.174316792109</v>
      </c>
      <c r="O295" s="432">
        <v>-13655.376786678082</v>
      </c>
      <c r="P295" s="432">
        <v>0</v>
      </c>
      <c r="Q295" s="432">
        <v>-8145.3589999999995</v>
      </c>
      <c r="R295" s="432">
        <v>432.13717383748531</v>
      </c>
      <c r="S295" s="432">
        <v>16260.140272181876</v>
      </c>
      <c r="T295" s="434"/>
      <c r="U295" s="434"/>
      <c r="X295" s="423"/>
      <c r="Z295" s="424"/>
      <c r="AA295" s="424"/>
    </row>
    <row r="296" spans="13:27">
      <c r="M296" s="433">
        <v>44487</v>
      </c>
      <c r="N296" s="432">
        <v>39034.197643533909</v>
      </c>
      <c r="O296" s="432">
        <v>-15577.644885273967</v>
      </c>
      <c r="P296" s="432">
        <v>0</v>
      </c>
      <c r="Q296" s="432">
        <v>-8186.7669999999998</v>
      </c>
      <c r="R296" s="432">
        <v>417.40009907182031</v>
      </c>
      <c r="S296" s="432">
        <v>16947.740333718673</v>
      </c>
      <c r="T296" s="434"/>
      <c r="U296" s="434"/>
      <c r="X296" s="423"/>
      <c r="Z296" s="424"/>
      <c r="AA296" s="424"/>
    </row>
    <row r="297" spans="13:27">
      <c r="M297" s="433">
        <v>44488</v>
      </c>
      <c r="N297" s="432">
        <v>41261.603899086353</v>
      </c>
      <c r="O297" s="432">
        <v>-14276.69636319197</v>
      </c>
      <c r="P297" s="432">
        <v>0</v>
      </c>
      <c r="Q297" s="432">
        <v>-7172.1860000000006</v>
      </c>
      <c r="R297" s="432">
        <v>423.12619267915653</v>
      </c>
      <c r="S297" s="432">
        <v>19553.068314792316</v>
      </c>
      <c r="T297" s="434"/>
      <c r="U297" s="434"/>
      <c r="X297" s="423"/>
      <c r="Z297" s="424"/>
      <c r="AA297" s="424"/>
    </row>
    <row r="298" spans="13:27">
      <c r="M298" s="433">
        <v>44489</v>
      </c>
      <c r="N298" s="432">
        <v>43747.590781950326</v>
      </c>
      <c r="O298" s="432">
        <v>-18664.689300338756</v>
      </c>
      <c r="P298" s="432">
        <v>0</v>
      </c>
      <c r="Q298" s="432">
        <v>-6864.2250000000004</v>
      </c>
      <c r="R298" s="432">
        <v>434.88466007412609</v>
      </c>
      <c r="S298" s="432">
        <v>19821.253914639074</v>
      </c>
      <c r="T298" s="434"/>
      <c r="U298" s="434"/>
      <c r="X298" s="423"/>
      <c r="Z298" s="424"/>
      <c r="AA298" s="424"/>
    </row>
    <row r="299" spans="13:27">
      <c r="M299" s="433">
        <v>44490</v>
      </c>
      <c r="N299" s="432">
        <v>45581.87235273204</v>
      </c>
      <c r="O299" s="432">
        <v>-18056.262413639808</v>
      </c>
      <c r="P299" s="432">
        <v>0</v>
      </c>
      <c r="Q299" s="432">
        <v>-10828.666999999999</v>
      </c>
      <c r="R299" s="432">
        <v>438.97264781677336</v>
      </c>
      <c r="S299" s="432">
        <v>20388.921913158829</v>
      </c>
      <c r="T299" s="434"/>
      <c r="U299" s="434"/>
      <c r="X299" s="423"/>
      <c r="Z299" s="424"/>
      <c r="AA299" s="424"/>
    </row>
    <row r="300" spans="13:27">
      <c r="M300" s="433">
        <v>44491</v>
      </c>
      <c r="N300" s="432">
        <v>51354.793047789986</v>
      </c>
      <c r="O300" s="432">
        <v>-20548.83069038199</v>
      </c>
      <c r="P300" s="432">
        <v>0</v>
      </c>
      <c r="Q300" s="432">
        <v>-12103.263999999999</v>
      </c>
      <c r="R300" s="432">
        <v>432.2804324154684</v>
      </c>
      <c r="S300" s="432">
        <v>18242.572299978834</v>
      </c>
      <c r="T300" s="434"/>
      <c r="U300" s="434"/>
      <c r="X300" s="423"/>
      <c r="Z300" s="424"/>
      <c r="AA300" s="424"/>
    </row>
    <row r="301" spans="13:27">
      <c r="M301" s="433">
        <v>44492</v>
      </c>
      <c r="N301" s="432">
        <v>52144.572953071693</v>
      </c>
      <c r="O301" s="432">
        <v>-21462.932900950909</v>
      </c>
      <c r="P301" s="432">
        <v>0</v>
      </c>
      <c r="Q301" s="432">
        <v>-12183.223</v>
      </c>
      <c r="R301" s="432">
        <v>426.40502062108726</v>
      </c>
      <c r="S301" s="432">
        <v>16152.943947234473</v>
      </c>
      <c r="T301" s="434"/>
      <c r="U301" s="434"/>
      <c r="X301" s="423"/>
      <c r="Z301" s="424"/>
      <c r="AA301" s="424"/>
    </row>
    <row r="302" spans="13:27">
      <c r="M302" s="433">
        <v>44493</v>
      </c>
      <c r="N302" s="432">
        <v>48129.426617616191</v>
      </c>
      <c r="O302" s="432">
        <v>-24422.015424571724</v>
      </c>
      <c r="P302" s="432">
        <v>0</v>
      </c>
      <c r="Q302" s="432">
        <v>-9749.9869999999992</v>
      </c>
      <c r="R302" s="432">
        <v>441.06450899260409</v>
      </c>
      <c r="S302" s="432">
        <v>18520.678039991079</v>
      </c>
      <c r="T302" s="434"/>
      <c r="U302" s="434"/>
      <c r="X302" s="423"/>
      <c r="Z302" s="424"/>
      <c r="AA302" s="424"/>
    </row>
    <row r="303" spans="13:27">
      <c r="M303" s="433">
        <v>44494</v>
      </c>
      <c r="N303" s="432">
        <v>53791.43762825639</v>
      </c>
      <c r="O303" s="432">
        <v>-31317.443814922721</v>
      </c>
      <c r="P303" s="432">
        <v>0</v>
      </c>
      <c r="Q303" s="432">
        <v>-8201.7649999999994</v>
      </c>
      <c r="R303" s="432">
        <v>440.86894663739065</v>
      </c>
      <c r="S303" s="432">
        <v>18405.70715882388</v>
      </c>
      <c r="T303" s="434"/>
      <c r="U303" s="434"/>
      <c r="X303" s="423"/>
      <c r="Z303" s="424"/>
      <c r="AA303" s="424"/>
    </row>
    <row r="304" spans="13:27">
      <c r="M304" s="433">
        <v>44495</v>
      </c>
      <c r="N304" s="432">
        <v>51826.745798281998</v>
      </c>
      <c r="O304" s="432">
        <v>-24374.23751413076</v>
      </c>
      <c r="P304" s="432">
        <v>0</v>
      </c>
      <c r="Q304" s="432">
        <v>-8696.6010000000006</v>
      </c>
      <c r="R304" s="432">
        <v>432.55630864751259</v>
      </c>
      <c r="S304" s="432">
        <v>19473.870826725535</v>
      </c>
      <c r="T304" s="434"/>
      <c r="U304" s="434"/>
      <c r="X304" s="423"/>
      <c r="Z304" s="424"/>
      <c r="AA304" s="424"/>
    </row>
    <row r="305" spans="13:27">
      <c r="M305" s="433">
        <v>44496</v>
      </c>
      <c r="N305" s="432">
        <v>53825.185373280336</v>
      </c>
      <c r="O305" s="432">
        <v>-22600.924501870828</v>
      </c>
      <c r="P305" s="432">
        <v>0</v>
      </c>
      <c r="Q305" s="432">
        <v>-11611.438</v>
      </c>
      <c r="R305" s="432">
        <v>435.48762971467386</v>
      </c>
      <c r="S305" s="432">
        <v>17155.772429214936</v>
      </c>
      <c r="T305" s="434"/>
      <c r="U305" s="434"/>
      <c r="X305" s="423"/>
      <c r="Z305" s="424"/>
      <c r="AA305" s="424"/>
    </row>
    <row r="306" spans="13:27">
      <c r="M306" s="433">
        <v>44497</v>
      </c>
      <c r="N306" s="432">
        <v>53866.903994028056</v>
      </c>
      <c r="O306" s="432">
        <v>-24946.21860317123</v>
      </c>
      <c r="P306" s="432">
        <v>0</v>
      </c>
      <c r="Q306" s="432">
        <v>-13198.305</v>
      </c>
      <c r="R306" s="432">
        <v>432.08544237590792</v>
      </c>
      <c r="S306" s="432">
        <v>14087.43120734426</v>
      </c>
      <c r="T306" s="434"/>
      <c r="U306" s="434"/>
      <c r="X306" s="423"/>
      <c r="Z306" s="424"/>
      <c r="AA306" s="424"/>
    </row>
    <row r="307" spans="13:27">
      <c r="M307" s="433">
        <v>44498</v>
      </c>
      <c r="N307" s="432">
        <v>57378.464372127535</v>
      </c>
      <c r="O307" s="432">
        <v>-27786.888399290885</v>
      </c>
      <c r="P307" s="432">
        <v>0</v>
      </c>
      <c r="Q307" s="432">
        <v>-14134.584999999999</v>
      </c>
      <c r="R307" s="432">
        <v>428.20365668316305</v>
      </c>
      <c r="S307" s="432">
        <v>13673.833257908856</v>
      </c>
      <c r="T307" s="434"/>
      <c r="U307" s="434"/>
      <c r="X307" s="423"/>
      <c r="Z307" s="424"/>
      <c r="AA307" s="424"/>
    </row>
    <row r="308" spans="13:27">
      <c r="M308" s="433">
        <v>44499</v>
      </c>
      <c r="N308" s="432">
        <v>51332.775325801755</v>
      </c>
      <c r="O308" s="432">
        <v>-27044.712570748608</v>
      </c>
      <c r="P308" s="432">
        <v>0</v>
      </c>
      <c r="Q308" s="432">
        <v>-14095.057000000001</v>
      </c>
      <c r="R308" s="432">
        <v>427.45090102221195</v>
      </c>
      <c r="S308" s="432">
        <v>14106.786197291669</v>
      </c>
      <c r="T308" s="434"/>
      <c r="U308" s="434"/>
      <c r="X308" s="423"/>
      <c r="Z308" s="424"/>
      <c r="AA308" s="424"/>
    </row>
    <row r="309" spans="13:27">
      <c r="M309" s="433">
        <v>44500</v>
      </c>
      <c r="N309" s="432">
        <v>53594.287421714434</v>
      </c>
      <c r="O309" s="432">
        <v>-23804.346296354699</v>
      </c>
      <c r="P309" s="432">
        <v>0</v>
      </c>
      <c r="Q309" s="432">
        <v>-11764.576999999999</v>
      </c>
      <c r="R309" s="432">
        <v>438.67164033144218</v>
      </c>
      <c r="S309" s="432">
        <v>16860.750823298076</v>
      </c>
      <c r="T309" s="434"/>
      <c r="U309" s="434"/>
      <c r="X309" s="423"/>
      <c r="Z309" s="424"/>
      <c r="AA309" s="424"/>
    </row>
    <row r="310" spans="13:27">
      <c r="M310" s="433">
        <v>44501</v>
      </c>
      <c r="N310" s="432">
        <v>41813.620798808712</v>
      </c>
      <c r="O310" s="432">
        <v>-13532.30095018005</v>
      </c>
      <c r="P310" s="432">
        <v>0</v>
      </c>
      <c r="Q310" s="432">
        <v>-7339.6280000000006</v>
      </c>
      <c r="R310" s="432">
        <v>429.31195258519563</v>
      </c>
      <c r="S310" s="432">
        <v>18716.136335057068</v>
      </c>
      <c r="T310" s="434"/>
      <c r="U310" s="434"/>
      <c r="X310" s="423"/>
      <c r="Z310" s="424"/>
      <c r="AA310" s="424"/>
    </row>
    <row r="311" spans="13:27">
      <c r="M311" s="433">
        <v>44502</v>
      </c>
      <c r="N311" s="432">
        <v>46331.545238948056</v>
      </c>
      <c r="O311" s="432">
        <v>-20815.106128664178</v>
      </c>
      <c r="P311" s="432">
        <v>2.411</v>
      </c>
      <c r="Q311" s="432">
        <v>-8978.6020000000008</v>
      </c>
      <c r="R311" s="432">
        <v>442.44344920961129</v>
      </c>
      <c r="S311" s="432">
        <v>21063.294183848455</v>
      </c>
      <c r="T311" s="434"/>
      <c r="U311" s="434"/>
      <c r="X311" s="423"/>
      <c r="Z311" s="424"/>
      <c r="AA311" s="424"/>
    </row>
    <row r="312" spans="13:27">
      <c r="M312" s="433">
        <v>44503</v>
      </c>
      <c r="N312" s="432">
        <v>49038.774863327613</v>
      </c>
      <c r="O312" s="432">
        <v>-20006.928508857764</v>
      </c>
      <c r="P312" s="432">
        <v>24.777999999999999</v>
      </c>
      <c r="Q312" s="432">
        <v>-8347.0920000000006</v>
      </c>
      <c r="R312" s="432">
        <v>442.41580511386707</v>
      </c>
      <c r="S312" s="432">
        <v>21584.812008638401</v>
      </c>
      <c r="T312" s="434"/>
      <c r="U312" s="434"/>
      <c r="X312" s="423"/>
      <c r="Z312" s="424"/>
      <c r="AA312" s="424"/>
    </row>
    <row r="313" spans="13:27">
      <c r="M313" s="433">
        <v>44504</v>
      </c>
      <c r="N313" s="432">
        <v>47434.88925596654</v>
      </c>
      <c r="O313" s="432">
        <v>-17920.074398654913</v>
      </c>
      <c r="P313" s="432">
        <v>0</v>
      </c>
      <c r="Q313" s="432">
        <v>-8233.2690000000002</v>
      </c>
      <c r="R313" s="432">
        <v>438.29369885632639</v>
      </c>
      <c r="S313" s="432">
        <v>21275.951801675015</v>
      </c>
      <c r="T313" s="434"/>
      <c r="U313" s="434"/>
      <c r="X313" s="423"/>
      <c r="Z313" s="424"/>
      <c r="AA313" s="424"/>
    </row>
    <row r="314" spans="13:27">
      <c r="M314" s="433">
        <v>44505</v>
      </c>
      <c r="N314" s="432">
        <v>49784.742375751506</v>
      </c>
      <c r="O314" s="432">
        <v>-20296.735702019942</v>
      </c>
      <c r="P314" s="432">
        <v>0</v>
      </c>
      <c r="Q314" s="432">
        <v>-8613.094000000001</v>
      </c>
      <c r="R314" s="432">
        <v>434.27986514936009</v>
      </c>
      <c r="S314" s="432">
        <v>18063.064280563718</v>
      </c>
      <c r="T314" s="434"/>
      <c r="U314" s="434"/>
      <c r="X314" s="423"/>
      <c r="Z314" s="424"/>
      <c r="AA314" s="424"/>
    </row>
    <row r="315" spans="13:27">
      <c r="M315" s="433">
        <v>44506</v>
      </c>
      <c r="N315" s="432">
        <v>49112.89584988288</v>
      </c>
      <c r="O315" s="432">
        <v>-20193.259167658351</v>
      </c>
      <c r="P315" s="432">
        <v>0</v>
      </c>
      <c r="Q315" s="432">
        <v>-8906.0360000000001</v>
      </c>
      <c r="R315" s="432">
        <v>435.03039296685614</v>
      </c>
      <c r="S315" s="432">
        <v>19088.243255464087</v>
      </c>
      <c r="T315" s="434"/>
      <c r="U315" s="434"/>
      <c r="X315" s="423"/>
      <c r="Z315" s="424"/>
      <c r="AA315" s="424"/>
    </row>
    <row r="316" spans="13:27">
      <c r="M316" s="433">
        <v>44507</v>
      </c>
      <c r="N316" s="432">
        <v>44781.80717233882</v>
      </c>
      <c r="O316" s="432">
        <v>-15960.080662859857</v>
      </c>
      <c r="P316" s="432">
        <v>268.49400000000003</v>
      </c>
      <c r="Q316" s="432">
        <v>-5807.4550000000008</v>
      </c>
      <c r="R316" s="432">
        <v>439.2181691887439</v>
      </c>
      <c r="S316" s="432">
        <v>21119.404719004302</v>
      </c>
      <c r="T316" s="434"/>
      <c r="U316" s="434"/>
      <c r="X316" s="423"/>
      <c r="Z316" s="424"/>
      <c r="AA316" s="424"/>
    </row>
    <row r="317" spans="13:27">
      <c r="M317" s="433">
        <v>44508</v>
      </c>
      <c r="N317" s="432">
        <v>61482.810600389559</v>
      </c>
      <c r="O317" s="432">
        <v>-32425.208851934851</v>
      </c>
      <c r="P317" s="432">
        <v>290.09100000000001</v>
      </c>
      <c r="Q317" s="432">
        <v>-7576.61</v>
      </c>
      <c r="R317" s="432">
        <v>443.55413643603879</v>
      </c>
      <c r="S317" s="432">
        <v>22941.352937673662</v>
      </c>
      <c r="T317" s="434"/>
      <c r="U317" s="434"/>
      <c r="X317" s="423"/>
      <c r="Z317" s="424"/>
      <c r="AA317" s="424"/>
    </row>
    <row r="318" spans="13:27">
      <c r="M318" s="433">
        <v>44509</v>
      </c>
      <c r="N318" s="432">
        <v>59916.637165236243</v>
      </c>
      <c r="O318" s="432">
        <v>-31572.591227599347</v>
      </c>
      <c r="P318" s="432">
        <v>318.86500000000001</v>
      </c>
      <c r="Q318" s="432">
        <v>-6601.7929999999997</v>
      </c>
      <c r="R318" s="432">
        <v>442.38667819117433</v>
      </c>
      <c r="S318" s="432">
        <v>20943.517021246211</v>
      </c>
      <c r="T318" s="434"/>
      <c r="U318" s="434"/>
      <c r="X318" s="423"/>
      <c r="Z318" s="424"/>
      <c r="AA318" s="424"/>
    </row>
    <row r="319" spans="13:27">
      <c r="M319" s="433">
        <v>44510</v>
      </c>
      <c r="N319" s="432">
        <v>38380.881706003063</v>
      </c>
      <c r="O319" s="432">
        <v>-13596.711623354786</v>
      </c>
      <c r="P319" s="432">
        <v>0</v>
      </c>
      <c r="Q319" s="432">
        <v>-3951.056</v>
      </c>
      <c r="R319" s="432">
        <v>443.62282160270797</v>
      </c>
      <c r="S319" s="432">
        <v>20918.265676629573</v>
      </c>
      <c r="T319" s="434"/>
      <c r="U319" s="434"/>
      <c r="X319" s="423"/>
      <c r="Z319" s="424"/>
      <c r="AA319" s="424"/>
    </row>
    <row r="320" spans="13:27">
      <c r="M320" s="433">
        <v>44511</v>
      </c>
      <c r="N320" s="432">
        <v>40049.167274393556</v>
      </c>
      <c r="O320" s="432">
        <v>-14273.256084768016</v>
      </c>
      <c r="P320" s="432">
        <v>0</v>
      </c>
      <c r="Q320" s="432">
        <v>-5126.7349999999997</v>
      </c>
      <c r="R320" s="432">
        <v>441.68152818191356</v>
      </c>
      <c r="S320" s="432">
        <v>21568.460306125238</v>
      </c>
      <c r="T320" s="434"/>
      <c r="U320" s="434"/>
      <c r="X320" s="423"/>
      <c r="Z320" s="424"/>
      <c r="AA320" s="424"/>
    </row>
    <row r="321" spans="13:27">
      <c r="M321" s="433">
        <v>44512</v>
      </c>
      <c r="N321" s="432">
        <v>40459.724496225768</v>
      </c>
      <c r="O321" s="432">
        <v>-13336.494836028012</v>
      </c>
      <c r="P321" s="432">
        <v>0</v>
      </c>
      <c r="Q321" s="432">
        <v>-5065.8389999999999</v>
      </c>
      <c r="R321" s="432">
        <v>431.57446181118462</v>
      </c>
      <c r="S321" s="432">
        <v>21470.245499298078</v>
      </c>
      <c r="T321" s="434"/>
      <c r="U321" s="434"/>
      <c r="X321" s="423"/>
      <c r="Z321" s="424"/>
      <c r="AA321" s="424"/>
    </row>
    <row r="322" spans="13:27">
      <c r="M322" s="433">
        <v>44513</v>
      </c>
      <c r="N322" s="432">
        <v>40074.26965711284</v>
      </c>
      <c r="O322" s="432">
        <v>-14128.548485190535</v>
      </c>
      <c r="P322" s="432">
        <v>0</v>
      </c>
      <c r="Q322" s="432">
        <v>-4297.1729999999998</v>
      </c>
      <c r="R322" s="432">
        <v>427.58027669138932</v>
      </c>
      <c r="S322" s="432">
        <v>21375.369738136815</v>
      </c>
      <c r="T322" s="434"/>
      <c r="U322" s="434"/>
      <c r="X322" s="423"/>
      <c r="Z322" s="424"/>
      <c r="AA322" s="424"/>
    </row>
    <row r="323" spans="13:27">
      <c r="M323" s="433">
        <v>44514</v>
      </c>
      <c r="N323" s="432">
        <v>35085.140075970652</v>
      </c>
      <c r="O323" s="432">
        <v>-11504.375538282862</v>
      </c>
      <c r="P323" s="432">
        <v>0</v>
      </c>
      <c r="Q323" s="432">
        <v>-386.93399999999997</v>
      </c>
      <c r="R323" s="432">
        <v>440.24827599707623</v>
      </c>
      <c r="S323" s="432">
        <v>25769.966299462998</v>
      </c>
      <c r="T323" s="434"/>
      <c r="U323" s="434"/>
      <c r="X323" s="423"/>
      <c r="Z323" s="424"/>
      <c r="AA323" s="424"/>
    </row>
    <row r="324" spans="13:27">
      <c r="M324" s="433">
        <v>44515</v>
      </c>
      <c r="N324" s="432">
        <v>28320.014589788108</v>
      </c>
      <c r="O324" s="432">
        <v>-2384.7608825476627</v>
      </c>
      <c r="P324" s="432">
        <v>0</v>
      </c>
      <c r="Q324" s="432">
        <v>-492.74599999999998</v>
      </c>
      <c r="R324" s="432">
        <v>429.60686435947656</v>
      </c>
      <c r="S324" s="432">
        <v>24499.22846152234</v>
      </c>
      <c r="T324" s="434"/>
      <c r="U324" s="434"/>
      <c r="X324" s="423"/>
      <c r="Z324" s="424"/>
      <c r="AA324" s="424"/>
    </row>
    <row r="325" spans="13:27">
      <c r="M325" s="433">
        <v>44516</v>
      </c>
      <c r="N325" s="432">
        <v>25988.911251025442</v>
      </c>
      <c r="O325" s="432">
        <v>-2383.7033689259056</v>
      </c>
      <c r="P325" s="432">
        <v>2117.654</v>
      </c>
      <c r="Q325" s="432">
        <v>-2118.0229999999997</v>
      </c>
      <c r="R325" s="432">
        <v>435.73075638037596</v>
      </c>
      <c r="S325" s="432">
        <v>23724.544108675971</v>
      </c>
      <c r="T325" s="434"/>
      <c r="U325" s="434"/>
      <c r="X325" s="423"/>
      <c r="Z325" s="424"/>
      <c r="AA325" s="424"/>
    </row>
    <row r="326" spans="13:27">
      <c r="M326" s="433">
        <v>44517</v>
      </c>
      <c r="N326" s="432">
        <v>24516.917297810356</v>
      </c>
      <c r="O326" s="432">
        <v>-2378.4319240963264</v>
      </c>
      <c r="P326" s="432">
        <v>3270.116</v>
      </c>
      <c r="Q326" s="432">
        <v>-3637.3</v>
      </c>
      <c r="R326" s="432">
        <v>439.84778715511624</v>
      </c>
      <c r="S326" s="432">
        <v>23276.573456723963</v>
      </c>
      <c r="T326" s="434"/>
      <c r="U326" s="434"/>
      <c r="X326" s="423"/>
      <c r="Z326" s="424"/>
      <c r="AA326" s="424"/>
    </row>
    <row r="327" spans="13:27">
      <c r="M327" s="433">
        <v>44518</v>
      </c>
      <c r="N327" s="432">
        <v>25396.680719515192</v>
      </c>
      <c r="O327" s="432">
        <v>-2381.0395000065805</v>
      </c>
      <c r="P327" s="432">
        <v>2857.627</v>
      </c>
      <c r="Q327" s="432">
        <v>-2089.4449999999997</v>
      </c>
      <c r="R327" s="432">
        <v>441.17073520608358</v>
      </c>
      <c r="S327" s="432">
        <v>26170.699367280711</v>
      </c>
      <c r="T327" s="434"/>
      <c r="U327" s="434"/>
      <c r="X327" s="423"/>
      <c r="Z327" s="424"/>
      <c r="AA327" s="424"/>
    </row>
    <row r="328" spans="13:27">
      <c r="M328" s="433">
        <v>44519</v>
      </c>
      <c r="N328" s="432">
        <v>24062.148396369965</v>
      </c>
      <c r="O328" s="432">
        <v>-2374.556406525378</v>
      </c>
      <c r="P328" s="432">
        <v>2290.9879999999998</v>
      </c>
      <c r="Q328" s="432">
        <v>-951.601</v>
      </c>
      <c r="R328" s="432">
        <v>441.32922989201739</v>
      </c>
      <c r="S328" s="432">
        <v>27103.066340632264</v>
      </c>
      <c r="T328" s="434"/>
      <c r="U328" s="434"/>
      <c r="X328" s="423"/>
      <c r="Z328" s="424"/>
      <c r="AA328" s="424"/>
    </row>
    <row r="329" spans="13:27">
      <c r="M329" s="433">
        <v>44520</v>
      </c>
      <c r="N329" s="432">
        <v>30050.284617482932</v>
      </c>
      <c r="O329" s="432">
        <v>-2382.0398680766016</v>
      </c>
      <c r="P329" s="432">
        <v>2872.8980000000001</v>
      </c>
      <c r="Q329" s="432">
        <v>-4.1319999999999997</v>
      </c>
      <c r="R329" s="432">
        <v>437.71174731175063</v>
      </c>
      <c r="S329" s="432">
        <v>28410.462839978605</v>
      </c>
      <c r="T329" s="434"/>
      <c r="U329" s="434"/>
      <c r="X329" s="423"/>
      <c r="Z329" s="424"/>
      <c r="AA329" s="424"/>
    </row>
    <row r="330" spans="13:27">
      <c r="M330" s="433">
        <v>44521</v>
      </c>
      <c r="N330" s="432">
        <v>21884.398037749277</v>
      </c>
      <c r="O330" s="432">
        <v>-2377.7494069672789</v>
      </c>
      <c r="P330" s="432">
        <v>7861.82</v>
      </c>
      <c r="Q330" s="432">
        <v>-4.2779999999999996</v>
      </c>
      <c r="R330" s="432">
        <v>441.67382405268251</v>
      </c>
      <c r="S330" s="432">
        <v>32032.650715607837</v>
      </c>
      <c r="T330" s="434"/>
      <c r="U330" s="434"/>
      <c r="X330" s="423"/>
      <c r="Z330" s="424"/>
      <c r="AA330" s="424"/>
    </row>
    <row r="331" spans="13:27">
      <c r="M331" s="433">
        <v>44522</v>
      </c>
      <c r="N331" s="432">
        <v>24391.919352375902</v>
      </c>
      <c r="O331" s="432">
        <v>-2383.4123900797217</v>
      </c>
      <c r="P331" s="432">
        <v>9116.9030000000002</v>
      </c>
      <c r="Q331" s="432">
        <v>-7.1580000000000004</v>
      </c>
      <c r="R331" s="432">
        <v>391.94157628818306</v>
      </c>
      <c r="S331" s="432">
        <v>29937.107737875067</v>
      </c>
      <c r="T331" s="434"/>
      <c r="U331" s="434"/>
      <c r="X331" s="423"/>
      <c r="Z331" s="424"/>
      <c r="AA331" s="424"/>
    </row>
    <row r="332" spans="13:27">
      <c r="M332" s="433">
        <v>44523</v>
      </c>
      <c r="N332" s="432">
        <v>22477.64738572733</v>
      </c>
      <c r="O332" s="432">
        <v>-2377.8174593138006</v>
      </c>
      <c r="P332" s="432">
        <v>8404.86</v>
      </c>
      <c r="Q332" s="432">
        <v>-8.31</v>
      </c>
      <c r="R332" s="432">
        <v>411.34843948531085</v>
      </c>
      <c r="S332" s="432">
        <v>28688.953691471892</v>
      </c>
      <c r="T332" s="434"/>
      <c r="U332" s="434"/>
      <c r="X332" s="423"/>
      <c r="Z332" s="424"/>
      <c r="AA332" s="424"/>
    </row>
    <row r="333" spans="13:27">
      <c r="M333" s="433">
        <v>44524</v>
      </c>
      <c r="N333" s="432">
        <v>25681.302571398541</v>
      </c>
      <c r="O333" s="432">
        <v>-2844.2176867340763</v>
      </c>
      <c r="P333" s="432">
        <v>8178.1930000000002</v>
      </c>
      <c r="Q333" s="432">
        <v>-8.125</v>
      </c>
      <c r="R333" s="432">
        <v>411.78777140102335</v>
      </c>
      <c r="S333" s="432">
        <v>30088.129335837002</v>
      </c>
      <c r="T333" s="434"/>
      <c r="U333" s="434"/>
      <c r="X333" s="423"/>
      <c r="Z333" s="424"/>
      <c r="AA333" s="424"/>
    </row>
    <row r="334" spans="13:27">
      <c r="M334" s="433">
        <v>44525</v>
      </c>
      <c r="N334" s="432">
        <v>26644.727467197306</v>
      </c>
      <c r="O334" s="432">
        <v>-2371.392006544761</v>
      </c>
      <c r="P334" s="432">
        <v>6409.5659999999998</v>
      </c>
      <c r="Q334" s="432">
        <v>-7.8879999999999999</v>
      </c>
      <c r="R334" s="432">
        <v>421.63997803184117</v>
      </c>
      <c r="S334" s="432">
        <v>28455.793740479279</v>
      </c>
      <c r="T334" s="434"/>
      <c r="U334" s="434"/>
      <c r="X334" s="423"/>
      <c r="Z334" s="424"/>
      <c r="AA334" s="424"/>
    </row>
    <row r="335" spans="13:27">
      <c r="M335" s="433">
        <v>44526</v>
      </c>
      <c r="N335" s="432">
        <v>25991.280225537033</v>
      </c>
      <c r="O335" s="432">
        <v>-2385.7910636552788</v>
      </c>
      <c r="P335" s="432">
        <v>3332.1509999999998</v>
      </c>
      <c r="Q335" s="432">
        <v>-7.7969999999999997</v>
      </c>
      <c r="R335" s="432">
        <v>423.53038626230193</v>
      </c>
      <c r="S335" s="432">
        <v>23337.769431721885</v>
      </c>
      <c r="T335" s="434"/>
      <c r="U335" s="434"/>
      <c r="X335" s="423"/>
      <c r="Z335" s="424"/>
      <c r="AA335" s="424"/>
    </row>
    <row r="336" spans="13:27">
      <c r="M336" s="433">
        <v>44527</v>
      </c>
      <c r="N336" s="432">
        <v>25611.561811654021</v>
      </c>
      <c r="O336" s="432">
        <v>-2372.3575474790305</v>
      </c>
      <c r="P336" s="432">
        <v>2918.2570000000001</v>
      </c>
      <c r="Q336" s="432">
        <v>-7.9770000000000003</v>
      </c>
      <c r="R336" s="432">
        <v>426.20361301939363</v>
      </c>
      <c r="S336" s="432">
        <v>25260.626852020407</v>
      </c>
      <c r="T336" s="434"/>
      <c r="U336" s="434"/>
      <c r="X336" s="423"/>
      <c r="Z336" s="424"/>
      <c r="AA336" s="424"/>
    </row>
    <row r="337" spans="13:27">
      <c r="M337" s="433">
        <v>44528</v>
      </c>
      <c r="N337" s="432">
        <v>25053.330768431631</v>
      </c>
      <c r="O337" s="432">
        <v>-2435.0001981742466</v>
      </c>
      <c r="P337" s="432">
        <v>6000.2290000000003</v>
      </c>
      <c r="Q337" s="432">
        <v>-8.3130000000000006</v>
      </c>
      <c r="R337" s="432">
        <v>421.65969608771513</v>
      </c>
      <c r="S337" s="432">
        <v>31446.665165863502</v>
      </c>
      <c r="T337" s="434"/>
      <c r="U337" s="434"/>
      <c r="X337" s="423"/>
      <c r="Z337" s="424"/>
      <c r="AA337" s="424"/>
    </row>
    <row r="338" spans="13:27">
      <c r="M338" s="433">
        <v>44529</v>
      </c>
      <c r="N338" s="432">
        <v>21782.771943478925</v>
      </c>
      <c r="O338" s="432">
        <v>-2435.4418665439071</v>
      </c>
      <c r="P338" s="432">
        <v>11224.379000000001</v>
      </c>
      <c r="Q338" s="432">
        <v>-8.2230000000000008</v>
      </c>
      <c r="R338" s="432">
        <v>420.48037582800629</v>
      </c>
      <c r="S338" s="432">
        <v>31745.654939970416</v>
      </c>
      <c r="T338" s="434"/>
      <c r="U338" s="434"/>
      <c r="X338" s="423"/>
      <c r="Z338" s="424"/>
      <c r="AA338" s="424"/>
    </row>
    <row r="339" spans="13:27">
      <c r="M339" s="433">
        <v>44530</v>
      </c>
      <c r="N339" s="432">
        <v>24929.995406990132</v>
      </c>
      <c r="O339" s="432">
        <v>-2658.1019550541228</v>
      </c>
      <c r="P339" s="432">
        <v>12596.626</v>
      </c>
      <c r="Q339" s="432">
        <v>-9.7729999999999997</v>
      </c>
      <c r="R339" s="432">
        <v>429.12576488719662</v>
      </c>
      <c r="S339" s="432">
        <v>32894.720215692716</v>
      </c>
      <c r="T339" s="434"/>
      <c r="U339" s="434"/>
      <c r="X339" s="423"/>
      <c r="Z339" s="424"/>
      <c r="AA339" s="424"/>
    </row>
    <row r="340" spans="13:27">
      <c r="M340" s="433">
        <v>44531</v>
      </c>
      <c r="N340" s="432">
        <v>14096.182790631816</v>
      </c>
      <c r="O340" s="432">
        <v>-2154.3460334153719</v>
      </c>
      <c r="P340" s="432">
        <v>19581.151999999998</v>
      </c>
      <c r="Q340" s="432">
        <v>-13.295</v>
      </c>
      <c r="R340" s="432">
        <v>430.31073033187249</v>
      </c>
      <c r="S340" s="432">
        <v>33654.782141871168</v>
      </c>
      <c r="T340" s="434"/>
      <c r="U340" s="434"/>
      <c r="X340" s="423"/>
      <c r="Z340" s="424"/>
      <c r="AA340" s="424"/>
    </row>
    <row r="341" spans="13:27">
      <c r="M341" s="433">
        <v>44532</v>
      </c>
      <c r="N341" s="432">
        <v>13746.735827728171</v>
      </c>
      <c r="O341" s="432">
        <v>-1641.2243807455602</v>
      </c>
      <c r="P341" s="432">
        <v>19772.821</v>
      </c>
      <c r="Q341" s="432">
        <v>-12.615</v>
      </c>
      <c r="R341" s="432">
        <v>432.58021895026434</v>
      </c>
      <c r="S341" s="432">
        <v>33325.011070180655</v>
      </c>
      <c r="T341" s="434"/>
      <c r="U341" s="434"/>
      <c r="X341" s="423"/>
      <c r="Z341" s="424"/>
      <c r="AA341" s="424"/>
    </row>
    <row r="342" spans="13:27">
      <c r="M342" s="433">
        <v>44533</v>
      </c>
      <c r="N342" s="432">
        <v>17946.835252302921</v>
      </c>
      <c r="O342" s="432">
        <v>-996.13389743270659</v>
      </c>
      <c r="P342" s="432">
        <v>13476.909</v>
      </c>
      <c r="Q342" s="432">
        <v>-11.75</v>
      </c>
      <c r="R342" s="432">
        <v>422.33499173539604</v>
      </c>
      <c r="S342" s="432">
        <v>29539.632174450486</v>
      </c>
      <c r="T342" s="434"/>
      <c r="U342" s="434"/>
      <c r="X342" s="423"/>
      <c r="Z342" s="424"/>
      <c r="AA342" s="424"/>
    </row>
    <row r="343" spans="13:27">
      <c r="M343" s="433">
        <v>44534</v>
      </c>
      <c r="N343" s="432">
        <v>16235.268377058606</v>
      </c>
      <c r="O343" s="432">
        <v>-996.5830172736222</v>
      </c>
      <c r="P343" s="432">
        <v>13327.222</v>
      </c>
      <c r="Q343" s="432">
        <v>-11.61</v>
      </c>
      <c r="R343" s="432">
        <v>434.04892231307463</v>
      </c>
      <c r="S343" s="432">
        <v>26014.057737680287</v>
      </c>
      <c r="T343" s="434"/>
      <c r="U343" s="434"/>
      <c r="X343" s="423"/>
      <c r="Z343" s="424"/>
      <c r="AA343" s="424"/>
    </row>
    <row r="344" spans="13:27">
      <c r="M344" s="433">
        <v>44535</v>
      </c>
      <c r="N344" s="432">
        <v>12939.953179300208</v>
      </c>
      <c r="O344" s="432">
        <v>-987.62211681660574</v>
      </c>
      <c r="P344" s="432">
        <v>18564.133000000002</v>
      </c>
      <c r="Q344" s="432">
        <v>-11.856999999999999</v>
      </c>
      <c r="R344" s="432">
        <v>442.18873991039607</v>
      </c>
      <c r="S344" s="432">
        <v>31063.755186932805</v>
      </c>
      <c r="T344" s="434"/>
      <c r="U344" s="434"/>
      <c r="X344" s="423"/>
      <c r="Z344" s="424"/>
      <c r="AA344" s="424"/>
    </row>
    <row r="345" spans="13:27">
      <c r="M345" s="433">
        <v>44536</v>
      </c>
      <c r="N345" s="432">
        <v>8977.6728093927413</v>
      </c>
      <c r="O345" s="432">
        <v>-2.9517045465148231</v>
      </c>
      <c r="P345" s="432">
        <v>20810.085999999999</v>
      </c>
      <c r="Q345" s="432">
        <v>-11.183999999999999</v>
      </c>
      <c r="R345" s="432">
        <v>441.33270757127661</v>
      </c>
      <c r="S345" s="432">
        <v>32057.340794225791</v>
      </c>
      <c r="T345" s="434"/>
      <c r="U345" s="434"/>
      <c r="X345" s="423"/>
      <c r="Z345" s="424"/>
      <c r="AA345" s="424"/>
    </row>
    <row r="346" spans="13:27">
      <c r="M346" s="433">
        <v>44537</v>
      </c>
      <c r="N346" s="432">
        <v>8812.2712326923938</v>
      </c>
      <c r="O346" s="432">
        <v>-192.19009533096488</v>
      </c>
      <c r="P346" s="432">
        <v>21995.184000000001</v>
      </c>
      <c r="Q346" s="432">
        <v>-10.101000000000001</v>
      </c>
      <c r="R346" s="432">
        <v>445.30739010048018</v>
      </c>
      <c r="S346" s="432">
        <v>32592.300738566515</v>
      </c>
      <c r="T346" s="434"/>
      <c r="U346" s="434"/>
      <c r="X346" s="423"/>
      <c r="Z346" s="424"/>
      <c r="AA346" s="424"/>
    </row>
    <row r="347" spans="13:27">
      <c r="M347" s="433">
        <v>44538</v>
      </c>
      <c r="N347" s="432">
        <v>7899.2975945126282</v>
      </c>
      <c r="O347" s="432">
        <v>-2.6880143462276203</v>
      </c>
      <c r="P347" s="432">
        <v>24221.210999999999</v>
      </c>
      <c r="Q347" s="432">
        <v>-10.053000000000001</v>
      </c>
      <c r="R347" s="432">
        <v>435.28617200716184</v>
      </c>
      <c r="S347" s="432">
        <v>33220.647508139831</v>
      </c>
      <c r="T347" s="434"/>
      <c r="U347" s="434"/>
      <c r="X347" s="423"/>
      <c r="Z347" s="424"/>
      <c r="AA347" s="424"/>
    </row>
    <row r="348" spans="13:27">
      <c r="M348" s="433">
        <v>44539</v>
      </c>
      <c r="N348" s="432">
        <v>11890.808726857507</v>
      </c>
      <c r="O348" s="432">
        <v>-4.2383600057269994</v>
      </c>
      <c r="P348" s="432">
        <v>21556.917000000001</v>
      </c>
      <c r="Q348" s="432">
        <v>-11.276</v>
      </c>
      <c r="R348" s="432">
        <v>435.84177009616565</v>
      </c>
      <c r="S348" s="432">
        <v>32744.041660508574</v>
      </c>
      <c r="T348" s="434"/>
      <c r="U348" s="434"/>
      <c r="X348" s="423"/>
      <c r="Z348" s="424"/>
      <c r="AA348" s="424"/>
    </row>
    <row r="349" spans="13:27">
      <c r="M349" s="433">
        <v>44540</v>
      </c>
      <c r="N349" s="432">
        <v>13819.073237937862</v>
      </c>
      <c r="O349" s="432">
        <v>-2457.5942316175369</v>
      </c>
      <c r="P349" s="432">
        <v>21045.137999999999</v>
      </c>
      <c r="Q349" s="432">
        <v>-13.782999999999999</v>
      </c>
      <c r="R349" s="432">
        <v>439.21431774733338</v>
      </c>
      <c r="S349" s="432">
        <v>30555.097590466103</v>
      </c>
      <c r="T349" s="434"/>
      <c r="U349" s="434"/>
      <c r="X349" s="423"/>
      <c r="Z349" s="424"/>
      <c r="AA349" s="424"/>
    </row>
    <row r="350" spans="13:27">
      <c r="M350" s="433">
        <v>44541</v>
      </c>
      <c r="N350" s="432">
        <v>10470.013470861837</v>
      </c>
      <c r="O350" s="432">
        <v>-2450.5418888854319</v>
      </c>
      <c r="P350" s="432">
        <v>24430.746999999999</v>
      </c>
      <c r="Q350" s="432">
        <v>-11.635</v>
      </c>
      <c r="R350" s="432">
        <v>439.91886987498123</v>
      </c>
      <c r="S350" s="432">
        <v>34123.516180757353</v>
      </c>
      <c r="T350" s="434"/>
      <c r="U350" s="434"/>
      <c r="X350" s="423"/>
      <c r="Z350" s="424"/>
      <c r="AA350" s="424"/>
    </row>
    <row r="351" spans="13:27">
      <c r="M351" s="433">
        <v>44542</v>
      </c>
      <c r="N351" s="432">
        <v>8932.7735228938291</v>
      </c>
      <c r="O351" s="432">
        <v>-2449.7706689906349</v>
      </c>
      <c r="P351" s="432">
        <v>28288.857</v>
      </c>
      <c r="Q351" s="432">
        <v>-13.797000000000001</v>
      </c>
      <c r="R351" s="432">
        <v>441.43179243530545</v>
      </c>
      <c r="S351" s="432">
        <v>38988.8790516769</v>
      </c>
      <c r="T351" s="434"/>
      <c r="U351" s="434"/>
      <c r="X351" s="423"/>
      <c r="Z351" s="424"/>
      <c r="AA351" s="424"/>
    </row>
    <row r="352" spans="13:27">
      <c r="M352" s="433">
        <v>44543</v>
      </c>
      <c r="N352" s="432">
        <v>13956.980623230182</v>
      </c>
      <c r="O352" s="432">
        <v>-8352.3257458881872</v>
      </c>
      <c r="P352" s="432">
        <v>32930.288999999997</v>
      </c>
      <c r="Q352" s="432">
        <v>-13.765000000000001</v>
      </c>
      <c r="R352" s="432">
        <v>445.03770405032213</v>
      </c>
      <c r="S352" s="432">
        <v>41639.475533335288</v>
      </c>
      <c r="T352" s="434"/>
      <c r="U352" s="434"/>
      <c r="X352" s="423"/>
      <c r="Z352" s="424"/>
      <c r="AA352" s="424"/>
    </row>
    <row r="353" spans="13:27">
      <c r="M353" s="433">
        <v>44544</v>
      </c>
      <c r="N353" s="432">
        <v>10999.004484728852</v>
      </c>
      <c r="O353" s="432">
        <v>-1984.0432792969784</v>
      </c>
      <c r="P353" s="432">
        <v>33835.525999999998</v>
      </c>
      <c r="Q353" s="432">
        <v>-12.348000000000001</v>
      </c>
      <c r="R353" s="432">
        <v>433.81217119492737</v>
      </c>
      <c r="S353" s="432">
        <v>41738.842115884625</v>
      </c>
      <c r="T353" s="434"/>
      <c r="U353" s="434"/>
      <c r="X353" s="423"/>
      <c r="Z353" s="424"/>
      <c r="AA353" s="424"/>
    </row>
    <row r="354" spans="13:27">
      <c r="M354" s="433">
        <v>44545</v>
      </c>
      <c r="N354" s="432">
        <v>14180.612087487743</v>
      </c>
      <c r="O354" s="432">
        <v>-2179.2738899762257</v>
      </c>
      <c r="P354" s="432">
        <v>29298.187999999998</v>
      </c>
      <c r="Q354" s="432">
        <v>-11.881</v>
      </c>
      <c r="R354" s="432">
        <v>443.6783641123622</v>
      </c>
      <c r="S354" s="432">
        <v>40091.998597689286</v>
      </c>
      <c r="T354" s="434"/>
      <c r="U354" s="434"/>
      <c r="X354" s="423"/>
      <c r="Z354" s="424"/>
      <c r="AA354" s="424"/>
    </row>
    <row r="355" spans="13:27">
      <c r="M355" s="433">
        <v>44546</v>
      </c>
      <c r="N355" s="432">
        <v>13101.808309665479</v>
      </c>
      <c r="O355" s="432">
        <v>-2633.2051807067937</v>
      </c>
      <c r="P355" s="432">
        <v>27928.799999999999</v>
      </c>
      <c r="Q355" s="432">
        <v>-17.622</v>
      </c>
      <c r="R355" s="432">
        <v>437.79941900097759</v>
      </c>
      <c r="S355" s="432">
        <v>38348.556215215023</v>
      </c>
      <c r="T355" s="434"/>
      <c r="U355" s="434"/>
      <c r="X355" s="423"/>
      <c r="Z355" s="424"/>
      <c r="AA355" s="424"/>
    </row>
    <row r="356" spans="13:27">
      <c r="M356" s="433">
        <v>44547</v>
      </c>
      <c r="N356" s="432">
        <v>11858.39491352927</v>
      </c>
      <c r="O356" s="432">
        <v>-2736.3828359310969</v>
      </c>
      <c r="P356" s="432">
        <v>28406.317999999999</v>
      </c>
      <c r="Q356" s="432">
        <v>-10.058</v>
      </c>
      <c r="R356" s="432">
        <v>438.83790804738749</v>
      </c>
      <c r="S356" s="432">
        <v>35930.891916272012</v>
      </c>
      <c r="T356" s="434"/>
      <c r="U356" s="434"/>
      <c r="X356" s="423"/>
      <c r="Z356" s="424"/>
      <c r="AA356" s="424"/>
    </row>
    <row r="357" spans="13:27">
      <c r="M357" s="433">
        <v>44548</v>
      </c>
      <c r="N357" s="432">
        <v>8208.8386087437557</v>
      </c>
      <c r="O357" s="432">
        <v>-2732.4309562829108</v>
      </c>
      <c r="P357" s="432">
        <v>29461.773000000001</v>
      </c>
      <c r="Q357" s="432">
        <v>-10.252000000000001</v>
      </c>
      <c r="R357" s="432">
        <v>431.05099274069744</v>
      </c>
      <c r="S357" s="432">
        <v>37056.219199554122</v>
      </c>
      <c r="T357" s="434"/>
      <c r="U357" s="434"/>
      <c r="X357" s="423"/>
      <c r="Z357" s="424"/>
      <c r="AA357" s="424"/>
    </row>
    <row r="358" spans="13:27">
      <c r="M358" s="433">
        <v>44549</v>
      </c>
      <c r="N358" s="432">
        <v>14298.498332773448</v>
      </c>
      <c r="O358" s="432">
        <v>-2590.9348430146738</v>
      </c>
      <c r="P358" s="432">
        <v>26211.686000000002</v>
      </c>
      <c r="Q358" s="432">
        <v>-12.381</v>
      </c>
      <c r="R358" s="432">
        <v>426.97578662528565</v>
      </c>
      <c r="S358" s="432">
        <v>38730.667652202625</v>
      </c>
      <c r="T358" s="434"/>
      <c r="U358" s="434"/>
      <c r="X358" s="423"/>
      <c r="Z358" s="424"/>
      <c r="AA358" s="424"/>
    </row>
    <row r="359" spans="13:27">
      <c r="M359" s="433">
        <v>44550</v>
      </c>
      <c r="N359" s="432">
        <v>28365.007633418387</v>
      </c>
      <c r="O359" s="432">
        <v>-1423.3827626098318</v>
      </c>
      <c r="P359" s="432">
        <v>11663.558000000001</v>
      </c>
      <c r="Q359" s="432">
        <v>-2914.3589999999999</v>
      </c>
      <c r="R359" s="432">
        <v>425.1465942071967</v>
      </c>
      <c r="S359" s="432">
        <v>35742.427775707256</v>
      </c>
      <c r="T359" s="434"/>
      <c r="U359" s="434"/>
      <c r="X359" s="423"/>
      <c r="Z359" s="424"/>
      <c r="AA359" s="424"/>
    </row>
    <row r="360" spans="13:27">
      <c r="M360" s="433">
        <v>44551</v>
      </c>
      <c r="N360" s="432">
        <v>31024.795462459322</v>
      </c>
      <c r="O360" s="432">
        <v>-2232.6755168662198</v>
      </c>
      <c r="P360" s="432">
        <v>6220.6220000000003</v>
      </c>
      <c r="Q360" s="432">
        <v>-1022.5119999999999</v>
      </c>
      <c r="R360" s="432">
        <v>428.09181786117608</v>
      </c>
      <c r="S360" s="432">
        <v>34753.270613279426</v>
      </c>
      <c r="T360" s="434"/>
      <c r="U360" s="434"/>
      <c r="X360" s="423"/>
      <c r="Z360" s="424"/>
      <c r="AA360" s="424"/>
    </row>
    <row r="361" spans="13:27">
      <c r="M361" s="433">
        <v>44552</v>
      </c>
      <c r="N361" s="432">
        <v>28500.308313988808</v>
      </c>
      <c r="O361" s="432">
        <v>-2270.3555461533274</v>
      </c>
      <c r="P361" s="432">
        <v>3386.1019999999999</v>
      </c>
      <c r="Q361" s="432">
        <v>-2509.3069999999998</v>
      </c>
      <c r="R361" s="432">
        <v>425.66779144081431</v>
      </c>
      <c r="S361" s="432">
        <v>29045.439904673036</v>
      </c>
      <c r="T361" s="434"/>
      <c r="U361" s="434"/>
      <c r="X361" s="423"/>
      <c r="Z361" s="424"/>
      <c r="AA361" s="424"/>
    </row>
    <row r="362" spans="13:27">
      <c r="M362" s="433">
        <v>44553</v>
      </c>
      <c r="N362" s="432">
        <v>32307.276197198978</v>
      </c>
      <c r="O362" s="432">
        <v>-2456.9874531140258</v>
      </c>
      <c r="P362" s="432">
        <v>0</v>
      </c>
      <c r="Q362" s="432">
        <v>-6245.5839999999998</v>
      </c>
      <c r="R362" s="432">
        <v>419.62329581578138</v>
      </c>
      <c r="S362" s="432">
        <v>24853.612728079366</v>
      </c>
      <c r="T362" s="434"/>
      <c r="U362" s="434"/>
      <c r="X362" s="423"/>
      <c r="Z362" s="424"/>
      <c r="AA362" s="424"/>
    </row>
    <row r="363" spans="13:27">
      <c r="M363" s="433">
        <v>44554</v>
      </c>
      <c r="N363" s="432">
        <v>33991.358670442198</v>
      </c>
      <c r="O363" s="432">
        <v>-1550.4962164285862</v>
      </c>
      <c r="P363" s="432">
        <v>0</v>
      </c>
      <c r="Q363" s="432">
        <v>-7584.2129999999997</v>
      </c>
      <c r="R363" s="432">
        <v>421.10824170903811</v>
      </c>
      <c r="S363" s="432">
        <v>21421.551224656887</v>
      </c>
      <c r="T363" s="434"/>
      <c r="U363" s="434"/>
      <c r="X363" s="423"/>
      <c r="Z363" s="424"/>
      <c r="AA363" s="424"/>
    </row>
    <row r="364" spans="13:27">
      <c r="M364" s="433">
        <v>44555</v>
      </c>
      <c r="N364" s="432">
        <v>36592.632364673154</v>
      </c>
      <c r="O364" s="432">
        <v>-1548.7582679192246</v>
      </c>
      <c r="P364" s="432">
        <v>0</v>
      </c>
      <c r="Q364" s="432">
        <v>-9787.6869999999999</v>
      </c>
      <c r="R364" s="432">
        <v>419.45240359796696</v>
      </c>
      <c r="S364" s="432">
        <v>21237.496051256341</v>
      </c>
      <c r="T364" s="434"/>
      <c r="U364" s="434"/>
      <c r="X364" s="423"/>
      <c r="Z364" s="424"/>
      <c r="AA364" s="424"/>
    </row>
    <row r="365" spans="13:27">
      <c r="M365" s="433">
        <v>44556</v>
      </c>
      <c r="N365" s="432">
        <v>31823.877560379406</v>
      </c>
      <c r="O365" s="432">
        <v>-1537.6599792322488</v>
      </c>
      <c r="P365" s="432">
        <v>0</v>
      </c>
      <c r="Q365" s="432">
        <v>-11107.763000000001</v>
      </c>
      <c r="R365" s="432">
        <v>418.86061996146293</v>
      </c>
      <c r="S365" s="432">
        <v>21378.252636228153</v>
      </c>
      <c r="T365" s="434"/>
      <c r="U365" s="434"/>
      <c r="X365" s="423"/>
      <c r="Z365" s="424"/>
      <c r="AA365" s="424"/>
    </row>
    <row r="366" spans="13:27">
      <c r="M366" s="433">
        <v>44557</v>
      </c>
      <c r="N366" s="432">
        <v>31783.382531564199</v>
      </c>
      <c r="O366" s="432">
        <v>-1542.4348862619443</v>
      </c>
      <c r="P366" s="432">
        <v>0</v>
      </c>
      <c r="Q366" s="432">
        <v>-7392.04</v>
      </c>
      <c r="R366" s="432">
        <v>423.23286871820841</v>
      </c>
      <c r="S366" s="432">
        <v>24622.680221163704</v>
      </c>
      <c r="T366" s="434"/>
      <c r="U366" s="434"/>
      <c r="X366" s="423"/>
      <c r="Z366" s="424"/>
      <c r="AA366" s="424"/>
    </row>
    <row r="367" spans="13:27">
      <c r="M367" s="433">
        <v>44558</v>
      </c>
      <c r="N367" s="432">
        <v>28791.460494552946</v>
      </c>
      <c r="O367" s="432">
        <v>-3.9033023153137547</v>
      </c>
      <c r="P367" s="432">
        <v>0</v>
      </c>
      <c r="Q367" s="432">
        <v>-6894.1229999999996</v>
      </c>
      <c r="R367" s="432">
        <v>403.02152459232258</v>
      </c>
      <c r="S367" s="432">
        <v>25503.616951995518</v>
      </c>
      <c r="T367" s="434"/>
      <c r="U367" s="434"/>
      <c r="X367" s="423"/>
      <c r="Z367" s="424"/>
      <c r="AA367" s="424"/>
    </row>
    <row r="368" spans="13:27">
      <c r="M368" s="433">
        <v>44559</v>
      </c>
      <c r="N368" s="432">
        <v>35744.595019464039</v>
      </c>
      <c r="O368" s="432">
        <v>-1950.4906500874031</v>
      </c>
      <c r="P368" s="432">
        <v>0</v>
      </c>
      <c r="Q368" s="432">
        <v>-8656.0660000000007</v>
      </c>
      <c r="R368" s="432">
        <v>401.41969440509502</v>
      </c>
      <c r="S368" s="432">
        <v>23923.832326821615</v>
      </c>
      <c r="T368" s="434"/>
      <c r="U368" s="434"/>
      <c r="X368" s="423"/>
      <c r="Z368" s="424"/>
      <c r="AA368" s="424"/>
    </row>
    <row r="369" spans="13:27">
      <c r="M369" s="433">
        <v>44560</v>
      </c>
      <c r="N369" s="432">
        <v>32087.595860319838</v>
      </c>
      <c r="O369" s="432">
        <v>-1508.0271804998026</v>
      </c>
      <c r="P369" s="432">
        <v>0</v>
      </c>
      <c r="Q369" s="432">
        <v>-8554.8130000000001</v>
      </c>
      <c r="R369" s="432">
        <v>406.92188917040625</v>
      </c>
      <c r="S369" s="432">
        <v>23001.87917559065</v>
      </c>
      <c r="T369" s="434"/>
      <c r="U369" s="434"/>
      <c r="X369" s="423"/>
      <c r="Z369" s="424"/>
      <c r="AA369" s="424"/>
    </row>
    <row r="370" spans="13:27">
      <c r="M370" s="433">
        <v>44561</v>
      </c>
      <c r="N370" s="432">
        <v>31827.149773824844</v>
      </c>
      <c r="O370" s="432">
        <v>-827.50303303850148</v>
      </c>
      <c r="P370" s="432">
        <v>0</v>
      </c>
      <c r="Q370" s="432">
        <v>-11587.034</v>
      </c>
      <c r="R370" s="432">
        <v>451.48202719569753</v>
      </c>
      <c r="S370" s="432">
        <v>19254.862004628994</v>
      </c>
      <c r="T370" s="434"/>
      <c r="U370" s="434"/>
      <c r="X370" s="423"/>
      <c r="Z370" s="424"/>
      <c r="AA370" s="424"/>
    </row>
    <row r="371" spans="13:27">
      <c r="M371" s="433"/>
      <c r="N371" s="432"/>
      <c r="O371" s="432"/>
      <c r="P371" s="432"/>
      <c r="Q371" s="432"/>
      <c r="R371" s="432"/>
      <c r="S371" s="432"/>
      <c r="T371" s="434"/>
      <c r="X371" s="423"/>
    </row>
    <row r="372" spans="13:27">
      <c r="M372" s="433"/>
      <c r="N372" s="432">
        <f t="shared" ref="N372:S372" si="0">SUM(N6:N371)</f>
        <v>27084570.277629349</v>
      </c>
      <c r="O372" s="432">
        <f t="shared" si="0"/>
        <v>-18472560.8592178</v>
      </c>
      <c r="P372" s="432">
        <f t="shared" si="0"/>
        <v>1963353.8809999998</v>
      </c>
      <c r="Q372" s="432">
        <f t="shared" si="0"/>
        <v>-3217773.1969999988</v>
      </c>
      <c r="R372" s="432">
        <f t="shared" si="0"/>
        <v>148178.10399999999</v>
      </c>
      <c r="S372" s="432">
        <f t="shared" si="0"/>
        <v>7543762.2835692931</v>
      </c>
      <c r="T372" s="434"/>
      <c r="U372" s="434"/>
      <c r="X372" s="423"/>
    </row>
    <row r="373" spans="13:27">
      <c r="T373" s="434"/>
      <c r="U373" s="434"/>
      <c r="X373" s="423"/>
    </row>
    <row r="374" spans="13:27">
      <c r="N374" s="432"/>
      <c r="O374" s="432"/>
      <c r="T374" s="434"/>
      <c r="U374" s="434"/>
      <c r="X374" s="423"/>
    </row>
    <row r="375" spans="13:27">
      <c r="T375" s="434"/>
      <c r="U375" s="434"/>
    </row>
    <row r="376" spans="13:27">
      <c r="O376" s="432"/>
      <c r="R376" s="432"/>
      <c r="S376" s="432"/>
      <c r="T376" s="434"/>
      <c r="U376" s="434"/>
    </row>
    <row r="377" spans="13:27">
      <c r="M377" s="433"/>
      <c r="N377" s="432"/>
      <c r="O377" s="432"/>
      <c r="P377" s="432"/>
      <c r="Q377" s="432"/>
      <c r="R377" s="432"/>
      <c r="S377" s="432"/>
      <c r="T377" s="435"/>
      <c r="U377" s="434"/>
    </row>
    <row r="378" spans="13:27">
      <c r="R378" s="435"/>
    </row>
    <row r="379" spans="13:27">
      <c r="N379" s="436"/>
      <c r="O379" s="436"/>
      <c r="P379" s="436"/>
      <c r="Q379" s="436"/>
      <c r="R379" s="436"/>
      <c r="S379" s="436"/>
    </row>
    <row r="381" spans="13:27">
      <c r="R381" s="436"/>
      <c r="S381" s="436"/>
    </row>
  </sheetData>
  <mergeCells count="22">
    <mergeCell ref="A37:A47"/>
    <mergeCell ref="B37:B39"/>
    <mergeCell ref="B40:B42"/>
    <mergeCell ref="B43:C43"/>
    <mergeCell ref="B44:C44"/>
    <mergeCell ref="B45:B47"/>
    <mergeCell ref="A51:K54"/>
    <mergeCell ref="A3:K3"/>
    <mergeCell ref="A28:A36"/>
    <mergeCell ref="B28:B30"/>
    <mergeCell ref="B31:B33"/>
    <mergeCell ref="B34:B36"/>
    <mergeCell ref="A6:A14"/>
    <mergeCell ref="B6:B8"/>
    <mergeCell ref="B9:B11"/>
    <mergeCell ref="B12:B14"/>
    <mergeCell ref="A15:A27"/>
    <mergeCell ref="B15:B18"/>
    <mergeCell ref="B19:B22"/>
    <mergeCell ref="B23:B26"/>
    <mergeCell ref="B27:C27"/>
    <mergeCell ref="A48:C48"/>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9"/>
  <dimension ref="A1:V48"/>
  <sheetViews>
    <sheetView showGridLines="0" view="pageBreakPreview" zoomScaleNormal="100" zoomScaleSheetLayoutView="100" workbookViewId="0">
      <selection activeCell="H1" sqref="H1"/>
    </sheetView>
  </sheetViews>
  <sheetFormatPr defaultColWidth="9.140625" defaultRowHeight="11.25"/>
  <cols>
    <col min="1" max="12" width="9.140625" style="16"/>
    <col min="13" max="14" width="9.140625" style="15"/>
    <col min="15" max="15" width="13.7109375" style="15" customWidth="1"/>
    <col min="16" max="22" width="9.140625" style="15"/>
    <col min="23" max="16384" width="9.140625" style="16"/>
  </cols>
  <sheetData>
    <row r="1" spans="1:15" ht="18">
      <c r="A1" s="1465" t="s">
        <v>506</v>
      </c>
      <c r="B1" s="1465"/>
      <c r="C1" s="1465"/>
      <c r="D1" s="1465"/>
      <c r="E1" s="1465"/>
      <c r="F1" s="1465"/>
      <c r="G1" s="1465"/>
      <c r="H1" s="1465"/>
      <c r="I1" s="1465"/>
      <c r="J1" s="1465"/>
      <c r="K1" s="1465"/>
      <c r="L1" s="563"/>
      <c r="M1" s="563"/>
      <c r="N1" s="563"/>
      <c r="O1" s="563"/>
    </row>
    <row r="2" spans="1:15" ht="4.5" customHeight="1">
      <c r="A2" s="566"/>
      <c r="B2" s="566"/>
      <c r="C2" s="566"/>
      <c r="D2" s="566"/>
      <c r="E2" s="566"/>
      <c r="F2" s="566"/>
      <c r="G2" s="566"/>
      <c r="H2" s="566"/>
      <c r="I2" s="566"/>
      <c r="J2" s="566"/>
      <c r="K2" s="566"/>
      <c r="L2" s="563"/>
      <c r="M2" s="563"/>
      <c r="N2" s="563"/>
      <c r="O2" s="563"/>
    </row>
    <row r="3" spans="1:15" ht="12.75">
      <c r="A3" s="1482" t="s">
        <v>174</v>
      </c>
      <c r="B3" s="1482"/>
      <c r="C3" s="1482"/>
      <c r="D3" s="1482"/>
      <c r="E3" s="1482"/>
      <c r="F3" s="1482"/>
      <c r="G3" s="1482"/>
      <c r="H3" s="1482"/>
      <c r="I3" s="1482"/>
      <c r="J3" s="1482"/>
      <c r="K3" s="1482"/>
      <c r="L3" s="1482"/>
      <c r="M3" s="1482"/>
      <c r="N3" s="1482"/>
      <c r="O3" s="1482"/>
    </row>
    <row r="5" spans="1:15">
      <c r="A5" s="1483"/>
      <c r="B5" s="1483"/>
      <c r="C5" s="1483"/>
      <c r="D5" s="1483"/>
      <c r="E5" s="1483"/>
      <c r="F5" s="1483"/>
      <c r="G5" s="1483"/>
      <c r="H5" s="1483"/>
      <c r="I5" s="1483"/>
      <c r="J5" s="1483"/>
      <c r="K5" s="1483"/>
      <c r="L5" s="1483"/>
      <c r="M5" s="1483"/>
      <c r="N5" s="1483"/>
      <c r="O5" s="1483"/>
    </row>
    <row r="6" spans="1:15">
      <c r="A6" s="401"/>
      <c r="B6" s="401"/>
      <c r="C6" s="401"/>
      <c r="D6" s="401"/>
      <c r="E6" s="401"/>
      <c r="F6" s="401"/>
      <c r="G6" s="401"/>
      <c r="H6" s="401"/>
      <c r="I6" s="401"/>
      <c r="J6" s="401"/>
      <c r="K6" s="401"/>
      <c r="L6" s="401"/>
      <c r="M6" s="402"/>
      <c r="N6" s="402"/>
      <c r="O6" s="402"/>
    </row>
    <row r="7" spans="1:15">
      <c r="A7" s="401"/>
      <c r="B7" s="401"/>
      <c r="C7" s="401"/>
      <c r="D7" s="401"/>
      <c r="E7" s="401"/>
      <c r="F7" s="401"/>
      <c r="G7" s="401"/>
      <c r="H7" s="401"/>
      <c r="I7" s="401"/>
      <c r="J7" s="401"/>
      <c r="K7" s="401"/>
      <c r="L7" s="401"/>
      <c r="M7" s="402"/>
      <c r="N7" s="402"/>
      <c r="O7" s="402"/>
    </row>
    <row r="8" spans="1:15">
      <c r="A8" s="401"/>
      <c r="B8" s="401"/>
      <c r="C8" s="401"/>
      <c r="D8" s="401"/>
      <c r="E8" s="401"/>
      <c r="F8" s="401"/>
      <c r="G8" s="401"/>
      <c r="H8" s="401"/>
      <c r="I8" s="401"/>
      <c r="J8" s="401"/>
      <c r="K8" s="401"/>
      <c r="L8" s="401"/>
      <c r="M8" s="402"/>
      <c r="N8" s="402"/>
      <c r="O8" s="402"/>
    </row>
    <row r="9" spans="1:15">
      <c r="A9" s="401"/>
      <c r="B9" s="401"/>
      <c r="C9" s="401"/>
      <c r="D9" s="401"/>
      <c r="E9" s="401"/>
      <c r="F9" s="401"/>
      <c r="G9" s="401"/>
      <c r="H9" s="401"/>
      <c r="I9" s="401"/>
      <c r="J9" s="401"/>
      <c r="K9" s="401"/>
      <c r="L9" s="401"/>
      <c r="M9" s="402"/>
      <c r="N9" s="402"/>
      <c r="O9" s="402"/>
    </row>
    <row r="10" spans="1:15">
      <c r="A10" s="401"/>
      <c r="B10" s="401"/>
      <c r="C10" s="401"/>
      <c r="D10" s="401"/>
      <c r="E10" s="401"/>
      <c r="F10" s="401"/>
      <c r="G10" s="401"/>
      <c r="H10" s="401"/>
      <c r="I10" s="401"/>
      <c r="J10" s="401"/>
      <c r="K10" s="401"/>
      <c r="L10" s="401"/>
      <c r="M10" s="402"/>
      <c r="N10" s="402"/>
      <c r="O10" s="402"/>
    </row>
    <row r="11" spans="1:15">
      <c r="A11" s="401"/>
      <c r="B11" s="401"/>
      <c r="C11" s="401"/>
      <c r="D11" s="401"/>
      <c r="E11" s="401"/>
      <c r="F11" s="401"/>
      <c r="G11" s="401"/>
      <c r="H11" s="401"/>
      <c r="I11" s="401"/>
      <c r="J11" s="401"/>
      <c r="K11" s="401"/>
      <c r="L11" s="401"/>
      <c r="M11" s="402"/>
      <c r="N11" s="402"/>
      <c r="O11" s="402"/>
    </row>
    <row r="12" spans="1:15">
      <c r="A12" s="401"/>
      <c r="B12" s="401"/>
      <c r="C12" s="401"/>
      <c r="D12" s="401"/>
      <c r="E12" s="401"/>
      <c r="F12" s="401"/>
      <c r="G12" s="401"/>
      <c r="H12" s="401"/>
      <c r="I12" s="401"/>
      <c r="J12" s="401"/>
      <c r="K12" s="401"/>
      <c r="L12" s="401"/>
      <c r="M12" s="402"/>
      <c r="N12" s="402"/>
      <c r="O12" s="402"/>
    </row>
    <row r="13" spans="1:15">
      <c r="A13" s="401"/>
      <c r="B13" s="401"/>
      <c r="C13" s="401"/>
      <c r="D13" s="401"/>
      <c r="E13" s="401"/>
      <c r="F13" s="401"/>
      <c r="G13" s="401"/>
      <c r="H13" s="401"/>
      <c r="I13" s="401"/>
      <c r="J13" s="401"/>
      <c r="K13" s="401"/>
      <c r="L13" s="401"/>
      <c r="M13" s="402"/>
      <c r="N13" s="402"/>
      <c r="O13" s="402"/>
    </row>
    <row r="14" spans="1:15">
      <c r="A14" s="401"/>
      <c r="B14" s="401"/>
      <c r="C14" s="401"/>
      <c r="D14" s="401"/>
      <c r="E14" s="401"/>
      <c r="F14" s="401"/>
      <c r="G14" s="401"/>
      <c r="H14" s="401"/>
      <c r="I14" s="401"/>
      <c r="J14" s="401"/>
      <c r="K14" s="401"/>
      <c r="L14" s="401"/>
      <c r="M14" s="402"/>
      <c r="N14" s="402"/>
      <c r="O14" s="402"/>
    </row>
    <row r="15" spans="1:15">
      <c r="A15" s="401"/>
      <c r="B15" s="401"/>
      <c r="C15" s="401"/>
      <c r="D15" s="401"/>
      <c r="E15" s="401"/>
      <c r="F15" s="401"/>
      <c r="G15" s="401"/>
      <c r="H15" s="401"/>
      <c r="I15" s="401"/>
      <c r="J15" s="401"/>
      <c r="K15" s="401"/>
      <c r="L15" s="401"/>
      <c r="M15" s="402"/>
      <c r="N15" s="402"/>
      <c r="O15" s="402"/>
    </row>
    <row r="16" spans="1:15">
      <c r="A16" s="401"/>
      <c r="B16" s="401"/>
      <c r="C16" s="401"/>
      <c r="D16" s="401"/>
      <c r="E16" s="401"/>
      <c r="F16" s="401"/>
      <c r="G16" s="401"/>
      <c r="H16" s="401"/>
      <c r="I16" s="401"/>
      <c r="J16" s="401"/>
      <c r="K16" s="401"/>
      <c r="L16" s="401"/>
      <c r="M16" s="402"/>
      <c r="N16" s="402"/>
      <c r="O16" s="402"/>
    </row>
    <row r="17" spans="1:15">
      <c r="A17" s="401"/>
      <c r="B17" s="401"/>
      <c r="C17" s="401"/>
      <c r="D17" s="401"/>
      <c r="E17" s="401"/>
      <c r="F17" s="401"/>
      <c r="G17" s="401"/>
      <c r="H17" s="401"/>
      <c r="I17" s="401"/>
      <c r="J17" s="401"/>
      <c r="K17" s="401"/>
      <c r="L17" s="401"/>
      <c r="M17" s="402"/>
      <c r="N17" s="402"/>
      <c r="O17" s="402"/>
    </row>
    <row r="18" spans="1:15">
      <c r="A18" s="401"/>
      <c r="B18" s="401"/>
      <c r="C18" s="401"/>
      <c r="D18" s="401"/>
      <c r="E18" s="401"/>
      <c r="F18" s="401"/>
      <c r="G18" s="401"/>
      <c r="H18" s="401"/>
      <c r="I18" s="401"/>
      <c r="J18" s="401"/>
      <c r="K18" s="401"/>
      <c r="L18" s="401"/>
      <c r="M18" s="402"/>
      <c r="N18" s="402"/>
      <c r="O18" s="402"/>
    </row>
    <row r="19" spans="1:15">
      <c r="A19" s="401"/>
      <c r="B19" s="401"/>
      <c r="C19" s="401"/>
      <c r="D19" s="401"/>
      <c r="E19" s="401"/>
      <c r="F19" s="401"/>
      <c r="G19" s="401"/>
      <c r="H19" s="401"/>
      <c r="I19" s="401"/>
      <c r="J19" s="401"/>
      <c r="K19" s="401"/>
      <c r="L19" s="401"/>
      <c r="M19" s="402"/>
      <c r="N19" s="402"/>
      <c r="O19" s="402"/>
    </row>
    <row r="20" spans="1:15">
      <c r="A20" s="401"/>
      <c r="B20" s="401"/>
      <c r="C20" s="401"/>
      <c r="D20" s="401"/>
      <c r="E20" s="401"/>
      <c r="F20" s="401"/>
      <c r="G20" s="401"/>
      <c r="H20" s="401"/>
      <c r="I20" s="401"/>
      <c r="J20" s="401"/>
      <c r="K20" s="401"/>
      <c r="L20" s="401"/>
      <c r="M20" s="402"/>
      <c r="N20" s="402"/>
      <c r="O20" s="402"/>
    </row>
    <row r="21" spans="1:15">
      <c r="A21" s="401"/>
      <c r="B21" s="401"/>
      <c r="C21" s="401"/>
      <c r="D21" s="401"/>
      <c r="E21" s="401"/>
      <c r="F21" s="401"/>
      <c r="G21" s="401"/>
      <c r="H21" s="401"/>
      <c r="I21" s="401"/>
      <c r="J21" s="401"/>
      <c r="K21" s="401"/>
      <c r="L21" s="401"/>
      <c r="M21" s="402"/>
      <c r="N21" s="402"/>
      <c r="O21" s="402"/>
    </row>
    <row r="22" spans="1:15">
      <c r="A22" s="401"/>
      <c r="B22" s="401"/>
      <c r="C22" s="401"/>
      <c r="D22" s="401"/>
      <c r="E22" s="401"/>
      <c r="F22" s="401"/>
      <c r="G22" s="401"/>
      <c r="H22" s="401"/>
      <c r="I22" s="401"/>
      <c r="J22" s="401"/>
      <c r="K22" s="401"/>
      <c r="L22" s="401"/>
      <c r="M22" s="402"/>
      <c r="N22" s="402"/>
      <c r="O22" s="402"/>
    </row>
    <row r="23" spans="1:15">
      <c r="A23" s="401"/>
      <c r="B23" s="401"/>
      <c r="C23" s="401"/>
      <c r="D23" s="401"/>
      <c r="E23" s="401"/>
      <c r="F23" s="401"/>
      <c r="G23" s="401"/>
      <c r="H23" s="401"/>
      <c r="I23" s="401"/>
      <c r="J23" s="401"/>
      <c r="K23" s="401"/>
      <c r="L23" s="401"/>
      <c r="M23" s="402"/>
      <c r="N23" s="402"/>
      <c r="O23" s="402"/>
    </row>
    <row r="24" spans="1:15">
      <c r="A24" s="401"/>
      <c r="B24" s="401"/>
      <c r="C24" s="401"/>
      <c r="D24" s="401"/>
      <c r="E24" s="401"/>
      <c r="F24" s="401"/>
      <c r="G24" s="401"/>
      <c r="H24" s="401"/>
      <c r="I24" s="401"/>
      <c r="J24" s="401"/>
      <c r="K24" s="401"/>
      <c r="L24" s="401"/>
      <c r="M24" s="402"/>
      <c r="N24" s="402"/>
      <c r="O24" s="402"/>
    </row>
    <row r="25" spans="1:15">
      <c r="A25" s="401"/>
      <c r="B25" s="401"/>
      <c r="C25" s="401"/>
      <c r="D25" s="401"/>
      <c r="E25" s="401"/>
      <c r="F25" s="401"/>
      <c r="G25" s="401"/>
      <c r="H25" s="401"/>
      <c r="I25" s="401"/>
      <c r="J25" s="401"/>
      <c r="K25" s="401"/>
      <c r="L25" s="401"/>
      <c r="M25" s="402"/>
      <c r="N25" s="402"/>
      <c r="O25" s="402"/>
    </row>
    <row r="26" spans="1:15">
      <c r="A26" s="401"/>
      <c r="B26" s="401"/>
      <c r="C26" s="401"/>
      <c r="D26" s="401"/>
      <c r="E26" s="401"/>
      <c r="F26" s="401"/>
      <c r="G26" s="401"/>
      <c r="H26" s="401"/>
      <c r="I26" s="401"/>
      <c r="J26" s="401"/>
      <c r="K26" s="401"/>
      <c r="L26" s="401"/>
      <c r="M26" s="402"/>
      <c r="N26" s="402"/>
      <c r="O26" s="402"/>
    </row>
    <row r="27" spans="1:15">
      <c r="A27" s="401"/>
      <c r="B27" s="401"/>
      <c r="C27" s="401"/>
      <c r="D27" s="401"/>
      <c r="E27" s="401"/>
      <c r="F27" s="401"/>
      <c r="G27" s="401"/>
      <c r="H27" s="401"/>
      <c r="I27" s="401"/>
      <c r="J27" s="401"/>
      <c r="K27" s="401"/>
      <c r="L27" s="401"/>
      <c r="M27" s="402"/>
      <c r="N27" s="402"/>
      <c r="O27" s="402"/>
    </row>
    <row r="28" spans="1:15">
      <c r="A28" s="401"/>
      <c r="B28" s="401"/>
      <c r="C28" s="401"/>
      <c r="D28" s="401"/>
      <c r="E28" s="401"/>
      <c r="F28" s="401"/>
      <c r="G28" s="401"/>
      <c r="H28" s="401"/>
      <c r="I28" s="401"/>
      <c r="J28" s="401"/>
      <c r="K28" s="401"/>
      <c r="L28" s="401"/>
      <c r="M28" s="402"/>
      <c r="N28" s="402"/>
      <c r="O28" s="402"/>
    </row>
    <row r="29" spans="1:15">
      <c r="A29" s="401"/>
      <c r="B29" s="401"/>
      <c r="C29" s="401"/>
      <c r="D29" s="401"/>
      <c r="E29" s="401"/>
      <c r="F29" s="401"/>
      <c r="G29" s="401"/>
      <c r="H29" s="401"/>
      <c r="I29" s="401"/>
      <c r="J29" s="401"/>
      <c r="K29" s="401"/>
      <c r="L29" s="401"/>
      <c r="M29" s="402"/>
      <c r="N29" s="402"/>
      <c r="O29" s="402"/>
    </row>
    <row r="30" spans="1:15">
      <c r="A30" s="401"/>
      <c r="B30" s="401"/>
      <c r="C30" s="401"/>
      <c r="D30" s="401"/>
      <c r="E30" s="401"/>
      <c r="F30" s="401"/>
      <c r="G30" s="401"/>
      <c r="H30" s="401"/>
      <c r="I30" s="401"/>
      <c r="J30" s="401"/>
      <c r="K30" s="401"/>
      <c r="L30" s="401"/>
      <c r="M30" s="402"/>
      <c r="N30" s="402"/>
      <c r="O30" s="402"/>
    </row>
    <row r="31" spans="1:15">
      <c r="A31" s="401"/>
      <c r="B31" s="401"/>
      <c r="C31" s="401"/>
      <c r="D31" s="401"/>
      <c r="E31" s="401"/>
      <c r="F31" s="401"/>
      <c r="G31" s="401"/>
      <c r="H31" s="401"/>
      <c r="I31" s="401"/>
      <c r="J31" s="401"/>
      <c r="K31" s="401"/>
      <c r="L31" s="401"/>
      <c r="M31" s="402"/>
      <c r="N31" s="402"/>
      <c r="O31" s="402"/>
    </row>
    <row r="32" spans="1:15">
      <c r="A32" s="401"/>
      <c r="B32" s="401"/>
      <c r="C32" s="401"/>
      <c r="D32" s="401"/>
      <c r="E32" s="401"/>
      <c r="F32" s="401"/>
      <c r="G32" s="401"/>
      <c r="H32" s="401"/>
      <c r="I32" s="401"/>
      <c r="J32" s="401"/>
      <c r="K32" s="401"/>
      <c r="L32" s="401"/>
      <c r="M32" s="402"/>
      <c r="N32" s="402"/>
      <c r="O32" s="402"/>
    </row>
    <row r="33" spans="1:15">
      <c r="A33" s="401"/>
      <c r="B33" s="401"/>
      <c r="C33" s="401"/>
      <c r="D33" s="401"/>
      <c r="E33" s="401"/>
      <c r="F33" s="401"/>
      <c r="G33" s="401"/>
      <c r="H33" s="401"/>
      <c r="I33" s="401"/>
      <c r="J33" s="401"/>
      <c r="K33" s="401"/>
      <c r="L33" s="401"/>
      <c r="M33" s="402"/>
      <c r="N33" s="402"/>
      <c r="O33" s="402"/>
    </row>
    <row r="34" spans="1:15">
      <c r="A34" s="401"/>
      <c r="B34" s="401"/>
      <c r="C34" s="401"/>
      <c r="D34" s="401"/>
      <c r="E34" s="401"/>
      <c r="F34" s="401"/>
      <c r="G34" s="401"/>
      <c r="H34" s="401"/>
      <c r="I34" s="401"/>
      <c r="J34" s="401"/>
      <c r="K34" s="401"/>
      <c r="L34" s="401"/>
      <c r="M34" s="402"/>
      <c r="N34" s="402"/>
      <c r="O34" s="402"/>
    </row>
    <row r="35" spans="1:15">
      <c r="A35" s="401"/>
      <c r="B35" s="401"/>
      <c r="C35" s="401"/>
      <c r="D35" s="401"/>
      <c r="E35" s="401"/>
      <c r="F35" s="401"/>
      <c r="G35" s="401"/>
      <c r="H35" s="401"/>
      <c r="I35" s="401"/>
      <c r="J35" s="401"/>
      <c r="K35" s="401"/>
      <c r="L35" s="401"/>
      <c r="M35" s="402"/>
      <c r="N35" s="402"/>
      <c r="O35" s="402"/>
    </row>
    <row r="36" spans="1:15">
      <c r="A36" s="401"/>
      <c r="B36" s="401"/>
      <c r="C36" s="401"/>
      <c r="D36" s="401"/>
      <c r="E36" s="401"/>
      <c r="F36" s="401"/>
      <c r="G36" s="401"/>
      <c r="H36" s="401"/>
      <c r="I36" s="401"/>
      <c r="J36" s="401"/>
      <c r="K36" s="401"/>
      <c r="L36" s="401"/>
      <c r="M36" s="402"/>
      <c r="N36" s="402"/>
      <c r="O36" s="402"/>
    </row>
    <row r="37" spans="1:15">
      <c r="A37" s="401"/>
      <c r="B37" s="401"/>
      <c r="C37" s="401"/>
      <c r="D37" s="401"/>
      <c r="E37" s="401"/>
      <c r="F37" s="401"/>
      <c r="G37" s="401"/>
      <c r="H37" s="401"/>
      <c r="I37" s="401"/>
      <c r="J37" s="401"/>
      <c r="K37" s="401"/>
      <c r="L37" s="401"/>
      <c r="M37" s="402"/>
      <c r="N37" s="402"/>
      <c r="O37" s="402"/>
    </row>
    <row r="38" spans="1:15">
      <c r="A38" s="401"/>
      <c r="B38" s="401"/>
      <c r="C38" s="401"/>
      <c r="D38" s="401"/>
      <c r="E38" s="401"/>
      <c r="F38" s="401"/>
      <c r="G38" s="401"/>
      <c r="H38" s="401"/>
      <c r="I38" s="401"/>
      <c r="J38" s="401"/>
      <c r="K38" s="401"/>
      <c r="L38" s="401"/>
      <c r="M38" s="402"/>
      <c r="N38" s="402"/>
      <c r="O38" s="402"/>
    </row>
    <row r="39" spans="1:15">
      <c r="A39" s="401"/>
      <c r="B39" s="401"/>
      <c r="C39" s="401"/>
      <c r="D39" s="401"/>
      <c r="E39" s="401"/>
      <c r="F39" s="401"/>
      <c r="G39" s="401"/>
      <c r="H39" s="401"/>
      <c r="I39" s="401"/>
      <c r="J39" s="401"/>
      <c r="K39" s="401"/>
      <c r="L39" s="401"/>
      <c r="M39" s="402"/>
      <c r="N39" s="402"/>
      <c r="O39" s="402"/>
    </row>
    <row r="40" spans="1:15">
      <c r="A40" s="401"/>
      <c r="B40" s="401"/>
      <c r="C40" s="401"/>
      <c r="D40" s="401"/>
      <c r="E40" s="401"/>
      <c r="F40" s="401"/>
      <c r="G40" s="401"/>
      <c r="H40" s="401"/>
      <c r="I40" s="401"/>
      <c r="J40" s="401"/>
      <c r="K40" s="401"/>
      <c r="L40" s="401"/>
      <c r="M40" s="402"/>
      <c r="N40" s="402"/>
      <c r="O40" s="402"/>
    </row>
    <row r="41" spans="1:15">
      <c r="A41" s="401"/>
      <c r="B41" s="401"/>
      <c r="C41" s="401"/>
      <c r="D41" s="401"/>
      <c r="E41" s="401"/>
      <c r="F41" s="401"/>
      <c r="G41" s="401"/>
      <c r="H41" s="401"/>
      <c r="I41" s="401"/>
      <c r="J41" s="401"/>
      <c r="K41" s="401"/>
      <c r="L41" s="401"/>
      <c r="M41" s="402"/>
      <c r="N41" s="402"/>
      <c r="O41" s="402"/>
    </row>
    <row r="42" spans="1:15">
      <c r="A42" s="401"/>
      <c r="B42" s="401"/>
      <c r="C42" s="401"/>
      <c r="D42" s="401"/>
      <c r="E42" s="401"/>
      <c r="F42" s="401"/>
      <c r="G42" s="401"/>
      <c r="H42" s="401"/>
      <c r="I42" s="401"/>
      <c r="J42" s="401"/>
      <c r="K42" s="401"/>
      <c r="L42" s="401"/>
      <c r="M42" s="402"/>
      <c r="N42" s="402"/>
      <c r="O42" s="402"/>
    </row>
    <row r="43" spans="1:15">
      <c r="A43" s="401"/>
      <c r="B43" s="401"/>
      <c r="C43" s="401"/>
      <c r="D43" s="401"/>
      <c r="E43" s="401"/>
      <c r="F43" s="401"/>
      <c r="G43" s="401"/>
      <c r="H43" s="401"/>
      <c r="I43" s="401"/>
      <c r="J43" s="401"/>
      <c r="K43" s="401"/>
      <c r="L43" s="401"/>
      <c r="M43" s="402"/>
      <c r="N43" s="402"/>
      <c r="O43" s="402"/>
    </row>
    <row r="44" spans="1:15">
      <c r="A44" s="401"/>
      <c r="B44" s="401"/>
      <c r="C44" s="401"/>
      <c r="D44" s="401"/>
      <c r="E44" s="401"/>
      <c r="F44" s="401"/>
      <c r="G44" s="401"/>
      <c r="H44" s="401"/>
      <c r="I44" s="401"/>
      <c r="J44" s="401"/>
      <c r="K44" s="401"/>
      <c r="L44" s="401"/>
      <c r="M44" s="402"/>
      <c r="N44" s="402"/>
      <c r="O44" s="402"/>
    </row>
    <row r="45" spans="1:15">
      <c r="A45" s="401"/>
      <c r="B45" s="401"/>
      <c r="C45" s="401"/>
      <c r="D45" s="401"/>
      <c r="E45" s="401"/>
      <c r="F45" s="401"/>
      <c r="G45" s="401"/>
      <c r="H45" s="401"/>
      <c r="I45" s="401"/>
      <c r="J45" s="401"/>
      <c r="K45" s="401"/>
      <c r="L45" s="401"/>
      <c r="M45" s="402"/>
      <c r="N45" s="402"/>
      <c r="O45" s="402"/>
    </row>
    <row r="46" spans="1:15">
      <c r="A46" s="401"/>
      <c r="B46" s="401"/>
      <c r="C46" s="401"/>
      <c r="D46" s="401"/>
      <c r="E46" s="401"/>
      <c r="F46" s="401"/>
      <c r="G46" s="401"/>
      <c r="H46" s="401"/>
      <c r="I46" s="401"/>
      <c r="J46" s="401"/>
      <c r="K46" s="401"/>
      <c r="L46" s="401"/>
      <c r="M46" s="402"/>
      <c r="N46" s="402"/>
      <c r="O46" s="402"/>
    </row>
    <row r="47" spans="1:15">
      <c r="A47" s="401"/>
      <c r="B47" s="401"/>
      <c r="C47" s="401"/>
      <c r="D47" s="401"/>
      <c r="E47" s="401"/>
      <c r="F47" s="401"/>
      <c r="G47" s="401"/>
      <c r="H47" s="401"/>
      <c r="I47" s="401"/>
      <c r="J47" s="401"/>
      <c r="K47" s="401"/>
      <c r="L47" s="401"/>
      <c r="M47" s="402"/>
      <c r="N47" s="402"/>
      <c r="O47" s="402"/>
    </row>
    <row r="48" spans="1:15">
      <c r="A48" s="401"/>
      <c r="B48" s="401"/>
      <c r="C48" s="401"/>
      <c r="D48" s="401"/>
      <c r="E48" s="401"/>
      <c r="F48" s="401"/>
      <c r="G48" s="401"/>
      <c r="H48" s="401"/>
      <c r="I48" s="401"/>
      <c r="J48" s="401"/>
      <c r="K48" s="401"/>
      <c r="L48" s="401"/>
      <c r="M48" s="402"/>
      <c r="N48" s="402"/>
      <c r="O48" s="402"/>
    </row>
  </sheetData>
  <mergeCells count="3">
    <mergeCell ref="A1:K1"/>
    <mergeCell ref="A3:O3"/>
    <mergeCell ref="A5:O5"/>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0"/>
  <dimension ref="A1:W48"/>
  <sheetViews>
    <sheetView showGridLines="0" zoomScaleNormal="100" zoomScaleSheetLayoutView="100" workbookViewId="0">
      <selection activeCell="H1" sqref="H1"/>
    </sheetView>
  </sheetViews>
  <sheetFormatPr defaultRowHeight="11.25"/>
  <cols>
    <col min="1" max="1" width="8" style="7" customWidth="1"/>
    <col min="2" max="2" width="7.140625" style="7" customWidth="1"/>
    <col min="3" max="3" width="7.5703125" style="7" customWidth="1"/>
    <col min="4" max="4" width="8.140625" style="7" customWidth="1"/>
    <col min="5" max="10" width="7.42578125" style="7" customWidth="1"/>
    <col min="11" max="13" width="7.85546875" style="7" customWidth="1"/>
    <col min="14" max="18" width="7.42578125" style="7" customWidth="1"/>
    <col min="19" max="19" width="7.85546875" style="7" customWidth="1"/>
    <col min="20" max="20" width="9.28515625" style="7" bestFit="1" customWidth="1"/>
    <col min="21" max="21" width="11.42578125" style="7" bestFit="1" customWidth="1"/>
    <col min="22" max="260" width="9.140625" style="7"/>
    <col min="261" max="273" width="10.7109375" style="7" customWidth="1"/>
    <col min="274" max="516" width="9.140625" style="7"/>
    <col min="517" max="529" width="10.7109375" style="7" customWidth="1"/>
    <col min="530" max="772" width="9.140625" style="7"/>
    <col min="773" max="785" width="10.7109375" style="7" customWidth="1"/>
    <col min="786" max="1028" width="9.140625" style="7"/>
    <col min="1029" max="1041" width="10.7109375" style="7" customWidth="1"/>
    <col min="1042" max="1284" width="9.140625" style="7"/>
    <col min="1285" max="1297" width="10.7109375" style="7" customWidth="1"/>
    <col min="1298" max="1540" width="9.140625" style="7"/>
    <col min="1541" max="1553" width="10.7109375" style="7" customWidth="1"/>
    <col min="1554" max="1796" width="9.140625" style="7"/>
    <col min="1797" max="1809" width="10.7109375" style="7" customWidth="1"/>
    <col min="1810" max="2052" width="9.140625" style="7"/>
    <col min="2053" max="2065" width="10.7109375" style="7" customWidth="1"/>
    <col min="2066" max="2308" width="9.140625" style="7"/>
    <col min="2309" max="2321" width="10.7109375" style="7" customWidth="1"/>
    <col min="2322" max="2564" width="9.140625" style="7"/>
    <col min="2565" max="2577" width="10.7109375" style="7" customWidth="1"/>
    <col min="2578" max="2820" width="9.140625" style="7"/>
    <col min="2821" max="2833" width="10.7109375" style="7" customWidth="1"/>
    <col min="2834" max="3076" width="9.140625" style="7"/>
    <col min="3077" max="3089" width="10.7109375" style="7" customWidth="1"/>
    <col min="3090" max="3332" width="9.140625" style="7"/>
    <col min="3333" max="3345" width="10.7109375" style="7" customWidth="1"/>
    <col min="3346" max="3588" width="9.140625" style="7"/>
    <col min="3589" max="3601" width="10.7109375" style="7" customWidth="1"/>
    <col min="3602" max="3844" width="9.140625" style="7"/>
    <col min="3845" max="3857" width="10.7109375" style="7" customWidth="1"/>
    <col min="3858" max="4100" width="9.140625" style="7"/>
    <col min="4101" max="4113" width="10.7109375" style="7" customWidth="1"/>
    <col min="4114" max="4356" width="9.140625" style="7"/>
    <col min="4357" max="4369" width="10.7109375" style="7" customWidth="1"/>
    <col min="4370" max="4612" width="9.140625" style="7"/>
    <col min="4613" max="4625" width="10.7109375" style="7" customWidth="1"/>
    <col min="4626" max="4868" width="9.140625" style="7"/>
    <col min="4869" max="4881" width="10.7109375" style="7" customWidth="1"/>
    <col min="4882" max="5124" width="9.140625" style="7"/>
    <col min="5125" max="5137" width="10.7109375" style="7" customWidth="1"/>
    <col min="5138" max="5380" width="9.140625" style="7"/>
    <col min="5381" max="5393" width="10.7109375" style="7" customWidth="1"/>
    <col min="5394" max="5636" width="9.140625" style="7"/>
    <col min="5637" max="5649" width="10.7109375" style="7" customWidth="1"/>
    <col min="5650" max="5892" width="9.140625" style="7"/>
    <col min="5893" max="5905" width="10.7109375" style="7" customWidth="1"/>
    <col min="5906" max="6148" width="9.140625" style="7"/>
    <col min="6149" max="6161" width="10.7109375" style="7" customWidth="1"/>
    <col min="6162" max="6404" width="9.140625" style="7"/>
    <col min="6405" max="6417" width="10.7109375" style="7" customWidth="1"/>
    <col min="6418" max="6660" width="9.140625" style="7"/>
    <col min="6661" max="6673" width="10.7109375" style="7" customWidth="1"/>
    <col min="6674" max="6916" width="9.140625" style="7"/>
    <col min="6917" max="6929" width="10.7109375" style="7" customWidth="1"/>
    <col min="6930" max="7172" width="9.140625" style="7"/>
    <col min="7173" max="7185" width="10.7109375" style="7" customWidth="1"/>
    <col min="7186" max="7428" width="9.140625" style="7"/>
    <col min="7429" max="7441" width="10.7109375" style="7" customWidth="1"/>
    <col min="7442" max="7684" width="9.140625" style="7"/>
    <col min="7685" max="7697" width="10.7109375" style="7" customWidth="1"/>
    <col min="7698" max="7940" width="9.140625" style="7"/>
    <col min="7941" max="7953" width="10.7109375" style="7" customWidth="1"/>
    <col min="7954" max="8196" width="9.140625" style="7"/>
    <col min="8197" max="8209" width="10.7109375" style="7" customWidth="1"/>
    <col min="8210" max="8452" width="9.140625" style="7"/>
    <col min="8453" max="8465" width="10.7109375" style="7" customWidth="1"/>
    <col min="8466" max="8708" width="9.140625" style="7"/>
    <col min="8709" max="8721" width="10.7109375" style="7" customWidth="1"/>
    <col min="8722" max="8964" width="9.140625" style="7"/>
    <col min="8965" max="8977" width="10.7109375" style="7" customWidth="1"/>
    <col min="8978" max="9220" width="9.140625" style="7"/>
    <col min="9221" max="9233" width="10.7109375" style="7" customWidth="1"/>
    <col min="9234" max="9476" width="9.140625" style="7"/>
    <col min="9477" max="9489" width="10.7109375" style="7" customWidth="1"/>
    <col min="9490" max="9732" width="9.140625" style="7"/>
    <col min="9733" max="9745" width="10.7109375" style="7" customWidth="1"/>
    <col min="9746" max="9988" width="9.140625" style="7"/>
    <col min="9989" max="10001" width="10.7109375" style="7" customWidth="1"/>
    <col min="10002" max="10244" width="9.140625" style="7"/>
    <col min="10245" max="10257" width="10.7109375" style="7" customWidth="1"/>
    <col min="10258" max="10500" width="9.140625" style="7"/>
    <col min="10501" max="10513" width="10.7109375" style="7" customWidth="1"/>
    <col min="10514" max="10756" width="9.140625" style="7"/>
    <col min="10757" max="10769" width="10.7109375" style="7" customWidth="1"/>
    <col min="10770" max="11012" width="9.140625" style="7"/>
    <col min="11013" max="11025" width="10.7109375" style="7" customWidth="1"/>
    <col min="11026" max="11268" width="9.140625" style="7"/>
    <col min="11269" max="11281" width="10.7109375" style="7" customWidth="1"/>
    <col min="11282" max="11524" width="9.140625" style="7"/>
    <col min="11525" max="11537" width="10.7109375" style="7" customWidth="1"/>
    <col min="11538" max="11780" width="9.140625" style="7"/>
    <col min="11781" max="11793" width="10.7109375" style="7" customWidth="1"/>
    <col min="11794" max="12036" width="9.140625" style="7"/>
    <col min="12037" max="12049" width="10.7109375" style="7" customWidth="1"/>
    <col min="12050" max="12292" width="9.140625" style="7"/>
    <col min="12293" max="12305" width="10.7109375" style="7" customWidth="1"/>
    <col min="12306" max="12548" width="9.140625" style="7"/>
    <col min="12549" max="12561" width="10.7109375" style="7" customWidth="1"/>
    <col min="12562" max="12804" width="9.140625" style="7"/>
    <col min="12805" max="12817" width="10.7109375" style="7" customWidth="1"/>
    <col min="12818" max="13060" width="9.140625" style="7"/>
    <col min="13061" max="13073" width="10.7109375" style="7" customWidth="1"/>
    <col min="13074" max="13316" width="9.140625" style="7"/>
    <col min="13317" max="13329" width="10.7109375" style="7" customWidth="1"/>
    <col min="13330" max="13572" width="9.140625" style="7"/>
    <col min="13573" max="13585" width="10.7109375" style="7" customWidth="1"/>
    <col min="13586" max="13828" width="9.140625" style="7"/>
    <col min="13829" max="13841" width="10.7109375" style="7" customWidth="1"/>
    <col min="13842" max="14084" width="9.140625" style="7"/>
    <col min="14085" max="14097" width="10.7109375" style="7" customWidth="1"/>
    <col min="14098" max="14340" width="9.140625" style="7"/>
    <col min="14341" max="14353" width="10.7109375" style="7" customWidth="1"/>
    <col min="14354" max="14596" width="9.140625" style="7"/>
    <col min="14597" max="14609" width="10.7109375" style="7" customWidth="1"/>
    <col min="14610" max="14852" width="9.140625" style="7"/>
    <col min="14853" max="14865" width="10.7109375" style="7" customWidth="1"/>
    <col min="14866" max="15108" width="9.140625" style="7"/>
    <col min="15109" max="15121" width="10.7109375" style="7" customWidth="1"/>
    <col min="15122" max="15364" width="9.140625" style="7"/>
    <col min="15365" max="15377" width="10.7109375" style="7" customWidth="1"/>
    <col min="15378" max="15620" width="9.140625" style="7"/>
    <col min="15621" max="15633" width="10.7109375" style="7" customWidth="1"/>
    <col min="15634" max="15876" width="9.140625" style="7"/>
    <col min="15877" max="15889" width="10.7109375" style="7" customWidth="1"/>
    <col min="15890" max="16132" width="9.140625" style="7"/>
    <col min="16133" max="16145" width="10.7109375" style="7" customWidth="1"/>
    <col min="16146" max="16383" width="9.140625" style="7"/>
    <col min="16384" max="16384" width="9.140625" style="7" customWidth="1"/>
  </cols>
  <sheetData>
    <row r="1" spans="1:23" ht="18">
      <c r="A1" s="1489" t="s">
        <v>175</v>
      </c>
      <c r="B1" s="1489"/>
      <c r="C1" s="1489"/>
      <c r="D1" s="1489"/>
      <c r="E1" s="1489"/>
      <c r="F1" s="1489"/>
      <c r="G1" s="1489"/>
      <c r="H1" s="1489"/>
      <c r="I1" s="1489"/>
      <c r="J1" s="1489"/>
      <c r="K1" s="1489"/>
      <c r="L1" s="1489"/>
      <c r="M1" s="1489"/>
      <c r="N1" s="1489"/>
      <c r="O1" s="1489"/>
      <c r="P1" s="1489"/>
      <c r="Q1" s="1489"/>
      <c r="R1" s="1489"/>
      <c r="S1" s="1489"/>
    </row>
    <row r="2" spans="1:23" ht="5.0999999999999996" customHeight="1">
      <c r="A2" s="479"/>
      <c r="B2" s="479"/>
      <c r="C2" s="479"/>
      <c r="D2" s="479"/>
      <c r="E2" s="479"/>
      <c r="F2" s="479"/>
      <c r="G2" s="479"/>
      <c r="H2" s="479"/>
      <c r="I2" s="479"/>
      <c r="J2" s="480"/>
      <c r="K2" s="479"/>
      <c r="L2" s="479"/>
      <c r="M2" s="479"/>
      <c r="N2" s="479"/>
      <c r="O2" s="479"/>
      <c r="P2" s="479"/>
      <c r="Q2" s="479"/>
      <c r="R2" s="479"/>
    </row>
    <row r="3" spans="1:23" ht="15" customHeight="1">
      <c r="A3" s="984" t="s">
        <v>176</v>
      </c>
      <c r="B3" s="1493" t="s">
        <v>177</v>
      </c>
      <c r="C3" s="1494"/>
      <c r="D3" s="1494"/>
      <c r="E3" s="1494"/>
      <c r="F3" s="1494"/>
      <c r="G3" s="1494"/>
      <c r="H3" s="1494"/>
      <c r="I3" s="1494"/>
      <c r="J3" s="1495"/>
      <c r="K3" s="1493" t="s">
        <v>29</v>
      </c>
      <c r="L3" s="1494"/>
      <c r="M3" s="1494"/>
      <c r="N3" s="1494"/>
      <c r="O3" s="1494"/>
      <c r="P3" s="1494"/>
      <c r="Q3" s="1494"/>
      <c r="R3" s="1494"/>
      <c r="S3" s="1494"/>
    </row>
    <row r="4" spans="1:23" ht="45" customHeight="1">
      <c r="A4" s="982"/>
      <c r="B4" s="1485" t="s">
        <v>150</v>
      </c>
      <c r="C4" s="1486"/>
      <c r="D4" s="1486"/>
      <c r="E4" s="1486" t="s">
        <v>157</v>
      </c>
      <c r="F4" s="1486"/>
      <c r="G4" s="1486"/>
      <c r="H4" s="1487" t="s">
        <v>178</v>
      </c>
      <c r="I4" s="1487" t="s">
        <v>179</v>
      </c>
      <c r="J4" s="1490" t="s">
        <v>499</v>
      </c>
      <c r="K4" s="1485" t="s">
        <v>150</v>
      </c>
      <c r="L4" s="1486"/>
      <c r="M4" s="1486"/>
      <c r="N4" s="1486" t="s">
        <v>157</v>
      </c>
      <c r="O4" s="1486"/>
      <c r="P4" s="1486"/>
      <c r="Q4" s="1487" t="s">
        <v>178</v>
      </c>
      <c r="R4" s="1487" t="s">
        <v>179</v>
      </c>
      <c r="S4" s="1487" t="s">
        <v>499</v>
      </c>
    </row>
    <row r="5" spans="1:23" ht="58.5" customHeight="1">
      <c r="A5" s="983"/>
      <c r="B5" s="957" t="s">
        <v>151</v>
      </c>
      <c r="C5" s="1353" t="s">
        <v>530</v>
      </c>
      <c r="D5" s="1353" t="s">
        <v>156</v>
      </c>
      <c r="E5" s="1353" t="s">
        <v>180</v>
      </c>
      <c r="F5" s="1353" t="s">
        <v>181</v>
      </c>
      <c r="G5" s="1353" t="s">
        <v>160</v>
      </c>
      <c r="H5" s="1488"/>
      <c r="I5" s="1488"/>
      <c r="J5" s="1491"/>
      <c r="K5" s="957" t="s">
        <v>151</v>
      </c>
      <c r="L5" s="1353" t="s">
        <v>530</v>
      </c>
      <c r="M5" s="1353" t="s">
        <v>156</v>
      </c>
      <c r="N5" s="1353" t="s">
        <v>180</v>
      </c>
      <c r="O5" s="1353" t="s">
        <v>181</v>
      </c>
      <c r="P5" s="1353" t="s">
        <v>160</v>
      </c>
      <c r="Q5" s="1488"/>
      <c r="R5" s="1488"/>
      <c r="S5" s="1492"/>
    </row>
    <row r="6" spans="1:23" ht="12.95" customHeight="1">
      <c r="A6" s="623" t="s">
        <v>182</v>
      </c>
      <c r="B6" s="958">
        <v>3368.4318376071833</v>
      </c>
      <c r="C6" s="624">
        <v>2936.875920396245</v>
      </c>
      <c r="D6" s="625">
        <v>431.55591721093833</v>
      </c>
      <c r="E6" s="625">
        <v>678.60557000000006</v>
      </c>
      <c r="F6" s="625">
        <v>2.2123170000000001</v>
      </c>
      <c r="G6" s="625">
        <v>676.39325300000007</v>
      </c>
      <c r="H6" s="625">
        <v>12.437685999999999</v>
      </c>
      <c r="I6" s="625">
        <v>13.875976986970054</v>
      </c>
      <c r="J6" s="962">
        <v>1134.2628331979085</v>
      </c>
      <c r="K6" s="958">
        <v>35946.549281425003</v>
      </c>
      <c r="L6" s="624">
        <v>31350.171766865897</v>
      </c>
      <c r="M6" s="625">
        <v>4596.3775145591062</v>
      </c>
      <c r="N6" s="625">
        <v>7240.7298269999992</v>
      </c>
      <c r="O6" s="625">
        <v>23.541039282000007</v>
      </c>
      <c r="P6" s="625">
        <v>7217.1887877179988</v>
      </c>
      <c r="Q6" s="625">
        <v>134.89672163059998</v>
      </c>
      <c r="R6" s="625">
        <v>170.32658545830287</v>
      </c>
      <c r="S6" s="625">
        <v>12118.789609366004</v>
      </c>
      <c r="T6" s="27"/>
      <c r="U6" s="19"/>
      <c r="V6" s="19"/>
      <c r="W6" s="28"/>
    </row>
    <row r="7" spans="1:23" ht="12.95" customHeight="1">
      <c r="A7" s="626" t="s">
        <v>183</v>
      </c>
      <c r="B7" s="959">
        <v>3030.8876179384415</v>
      </c>
      <c r="C7" s="628">
        <v>2527.7966007449631</v>
      </c>
      <c r="D7" s="628">
        <v>503.09101719347836</v>
      </c>
      <c r="E7" s="628">
        <v>384.90369700000002</v>
      </c>
      <c r="F7" s="628">
        <v>13.730227999999999</v>
      </c>
      <c r="G7" s="628">
        <v>371.17346900000001</v>
      </c>
      <c r="H7" s="628">
        <v>10.942409000000001</v>
      </c>
      <c r="I7" s="628">
        <v>5.2935049002591983</v>
      </c>
      <c r="J7" s="963">
        <v>890.50040009373777</v>
      </c>
      <c r="K7" s="959">
        <v>32344.353733057</v>
      </c>
      <c r="L7" s="628">
        <v>26981.2211958148</v>
      </c>
      <c r="M7" s="628">
        <v>5363.1325372421998</v>
      </c>
      <c r="N7" s="628">
        <v>4108.8620759999994</v>
      </c>
      <c r="O7" s="628">
        <v>146.79278078699997</v>
      </c>
      <c r="P7" s="628">
        <v>3962.0692952129994</v>
      </c>
      <c r="Q7" s="628">
        <v>118.67620429339999</v>
      </c>
      <c r="R7" s="628">
        <v>83.090755469398573</v>
      </c>
      <c r="S7" s="628">
        <v>9526.9687922179983</v>
      </c>
      <c r="T7" s="27"/>
      <c r="U7" s="19"/>
      <c r="V7" s="19"/>
      <c r="W7" s="28"/>
    </row>
    <row r="8" spans="1:23" ht="12.95" customHeight="1">
      <c r="A8" s="629" t="s">
        <v>184</v>
      </c>
      <c r="B8" s="960">
        <v>3740.0577454539725</v>
      </c>
      <c r="C8" s="631">
        <v>3041.2181782033535</v>
      </c>
      <c r="D8" s="631">
        <v>698.83956725061898</v>
      </c>
      <c r="E8" s="631">
        <v>267.33676600000001</v>
      </c>
      <c r="F8" s="631">
        <v>82.844617999999983</v>
      </c>
      <c r="G8" s="631">
        <v>184.49214800000004</v>
      </c>
      <c r="H8" s="631">
        <v>12.209565000000001</v>
      </c>
      <c r="I8" s="631">
        <v>27.078212184076548</v>
      </c>
      <c r="J8" s="964">
        <v>922.6194924346953</v>
      </c>
      <c r="K8" s="960">
        <v>39968.925224856801</v>
      </c>
      <c r="L8" s="631">
        <v>32474.878708074899</v>
      </c>
      <c r="M8" s="631">
        <v>7494.046516781902</v>
      </c>
      <c r="N8" s="631">
        <v>2860.9300859999998</v>
      </c>
      <c r="O8" s="631">
        <v>885.91493354699992</v>
      </c>
      <c r="P8" s="631">
        <v>1975.0151524529999</v>
      </c>
      <c r="Q8" s="631">
        <v>132.15311265240004</v>
      </c>
      <c r="R8" s="631">
        <v>308.23921136252767</v>
      </c>
      <c r="S8" s="631">
        <v>9909.4539932498319</v>
      </c>
      <c r="T8" s="27"/>
      <c r="U8" s="19"/>
      <c r="V8" s="19"/>
      <c r="W8" s="28"/>
    </row>
    <row r="9" spans="1:23" ht="12.95" customHeight="1">
      <c r="A9" s="626" t="s">
        <v>185</v>
      </c>
      <c r="B9" s="959">
        <v>3646.2681503652043</v>
      </c>
      <c r="C9" s="628">
        <v>2450.724807779794</v>
      </c>
      <c r="D9" s="628">
        <v>1195.5433425854103</v>
      </c>
      <c r="E9" s="628">
        <v>58.112975999999996</v>
      </c>
      <c r="F9" s="628">
        <v>583.95101499999998</v>
      </c>
      <c r="G9" s="628">
        <v>-525.83803899999998</v>
      </c>
      <c r="H9" s="628">
        <v>11.408387000000001</v>
      </c>
      <c r="I9" s="628">
        <v>-9.7515015764110728</v>
      </c>
      <c r="J9" s="963">
        <v>671.36218900899894</v>
      </c>
      <c r="K9" s="959">
        <v>38983.402848524005</v>
      </c>
      <c r="L9" s="628">
        <v>26179.454943267701</v>
      </c>
      <c r="M9" s="628">
        <v>12803.947905256304</v>
      </c>
      <c r="N9" s="628">
        <v>622.81438000000003</v>
      </c>
      <c r="O9" s="628">
        <v>6238.6961637600007</v>
      </c>
      <c r="P9" s="628">
        <v>-5615.8817837600009</v>
      </c>
      <c r="Q9" s="628">
        <v>123.4549095963</v>
      </c>
      <c r="R9" s="628">
        <v>-73.536689655694175</v>
      </c>
      <c r="S9" s="628">
        <v>7237.984341436907</v>
      </c>
      <c r="T9" s="27"/>
      <c r="U9" s="19"/>
      <c r="V9" s="19"/>
      <c r="W9" s="28"/>
    </row>
    <row r="10" spans="1:23" ht="12.95" customHeight="1">
      <c r="A10" s="626" t="s">
        <v>186</v>
      </c>
      <c r="B10" s="959">
        <v>3600.6119231410016</v>
      </c>
      <c r="C10" s="628">
        <v>2386.8278837610524</v>
      </c>
      <c r="D10" s="628">
        <v>1213.7840393799493</v>
      </c>
      <c r="E10" s="628">
        <v>0</v>
      </c>
      <c r="F10" s="628">
        <v>843.36109899999997</v>
      </c>
      <c r="G10" s="628">
        <v>-843.36109899999997</v>
      </c>
      <c r="H10" s="628">
        <v>12.335933000000001</v>
      </c>
      <c r="I10" s="628">
        <v>6.1372987744699348</v>
      </c>
      <c r="J10" s="963">
        <v>388.89617215441922</v>
      </c>
      <c r="K10" s="959">
        <v>38454.287771183997</v>
      </c>
      <c r="L10" s="628">
        <v>25494.575609104802</v>
      </c>
      <c r="M10" s="628">
        <v>12959.712162079195</v>
      </c>
      <c r="N10" s="628">
        <v>0</v>
      </c>
      <c r="O10" s="628">
        <v>9010.155727571002</v>
      </c>
      <c r="P10" s="628">
        <v>-9010.155727571002</v>
      </c>
      <c r="Q10" s="628">
        <v>133.47845841560002</v>
      </c>
      <c r="R10" s="628">
        <v>96.62239976518228</v>
      </c>
      <c r="S10" s="628">
        <v>4179.6572926889776</v>
      </c>
      <c r="T10" s="27"/>
      <c r="U10" s="19"/>
      <c r="V10" s="19"/>
      <c r="W10" s="28"/>
    </row>
    <row r="11" spans="1:23" ht="12.95" customHeight="1">
      <c r="A11" s="626" t="s">
        <v>187</v>
      </c>
      <c r="B11" s="959">
        <v>2992.0868665099147</v>
      </c>
      <c r="C11" s="628">
        <v>2183.7793839814467</v>
      </c>
      <c r="D11" s="628">
        <v>808.30748252846797</v>
      </c>
      <c r="E11" s="628">
        <v>1.0541230000000001</v>
      </c>
      <c r="F11" s="628">
        <v>488.84463900000003</v>
      </c>
      <c r="G11" s="628">
        <v>-487.79051600000003</v>
      </c>
      <c r="H11" s="628">
        <v>12.345179000000002</v>
      </c>
      <c r="I11" s="628">
        <v>3.4923493485855288</v>
      </c>
      <c r="J11" s="963">
        <v>336.35449487705364</v>
      </c>
      <c r="K11" s="959">
        <v>32016.791148502998</v>
      </c>
      <c r="L11" s="628">
        <v>23344.806600269101</v>
      </c>
      <c r="M11" s="628">
        <v>8671.9845482338969</v>
      </c>
      <c r="N11" s="628">
        <v>11.281193999999999</v>
      </c>
      <c r="O11" s="628">
        <v>5233.3445628020008</v>
      </c>
      <c r="P11" s="628">
        <v>-5222.0633688020007</v>
      </c>
      <c r="Q11" s="628">
        <v>133.70256810759997</v>
      </c>
      <c r="R11" s="628">
        <v>65.899671437519132</v>
      </c>
      <c r="S11" s="628">
        <v>3649.5234189770149</v>
      </c>
      <c r="T11" s="27"/>
      <c r="U11" s="19"/>
      <c r="V11" s="19"/>
      <c r="W11" s="28"/>
    </row>
    <row r="12" spans="1:23" ht="12.95" customHeight="1">
      <c r="A12" s="623" t="s">
        <v>188</v>
      </c>
      <c r="B12" s="958">
        <v>1764.5666832355819</v>
      </c>
      <c r="C12" s="625">
        <v>1059.5208547861516</v>
      </c>
      <c r="D12" s="625">
        <v>705.04582844943025</v>
      </c>
      <c r="E12" s="625">
        <v>0.967611</v>
      </c>
      <c r="F12" s="625">
        <v>419.18194199999999</v>
      </c>
      <c r="G12" s="625">
        <v>-418.21433100000002</v>
      </c>
      <c r="H12" s="625">
        <v>12.772386000000001</v>
      </c>
      <c r="I12" s="625">
        <v>-11.038288241898059</v>
      </c>
      <c r="J12" s="962">
        <v>288.5655952075324</v>
      </c>
      <c r="K12" s="958">
        <v>18995.561568838006</v>
      </c>
      <c r="L12" s="625">
        <v>11372.5320243442</v>
      </c>
      <c r="M12" s="625">
        <v>7623.0295444938056</v>
      </c>
      <c r="N12" s="625">
        <v>10.460077</v>
      </c>
      <c r="O12" s="625">
        <v>4537.4323403870003</v>
      </c>
      <c r="P12" s="625">
        <v>-4526.9722633870006</v>
      </c>
      <c r="Q12" s="625">
        <v>138.44255704649996</v>
      </c>
      <c r="R12" s="625">
        <v>-95.573696824307547</v>
      </c>
      <c r="S12" s="625">
        <v>3138.9261413289951</v>
      </c>
      <c r="T12" s="27"/>
      <c r="U12" s="19"/>
      <c r="V12" s="19"/>
      <c r="W12" s="28"/>
    </row>
    <row r="13" spans="1:23" ht="12.95" customHeight="1">
      <c r="A13" s="626" t="s">
        <v>189</v>
      </c>
      <c r="B13" s="959">
        <v>1260.4085447814048</v>
      </c>
      <c r="C13" s="628">
        <v>841.7128717077677</v>
      </c>
      <c r="D13" s="628">
        <v>418.69567307363707</v>
      </c>
      <c r="E13" s="628">
        <v>1.9614500000000001</v>
      </c>
      <c r="F13" s="628">
        <v>132.453382</v>
      </c>
      <c r="G13" s="628">
        <v>-130.49193199999999</v>
      </c>
      <c r="H13" s="628">
        <v>12.147532999999999</v>
      </c>
      <c r="I13" s="628">
        <v>10.753878914764616</v>
      </c>
      <c r="J13" s="963">
        <v>311.10515298840164</v>
      </c>
      <c r="K13" s="959">
        <v>13573.808559102999</v>
      </c>
      <c r="L13" s="628">
        <v>9053.6707668315012</v>
      </c>
      <c r="M13" s="628">
        <v>4520.1377922714983</v>
      </c>
      <c r="N13" s="628">
        <v>21.151826999999997</v>
      </c>
      <c r="O13" s="628">
        <v>1427.7682443289998</v>
      </c>
      <c r="P13" s="628">
        <v>-1406.6164173289999</v>
      </c>
      <c r="Q13" s="628">
        <v>131.47756648400002</v>
      </c>
      <c r="R13" s="628">
        <v>132.62820810748636</v>
      </c>
      <c r="S13" s="628">
        <v>3377.6271495339847</v>
      </c>
      <c r="T13" s="27"/>
      <c r="U13" s="19"/>
      <c r="V13" s="19"/>
      <c r="W13" s="28"/>
    </row>
    <row r="14" spans="1:23" ht="12.95" customHeight="1">
      <c r="A14" s="629" t="s">
        <v>190</v>
      </c>
      <c r="B14" s="960">
        <v>776.19697855963193</v>
      </c>
      <c r="C14" s="631">
        <v>253.64251109221692</v>
      </c>
      <c r="D14" s="631">
        <v>522.55446746741495</v>
      </c>
      <c r="E14" s="631">
        <v>3.5981879999999999</v>
      </c>
      <c r="F14" s="631">
        <v>156.05039400000001</v>
      </c>
      <c r="G14" s="631">
        <v>-152.45220600000002</v>
      </c>
      <c r="H14" s="631">
        <v>11.981399999999999</v>
      </c>
      <c r="I14" s="631">
        <v>1.2742991751217632</v>
      </c>
      <c r="J14" s="964">
        <v>383.3579606425368</v>
      </c>
      <c r="K14" s="960">
        <v>8502.546646529001</v>
      </c>
      <c r="L14" s="631">
        <v>2770.1322471067997</v>
      </c>
      <c r="M14" s="631">
        <v>5732.4143994222013</v>
      </c>
      <c r="N14" s="631">
        <v>38.712868</v>
      </c>
      <c r="O14" s="631">
        <v>1700.5748317279999</v>
      </c>
      <c r="P14" s="631">
        <v>-1661.8619637279999</v>
      </c>
      <c r="Q14" s="631">
        <v>130.33476221099997</v>
      </c>
      <c r="R14" s="631">
        <v>-5.5975247472310441</v>
      </c>
      <c r="S14" s="631">
        <v>4195.2896731579685</v>
      </c>
      <c r="T14" s="27"/>
      <c r="U14" s="19"/>
      <c r="V14" s="19"/>
      <c r="W14" s="28"/>
    </row>
    <row r="15" spans="1:23" ht="12.95" customHeight="1">
      <c r="A15" s="626" t="s">
        <v>191</v>
      </c>
      <c r="B15" s="959">
        <v>1243.3186673193068</v>
      </c>
      <c r="C15" s="628">
        <v>436.39778217979762</v>
      </c>
      <c r="D15" s="628">
        <v>806.92088513950921</v>
      </c>
      <c r="E15" s="628">
        <v>4.3354999999999998E-2</v>
      </c>
      <c r="F15" s="628">
        <v>312.054394</v>
      </c>
      <c r="G15" s="628">
        <v>-312.01103899999998</v>
      </c>
      <c r="H15" s="628">
        <v>13.358103000000002</v>
      </c>
      <c r="I15" s="628">
        <v>-0.65861520549887786</v>
      </c>
      <c r="J15" s="963">
        <v>507.60933393401041</v>
      </c>
      <c r="K15" s="959">
        <v>13613.804905372001</v>
      </c>
      <c r="L15" s="628">
        <v>4777.9518908847003</v>
      </c>
      <c r="M15" s="628">
        <v>8835.8530144873002</v>
      </c>
      <c r="N15" s="628">
        <v>0.46333199999999997</v>
      </c>
      <c r="O15" s="628">
        <v>3422.4805222209998</v>
      </c>
      <c r="P15" s="628">
        <v>-3422.017190221</v>
      </c>
      <c r="Q15" s="628">
        <v>145.34704031400005</v>
      </c>
      <c r="R15" s="628">
        <v>4.4453179106917231</v>
      </c>
      <c r="S15" s="628">
        <v>5563.628182490992</v>
      </c>
      <c r="T15" s="27"/>
      <c r="U15" s="19"/>
      <c r="V15" s="19"/>
      <c r="W15" s="28"/>
    </row>
    <row r="16" spans="1:23" ht="12.95" customHeight="1">
      <c r="A16" s="626" t="s">
        <v>192</v>
      </c>
      <c r="B16" s="959">
        <v>1046.5306776577318</v>
      </c>
      <c r="C16" s="628">
        <v>298.48748553622977</v>
      </c>
      <c r="D16" s="628">
        <v>748.04319212150199</v>
      </c>
      <c r="E16" s="628">
        <v>90.356905999999995</v>
      </c>
      <c r="F16" s="628">
        <v>98.602405000000005</v>
      </c>
      <c r="G16" s="628">
        <v>-8.2454990000000095</v>
      </c>
      <c r="H16" s="628">
        <v>12.956429999999999</v>
      </c>
      <c r="I16" s="628">
        <v>-9.7834585897873616</v>
      </c>
      <c r="J16" s="963">
        <v>742.97066453171465</v>
      </c>
      <c r="K16" s="959">
        <v>11448.808491971999</v>
      </c>
      <c r="L16" s="628">
        <v>3269.6550328895</v>
      </c>
      <c r="M16" s="628">
        <v>8179.1534590824986</v>
      </c>
      <c r="N16" s="628">
        <v>979.8090820000001</v>
      </c>
      <c r="O16" s="628">
        <v>1078.4142016340002</v>
      </c>
      <c r="P16" s="628">
        <v>-98.605119634000062</v>
      </c>
      <c r="Q16" s="628">
        <v>140.8072601097</v>
      </c>
      <c r="R16" s="628">
        <v>-100.25999470528774</v>
      </c>
      <c r="S16" s="628">
        <v>8121.0956048529124</v>
      </c>
      <c r="T16" s="27"/>
      <c r="U16" s="19"/>
      <c r="V16" s="19"/>
      <c r="W16" s="28"/>
    </row>
    <row r="17" spans="1:23" ht="12.95" customHeight="1">
      <c r="A17" s="626" t="s">
        <v>193</v>
      </c>
      <c r="B17" s="959">
        <v>615.20458505997794</v>
      </c>
      <c r="C17" s="628">
        <v>55.576579048827142</v>
      </c>
      <c r="D17" s="628">
        <v>559.62800601115077</v>
      </c>
      <c r="E17" s="628">
        <v>476.41323899999992</v>
      </c>
      <c r="F17" s="628">
        <v>84.486763999999994</v>
      </c>
      <c r="G17" s="628">
        <v>391.92647499999993</v>
      </c>
      <c r="H17" s="628">
        <v>13.283092999999994</v>
      </c>
      <c r="I17" s="628">
        <v>1.3204204871349503</v>
      </c>
      <c r="J17" s="963">
        <v>966.15799449828569</v>
      </c>
      <c r="K17" s="959">
        <v>6733.619135379</v>
      </c>
      <c r="L17" s="628">
        <v>604.09946470939997</v>
      </c>
      <c r="M17" s="628">
        <v>6129.5196706695997</v>
      </c>
      <c r="N17" s="628">
        <v>5157.0133759999999</v>
      </c>
      <c r="O17" s="628">
        <v>924.47948193499997</v>
      </c>
      <c r="P17" s="628">
        <v>4232.5338940649999</v>
      </c>
      <c r="Q17" s="628">
        <v>144.97714198535999</v>
      </c>
      <c r="R17" s="628">
        <v>20.723406815454364</v>
      </c>
      <c r="S17" s="628">
        <v>10527.754113535413</v>
      </c>
      <c r="T17" s="27"/>
      <c r="U17" s="19"/>
      <c r="V17" s="19"/>
      <c r="W17" s="28"/>
    </row>
    <row r="18" spans="1:23" ht="12.95" customHeight="1">
      <c r="A18" s="623" t="s">
        <v>194</v>
      </c>
      <c r="B18" s="958">
        <f>SUM(B6:B8)</f>
        <v>10139.377200999597</v>
      </c>
      <c r="C18" s="624">
        <f>SUM(C6:C8)</f>
        <v>8505.8906993445617</v>
      </c>
      <c r="D18" s="624">
        <f t="shared" ref="D18:J18" si="0">SUM(D6:D8)</f>
        <v>1633.4865016550357</v>
      </c>
      <c r="E18" s="624">
        <f t="shared" si="0"/>
        <v>1330.8460330000003</v>
      </c>
      <c r="F18" s="624">
        <f t="shared" si="0"/>
        <v>98.787162999999978</v>
      </c>
      <c r="G18" s="624">
        <f t="shared" si="0"/>
        <v>1232.0588700000001</v>
      </c>
      <c r="H18" s="624">
        <f t="shared" si="0"/>
        <v>35.589660000000002</v>
      </c>
      <c r="I18" s="624">
        <f t="shared" si="0"/>
        <v>46.247694071305801</v>
      </c>
      <c r="J18" s="965">
        <f t="shared" si="0"/>
        <v>2947.382725726342</v>
      </c>
      <c r="K18" s="958">
        <f>SUM(K6:K8)</f>
        <v>108259.82823933879</v>
      </c>
      <c r="L18" s="624">
        <f t="shared" ref="L18:S18" si="1">SUM(L6:L8)</f>
        <v>90806.271670755596</v>
      </c>
      <c r="M18" s="624">
        <f t="shared" si="1"/>
        <v>17453.556568583208</v>
      </c>
      <c r="N18" s="624">
        <f t="shared" si="1"/>
        <v>14210.521988999999</v>
      </c>
      <c r="O18" s="624">
        <f t="shared" si="1"/>
        <v>1056.2487536159999</v>
      </c>
      <c r="P18" s="624">
        <f t="shared" si="1"/>
        <v>13154.273235383998</v>
      </c>
      <c r="Q18" s="624">
        <f t="shared" si="1"/>
        <v>385.72603857640001</v>
      </c>
      <c r="R18" s="624">
        <f t="shared" si="1"/>
        <v>561.65655229022911</v>
      </c>
      <c r="S18" s="624">
        <f t="shared" si="1"/>
        <v>31555.212394833834</v>
      </c>
      <c r="U18" s="19"/>
      <c r="V18" s="19"/>
    </row>
    <row r="19" spans="1:23" ht="12.95" customHeight="1">
      <c r="A19" s="626" t="s">
        <v>195</v>
      </c>
      <c r="B19" s="959">
        <f>SUM(B9:B11)</f>
        <v>10238.96694001612</v>
      </c>
      <c r="C19" s="627">
        <f>SUM(C9:C11)</f>
        <v>7021.3320755222931</v>
      </c>
      <c r="D19" s="627">
        <f t="shared" ref="D19:J19" si="2">SUM(D9:D11)</f>
        <v>3217.6348644938275</v>
      </c>
      <c r="E19" s="627">
        <f t="shared" si="2"/>
        <v>59.167098999999993</v>
      </c>
      <c r="F19" s="627">
        <f t="shared" si="2"/>
        <v>1916.1567529999998</v>
      </c>
      <c r="G19" s="627">
        <f t="shared" si="2"/>
        <v>-1856.989654</v>
      </c>
      <c r="H19" s="627">
        <f t="shared" si="2"/>
        <v>36.089499000000004</v>
      </c>
      <c r="I19" s="627">
        <f t="shared" si="2"/>
        <v>-0.12185345335560926</v>
      </c>
      <c r="J19" s="966">
        <f t="shared" si="2"/>
        <v>1396.6128560404718</v>
      </c>
      <c r="K19" s="959">
        <f>SUM(K9:K11)</f>
        <v>109454.481768211</v>
      </c>
      <c r="L19" s="627">
        <f t="shared" ref="L19:S19" si="3">SUM(L9:L11)</f>
        <v>75018.837152641601</v>
      </c>
      <c r="M19" s="627">
        <f t="shared" si="3"/>
        <v>34435.644615569399</v>
      </c>
      <c r="N19" s="627">
        <f t="shared" si="3"/>
        <v>634.09557400000006</v>
      </c>
      <c r="O19" s="627">
        <f t="shared" si="3"/>
        <v>20482.196454133005</v>
      </c>
      <c r="P19" s="627">
        <f t="shared" si="3"/>
        <v>-19848.100880133003</v>
      </c>
      <c r="Q19" s="627">
        <f t="shared" si="3"/>
        <v>390.6359361195</v>
      </c>
      <c r="R19" s="627">
        <f t="shared" si="3"/>
        <v>88.985381547007236</v>
      </c>
      <c r="S19" s="627">
        <f t="shared" si="3"/>
        <v>15067.165053102899</v>
      </c>
      <c r="U19" s="19"/>
      <c r="V19" s="19"/>
    </row>
    <row r="20" spans="1:23" ht="12.95" customHeight="1">
      <c r="A20" s="626" t="s">
        <v>196</v>
      </c>
      <c r="B20" s="959">
        <f>SUM(B12:B14)</f>
        <v>3801.1722065766189</v>
      </c>
      <c r="C20" s="627">
        <f>SUM(C12:C14)</f>
        <v>2154.8762375861361</v>
      </c>
      <c r="D20" s="627">
        <f t="shared" ref="D20:J20" si="4">SUM(D12:D14)</f>
        <v>1646.2959689904822</v>
      </c>
      <c r="E20" s="627">
        <f t="shared" si="4"/>
        <v>6.5272489999999994</v>
      </c>
      <c r="F20" s="627">
        <f t="shared" si="4"/>
        <v>707.68571799999995</v>
      </c>
      <c r="G20" s="627">
        <f t="shared" si="4"/>
        <v>-701.15846900000008</v>
      </c>
      <c r="H20" s="627">
        <f t="shared" si="4"/>
        <v>36.901319000000001</v>
      </c>
      <c r="I20" s="627">
        <f t="shared" si="4"/>
        <v>0.98988984798832091</v>
      </c>
      <c r="J20" s="966">
        <f t="shared" si="4"/>
        <v>983.02870883847083</v>
      </c>
      <c r="K20" s="959">
        <f>SUM(K12:K14)</f>
        <v>41071.91677447001</v>
      </c>
      <c r="L20" s="627">
        <f t="shared" ref="L20:S20" si="5">SUM(L12:L14)</f>
        <v>23196.335038282501</v>
      </c>
      <c r="M20" s="627">
        <f t="shared" si="5"/>
        <v>17875.581736187505</v>
      </c>
      <c r="N20" s="627">
        <f t="shared" si="5"/>
        <v>70.324771999999996</v>
      </c>
      <c r="O20" s="627">
        <f t="shared" si="5"/>
        <v>7665.7754164439993</v>
      </c>
      <c r="P20" s="627">
        <f t="shared" si="5"/>
        <v>-7595.4506444440003</v>
      </c>
      <c r="Q20" s="627">
        <f t="shared" si="5"/>
        <v>400.25488574149995</v>
      </c>
      <c r="R20" s="627">
        <f t="shared" si="5"/>
        <v>31.456986535947767</v>
      </c>
      <c r="S20" s="627">
        <f t="shared" si="5"/>
        <v>10711.842964020947</v>
      </c>
      <c r="U20" s="19"/>
      <c r="V20" s="19"/>
    </row>
    <row r="21" spans="1:23" ht="12.95" customHeight="1">
      <c r="A21" s="629" t="s">
        <v>197</v>
      </c>
      <c r="B21" s="960">
        <f>SUM(B15:B17)</f>
        <v>2905.0539300370165</v>
      </c>
      <c r="C21" s="630">
        <f>SUM(C15:C17)</f>
        <v>790.4618467648545</v>
      </c>
      <c r="D21" s="630">
        <f t="shared" ref="D21:J21" si="6">SUM(D15:D17)</f>
        <v>2114.5920832721622</v>
      </c>
      <c r="E21" s="630">
        <f t="shared" si="6"/>
        <v>566.81349999999998</v>
      </c>
      <c r="F21" s="630">
        <f t="shared" si="6"/>
        <v>495.14356299999997</v>
      </c>
      <c r="G21" s="630">
        <f t="shared" si="6"/>
        <v>71.669936999999948</v>
      </c>
      <c r="H21" s="630">
        <f t="shared" si="6"/>
        <v>39.597625999999991</v>
      </c>
      <c r="I21" s="630">
        <f t="shared" si="6"/>
        <v>-9.1216533081512896</v>
      </c>
      <c r="J21" s="967">
        <f t="shared" si="6"/>
        <v>2216.737992964011</v>
      </c>
      <c r="K21" s="960">
        <f>SUM(K15:K17)</f>
        <v>31796.232532722999</v>
      </c>
      <c r="L21" s="630">
        <f t="shared" ref="L21:S21" si="7">SUM(L15:L17)</f>
        <v>8651.7063884836007</v>
      </c>
      <c r="M21" s="630">
        <f t="shared" si="7"/>
        <v>23144.5261442394</v>
      </c>
      <c r="N21" s="630">
        <f t="shared" si="7"/>
        <v>6137.2857899999999</v>
      </c>
      <c r="O21" s="630">
        <f t="shared" si="7"/>
        <v>5425.3742057899999</v>
      </c>
      <c r="P21" s="630">
        <f t="shared" si="7"/>
        <v>711.91158421</v>
      </c>
      <c r="Q21" s="630">
        <f t="shared" si="7"/>
        <v>431.13144240906007</v>
      </c>
      <c r="R21" s="630">
        <f t="shared" si="7"/>
        <v>-75.091269979141643</v>
      </c>
      <c r="S21" s="630">
        <f t="shared" si="7"/>
        <v>24212.477900879319</v>
      </c>
      <c r="U21" s="19"/>
      <c r="V21" s="19"/>
    </row>
    <row r="22" spans="1:23" ht="12.95" customHeight="1">
      <c r="A22" s="626" t="s">
        <v>198</v>
      </c>
      <c r="B22" s="959">
        <f>SUM(B6:B11)</f>
        <v>20378.344141015717</v>
      </c>
      <c r="C22" s="627">
        <f>SUM(C6:C11)</f>
        <v>15527.222774866856</v>
      </c>
      <c r="D22" s="627">
        <f t="shared" ref="D22:J22" si="8">SUM(D6:D11)</f>
        <v>4851.1213661488637</v>
      </c>
      <c r="E22" s="627">
        <f t="shared" si="8"/>
        <v>1390.013132</v>
      </c>
      <c r="F22" s="627">
        <f t="shared" si="8"/>
        <v>2014.9439159999997</v>
      </c>
      <c r="G22" s="627">
        <f t="shared" si="8"/>
        <v>-624.9307839999999</v>
      </c>
      <c r="H22" s="627">
        <f t="shared" si="8"/>
        <v>71.679158999999999</v>
      </c>
      <c r="I22" s="627">
        <f t="shared" si="8"/>
        <v>46.125840617950189</v>
      </c>
      <c r="J22" s="966">
        <f t="shared" si="8"/>
        <v>4343.9955817668142</v>
      </c>
      <c r="K22" s="959">
        <f>SUM(K6:K11)</f>
        <v>217714.31000754979</v>
      </c>
      <c r="L22" s="627">
        <f t="shared" ref="L22:S22" si="9">SUM(L6:L11)</f>
        <v>165825.1088233972</v>
      </c>
      <c r="M22" s="627">
        <f t="shared" si="9"/>
        <v>51889.201184152611</v>
      </c>
      <c r="N22" s="627">
        <f t="shared" si="9"/>
        <v>14844.617562999998</v>
      </c>
      <c r="O22" s="627">
        <f t="shared" si="9"/>
        <v>21538.445207749002</v>
      </c>
      <c r="P22" s="627">
        <f t="shared" si="9"/>
        <v>-6693.8276447490052</v>
      </c>
      <c r="Q22" s="627">
        <f t="shared" si="9"/>
        <v>776.36197469590002</v>
      </c>
      <c r="R22" s="627">
        <f t="shared" si="9"/>
        <v>650.64193383723637</v>
      </c>
      <c r="S22" s="627">
        <f t="shared" si="9"/>
        <v>46622.377447936735</v>
      </c>
      <c r="U22" s="19"/>
      <c r="V22" s="19"/>
    </row>
    <row r="23" spans="1:23" ht="12.95" customHeight="1">
      <c r="A23" s="626" t="s">
        <v>199</v>
      </c>
      <c r="B23" s="959">
        <f>SUM(B12:B17)</f>
        <v>6706.2261366136354</v>
      </c>
      <c r="C23" s="627">
        <f>SUM(C12:C17)</f>
        <v>2945.3380843509908</v>
      </c>
      <c r="D23" s="627">
        <f t="shared" ref="D23:J23" si="10">SUM(D12:D17)</f>
        <v>3760.8880522626446</v>
      </c>
      <c r="E23" s="627">
        <f t="shared" si="10"/>
        <v>573.34074899999996</v>
      </c>
      <c r="F23" s="627">
        <f t="shared" si="10"/>
        <v>1202.829281</v>
      </c>
      <c r="G23" s="627">
        <f t="shared" si="10"/>
        <v>-629.48853200000008</v>
      </c>
      <c r="H23" s="627">
        <f t="shared" si="10"/>
        <v>76.498944999999992</v>
      </c>
      <c r="I23" s="627">
        <f t="shared" si="10"/>
        <v>-8.1317634601629685</v>
      </c>
      <c r="J23" s="966">
        <f t="shared" si="10"/>
        <v>3199.7667018024813</v>
      </c>
      <c r="K23" s="959">
        <f>SUM(K12:K17)</f>
        <v>72868.149307193016</v>
      </c>
      <c r="L23" s="627">
        <f t="shared" ref="L23:S23" si="11">SUM(L12:L17)</f>
        <v>31848.041426766104</v>
      </c>
      <c r="M23" s="627">
        <f t="shared" si="11"/>
        <v>41020.107880426905</v>
      </c>
      <c r="N23" s="627">
        <f t="shared" si="11"/>
        <v>6207.6105619999998</v>
      </c>
      <c r="O23" s="627">
        <f t="shared" si="11"/>
        <v>13091.149622233999</v>
      </c>
      <c r="P23" s="627">
        <f t="shared" si="11"/>
        <v>-6883.5390602339994</v>
      </c>
      <c r="Q23" s="627">
        <f t="shared" si="11"/>
        <v>831.38632815056008</v>
      </c>
      <c r="R23" s="627">
        <f t="shared" si="11"/>
        <v>-43.63428344319388</v>
      </c>
      <c r="S23" s="627">
        <f t="shared" si="11"/>
        <v>34924.320864900263</v>
      </c>
      <c r="U23" s="19"/>
      <c r="V23" s="19"/>
    </row>
    <row r="24" spans="1:23" ht="12.95" customHeight="1">
      <c r="A24" s="632" t="s">
        <v>200</v>
      </c>
      <c r="B24" s="961">
        <f>SUM(B6:B17)</f>
        <v>27084.570277629347</v>
      </c>
      <c r="C24" s="633">
        <f>SUM(C6:C17)</f>
        <v>18472.560859217843</v>
      </c>
      <c r="D24" s="633">
        <f t="shared" ref="D24:J24" si="12">SUM(D6:D17)</f>
        <v>8612.0094184115096</v>
      </c>
      <c r="E24" s="633">
        <f t="shared" si="12"/>
        <v>1963.353881</v>
      </c>
      <c r="F24" s="633">
        <f t="shared" si="12"/>
        <v>3217.7731969999995</v>
      </c>
      <c r="G24" s="633">
        <f t="shared" si="12"/>
        <v>-1254.4193159999998</v>
      </c>
      <c r="H24" s="633">
        <f t="shared" si="12"/>
        <v>148.17810399999996</v>
      </c>
      <c r="I24" s="633">
        <f t="shared" si="12"/>
        <v>37.994077157787217</v>
      </c>
      <c r="J24" s="968">
        <f t="shared" si="12"/>
        <v>7543.7622835692955</v>
      </c>
      <c r="K24" s="961">
        <f>SUM(K6:K17)</f>
        <v>290582.45931474271</v>
      </c>
      <c r="L24" s="633">
        <f t="shared" ref="L24:S24" si="13">SUM(L6:L17)</f>
        <v>197673.15025016331</v>
      </c>
      <c r="M24" s="633">
        <f t="shared" si="13"/>
        <v>92909.309064579516</v>
      </c>
      <c r="N24" s="633">
        <f t="shared" si="13"/>
        <v>21052.228124999998</v>
      </c>
      <c r="O24" s="633">
        <f t="shared" si="13"/>
        <v>34629.594829982998</v>
      </c>
      <c r="P24" s="633">
        <f t="shared" si="13"/>
        <v>-13577.366704983007</v>
      </c>
      <c r="Q24" s="633">
        <f t="shared" si="13"/>
        <v>1607.7483028464599</v>
      </c>
      <c r="R24" s="633">
        <f t="shared" si="13"/>
        <v>607.00765039404246</v>
      </c>
      <c r="S24" s="633">
        <f t="shared" si="13"/>
        <v>81546.69831283699</v>
      </c>
      <c r="U24" s="24"/>
      <c r="V24" s="19"/>
    </row>
    <row r="25" spans="1:23" ht="12" customHeight="1">
      <c r="U25" s="19"/>
      <c r="V25" s="19"/>
    </row>
    <row r="26" spans="1:23" ht="15" customHeight="1">
      <c r="A26" s="592" t="s">
        <v>201</v>
      </c>
      <c r="B26" s="551"/>
      <c r="C26" s="551"/>
      <c r="D26" s="551"/>
      <c r="E26" s="551"/>
      <c r="F26" s="551"/>
      <c r="G26" s="19"/>
      <c r="L26" s="19"/>
      <c r="M26" s="19"/>
      <c r="N26" s="19"/>
    </row>
    <row r="27" spans="1:23" ht="12" customHeight="1">
      <c r="E27" s="19"/>
      <c r="F27" s="19"/>
      <c r="G27" s="19"/>
      <c r="J27" s="19"/>
      <c r="L27" s="19"/>
      <c r="M27" s="19"/>
      <c r="N27" s="19"/>
      <c r="Q27" s="20"/>
    </row>
    <row r="28" spans="1:23" ht="12" customHeight="1">
      <c r="B28" s="7" t="str">
        <f>B5</f>
        <v>Into CR</v>
      </c>
      <c r="C28" s="7" t="str">
        <f>E5</f>
        <v>From 
UGS</v>
      </c>
      <c r="D28" s="7" t="str">
        <f>H4</f>
        <v>Gas production in the CR (total including VS)</v>
      </c>
      <c r="E28" s="19"/>
      <c r="F28" s="19"/>
      <c r="G28" s="19"/>
      <c r="H28" s="20"/>
      <c r="I28" s="20"/>
      <c r="J28" s="20"/>
      <c r="K28" s="20"/>
      <c r="L28" s="20"/>
      <c r="M28" s="20"/>
      <c r="N28" s="20"/>
      <c r="O28" s="20"/>
      <c r="P28" s="20"/>
      <c r="Q28" s="20"/>
    </row>
    <row r="29" spans="1:23" ht="12" customHeight="1">
      <c r="B29" s="19">
        <f>B24</f>
        <v>27084.570277629347</v>
      </c>
      <c r="C29" s="19">
        <f>E24</f>
        <v>1963.353881</v>
      </c>
      <c r="D29" s="19">
        <f>H24</f>
        <v>148.17810399999996</v>
      </c>
      <c r="E29" s="19"/>
      <c r="F29" s="19"/>
      <c r="G29" s="19"/>
      <c r="H29" s="20"/>
      <c r="I29" s="20"/>
      <c r="J29" s="20"/>
      <c r="K29" s="20"/>
      <c r="L29" s="20"/>
      <c r="M29" s="20"/>
      <c r="N29" s="20"/>
      <c r="O29" s="20"/>
      <c r="P29" s="20"/>
      <c r="Q29" s="1484"/>
      <c r="S29" s="21"/>
    </row>
    <row r="30" spans="1:23" ht="12" customHeight="1">
      <c r="B30" s="19">
        <f>C24*-1</f>
        <v>-18472.560859217843</v>
      </c>
      <c r="C30" s="19">
        <f>F24*-1</f>
        <v>-3217.7731969999995</v>
      </c>
      <c r="D30" s="19">
        <f>J24*-1</f>
        <v>-7543.7622835692955</v>
      </c>
      <c r="H30" s="20"/>
      <c r="I30" s="20"/>
      <c r="J30" s="20"/>
      <c r="N30" s="20"/>
      <c r="O30" s="20"/>
      <c r="P30" s="20"/>
      <c r="Q30" s="1484"/>
      <c r="S30" s="21"/>
    </row>
    <row r="31" spans="1:23" ht="12" customHeight="1">
      <c r="E31" s="19"/>
      <c r="H31" s="20"/>
      <c r="I31" s="20"/>
      <c r="J31" s="20"/>
      <c r="K31" s="20"/>
      <c r="L31" s="20"/>
      <c r="M31" s="20"/>
      <c r="N31" s="20"/>
      <c r="O31" s="20"/>
      <c r="P31" s="20"/>
      <c r="Q31" s="1484"/>
      <c r="S31" s="21"/>
    </row>
    <row r="32" spans="1:23" ht="12" customHeight="1">
      <c r="E32" s="19"/>
      <c r="F32" s="19"/>
      <c r="G32" s="19"/>
      <c r="H32" s="19"/>
      <c r="I32" s="19"/>
      <c r="J32" s="19"/>
      <c r="K32" s="19"/>
      <c r="L32" s="19"/>
      <c r="M32" s="19"/>
      <c r="N32" s="19"/>
      <c r="O32" s="19"/>
      <c r="P32" s="19"/>
      <c r="Q32" s="1484"/>
      <c r="S32" s="21"/>
    </row>
    <row r="33" spans="8:19" ht="12" customHeight="1">
      <c r="H33" s="20"/>
      <c r="I33" s="20"/>
      <c r="J33" s="20"/>
      <c r="K33" s="20"/>
      <c r="L33" s="20"/>
      <c r="M33" s="20"/>
      <c r="N33" s="20"/>
      <c r="O33" s="20"/>
      <c r="P33" s="20"/>
      <c r="Q33" s="1484"/>
      <c r="S33" s="21"/>
    </row>
    <row r="34" spans="8:19" ht="12" customHeight="1">
      <c r="H34" s="20"/>
      <c r="I34" s="20"/>
      <c r="J34" s="20"/>
      <c r="K34" s="20"/>
      <c r="L34" s="20"/>
      <c r="M34" s="20"/>
      <c r="N34" s="20"/>
      <c r="O34" s="20"/>
      <c r="P34" s="20"/>
      <c r="Q34" s="1484"/>
      <c r="S34" s="21"/>
    </row>
    <row r="35" spans="8:19">
      <c r="H35" s="20"/>
      <c r="I35" s="20"/>
      <c r="J35" s="20"/>
      <c r="K35" s="20"/>
      <c r="L35" s="20"/>
      <c r="M35" s="20"/>
      <c r="N35" s="20"/>
      <c r="O35" s="20"/>
      <c r="P35" s="20"/>
      <c r="Q35" s="20"/>
    </row>
    <row r="36" spans="8:19">
      <c r="H36" s="20"/>
      <c r="I36" s="20"/>
      <c r="J36" s="20"/>
      <c r="K36" s="20"/>
      <c r="L36" s="20"/>
      <c r="M36" s="20"/>
      <c r="N36" s="20"/>
      <c r="O36" s="20"/>
      <c r="P36" s="20"/>
      <c r="Q36" s="20"/>
    </row>
    <row r="37" spans="8:19">
      <c r="H37" s="20"/>
      <c r="I37" s="20"/>
      <c r="J37" s="20"/>
      <c r="K37" s="20"/>
      <c r="L37" s="20"/>
      <c r="M37" s="20"/>
      <c r="N37" s="20"/>
      <c r="O37" s="20"/>
      <c r="P37" s="20"/>
      <c r="Q37" s="20"/>
    </row>
    <row r="38" spans="8:19">
      <c r="J38" s="22"/>
    </row>
    <row r="39" spans="8:19">
      <c r="H39" s="23"/>
      <c r="I39" s="23"/>
      <c r="J39" s="23"/>
      <c r="K39" s="23"/>
      <c r="L39" s="23"/>
      <c r="M39" s="23"/>
      <c r="N39" s="23"/>
      <c r="O39" s="23"/>
      <c r="P39" s="23"/>
      <c r="Q39" s="23"/>
      <c r="R39" s="23"/>
      <c r="S39" s="23"/>
    </row>
    <row r="40" spans="8:19">
      <c r="H40" s="23"/>
      <c r="I40" s="23"/>
      <c r="J40" s="23"/>
      <c r="K40" s="23"/>
      <c r="L40" s="23"/>
      <c r="M40" s="23"/>
      <c r="N40" s="23"/>
      <c r="O40" s="23"/>
      <c r="P40" s="23"/>
      <c r="Q40" s="23"/>
      <c r="R40" s="23"/>
      <c r="S40" s="23"/>
    </row>
    <row r="41" spans="8:19">
      <c r="H41" s="23"/>
      <c r="I41" s="23"/>
      <c r="J41" s="23"/>
      <c r="K41" s="23"/>
      <c r="L41" s="23"/>
      <c r="M41" s="23"/>
      <c r="N41" s="23"/>
      <c r="O41" s="23"/>
      <c r="P41" s="23"/>
      <c r="Q41" s="23"/>
      <c r="R41" s="23"/>
      <c r="S41" s="23"/>
    </row>
    <row r="42" spans="8:19">
      <c r="H42" s="23"/>
      <c r="I42" s="23"/>
      <c r="J42" s="23"/>
      <c r="K42" s="23"/>
      <c r="L42" s="23"/>
      <c r="M42" s="23"/>
      <c r="N42" s="23"/>
      <c r="O42" s="23"/>
      <c r="P42" s="23"/>
      <c r="Q42" s="23"/>
      <c r="R42" s="23"/>
      <c r="S42" s="23"/>
    </row>
    <row r="43" spans="8:19">
      <c r="H43" s="23"/>
      <c r="I43" s="23"/>
      <c r="J43" s="23"/>
      <c r="K43" s="23"/>
      <c r="L43" s="23"/>
      <c r="M43" s="23"/>
      <c r="N43" s="23"/>
      <c r="O43" s="23"/>
      <c r="P43" s="23"/>
      <c r="Q43" s="23"/>
      <c r="R43" s="23"/>
      <c r="S43" s="23"/>
    </row>
    <row r="44" spans="8:19">
      <c r="H44" s="23"/>
      <c r="I44" s="23"/>
      <c r="J44" s="23"/>
      <c r="K44" s="23"/>
      <c r="L44" s="23"/>
      <c r="M44" s="23"/>
      <c r="N44" s="23"/>
      <c r="O44" s="23"/>
      <c r="P44" s="23"/>
      <c r="Q44" s="23"/>
      <c r="R44" s="23"/>
      <c r="S44" s="23"/>
    </row>
    <row r="45" spans="8:19">
      <c r="H45" s="23"/>
      <c r="I45" s="23"/>
      <c r="J45" s="23"/>
      <c r="K45" s="23"/>
      <c r="L45" s="23"/>
      <c r="M45" s="23"/>
      <c r="N45" s="23"/>
      <c r="O45" s="23"/>
      <c r="P45" s="23"/>
      <c r="Q45" s="23"/>
      <c r="R45" s="23"/>
      <c r="S45" s="23"/>
    </row>
    <row r="46" spans="8:19">
      <c r="H46" s="23"/>
      <c r="I46" s="23"/>
      <c r="J46" s="23"/>
      <c r="K46" s="23"/>
      <c r="L46" s="23"/>
      <c r="M46" s="23"/>
      <c r="N46" s="23"/>
      <c r="O46" s="23"/>
      <c r="P46" s="23"/>
      <c r="Q46" s="23"/>
      <c r="R46" s="23"/>
      <c r="S46" s="23"/>
    </row>
    <row r="47" spans="8:19">
      <c r="H47" s="23"/>
      <c r="I47" s="23"/>
      <c r="J47" s="23"/>
      <c r="K47" s="23"/>
      <c r="L47" s="23"/>
      <c r="M47" s="23"/>
      <c r="N47" s="23"/>
      <c r="O47" s="23"/>
      <c r="P47" s="23"/>
      <c r="Q47" s="23"/>
      <c r="R47" s="23"/>
      <c r="S47" s="23"/>
    </row>
    <row r="48" spans="8:19">
      <c r="H48" s="23"/>
      <c r="I48" s="23"/>
      <c r="J48" s="23"/>
      <c r="K48" s="23"/>
      <c r="L48" s="23"/>
      <c r="M48" s="23"/>
      <c r="N48" s="23"/>
      <c r="O48" s="23"/>
      <c r="P48" s="23"/>
      <c r="Q48" s="23"/>
      <c r="R48" s="23"/>
      <c r="S48" s="23"/>
    </row>
  </sheetData>
  <mergeCells count="14">
    <mergeCell ref="Q29:Q34"/>
    <mergeCell ref="K4:M4"/>
    <mergeCell ref="N4:P4"/>
    <mergeCell ref="Q4:Q5"/>
    <mergeCell ref="A1:S1"/>
    <mergeCell ref="E4:G4"/>
    <mergeCell ref="H4:H5"/>
    <mergeCell ref="I4:I5"/>
    <mergeCell ref="J4:J5"/>
    <mergeCell ref="S4:S5"/>
    <mergeCell ref="R4:R5"/>
    <mergeCell ref="B3:J3"/>
    <mergeCell ref="K3:S3"/>
    <mergeCell ref="B4:D4"/>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1"/>
  <dimension ref="A1:X38"/>
  <sheetViews>
    <sheetView showGridLines="0" zoomScaleNormal="100" zoomScaleSheetLayoutView="100" workbookViewId="0">
      <selection activeCell="H1" sqref="H1"/>
    </sheetView>
  </sheetViews>
  <sheetFormatPr defaultRowHeight="12.75"/>
  <cols>
    <col min="1" max="1" width="7.7109375" style="29" customWidth="1"/>
    <col min="2" max="3" width="7.28515625" style="29" customWidth="1"/>
    <col min="4" max="4" width="8" style="29" customWidth="1"/>
    <col min="5" max="10" width="7.42578125" style="29" customWidth="1"/>
    <col min="11" max="12" width="7.5703125" style="29" customWidth="1"/>
    <col min="13" max="13" width="8.5703125" style="29" customWidth="1"/>
    <col min="14" max="18" width="7.42578125" style="29" customWidth="1"/>
    <col min="19" max="19" width="7.7109375" style="29" customWidth="1"/>
    <col min="20" max="20" width="9.28515625" style="29" bestFit="1" customWidth="1"/>
    <col min="21" max="21" width="11.42578125" style="29" bestFit="1" customWidth="1"/>
    <col min="22" max="260" width="9.140625" style="29"/>
    <col min="261" max="273" width="10.7109375" style="29" customWidth="1"/>
    <col min="274" max="516" width="9.140625" style="29"/>
    <col min="517" max="529" width="10.7109375" style="29" customWidth="1"/>
    <col min="530" max="772" width="9.140625" style="29"/>
    <col min="773" max="785" width="10.7109375" style="29" customWidth="1"/>
    <col min="786" max="1028" width="9.140625" style="29"/>
    <col min="1029" max="1041" width="10.7109375" style="29" customWidth="1"/>
    <col min="1042" max="1284" width="9.140625" style="29"/>
    <col min="1285" max="1297" width="10.7109375" style="29" customWidth="1"/>
    <col min="1298" max="1540" width="9.140625" style="29"/>
    <col min="1541" max="1553" width="10.7109375" style="29" customWidth="1"/>
    <col min="1554" max="1796" width="9.140625" style="29"/>
    <col min="1797" max="1809" width="10.7109375" style="29" customWidth="1"/>
    <col min="1810" max="2052" width="9.140625" style="29"/>
    <col min="2053" max="2065" width="10.7109375" style="29" customWidth="1"/>
    <col min="2066" max="2308" width="9.140625" style="29"/>
    <col min="2309" max="2321" width="10.7109375" style="29" customWidth="1"/>
    <col min="2322" max="2564" width="9.140625" style="29"/>
    <col min="2565" max="2577" width="10.7109375" style="29" customWidth="1"/>
    <col min="2578" max="2820" width="9.140625" style="29"/>
    <col min="2821" max="2833" width="10.7109375" style="29" customWidth="1"/>
    <col min="2834" max="3076" width="9.140625" style="29"/>
    <col min="3077" max="3089" width="10.7109375" style="29" customWidth="1"/>
    <col min="3090" max="3332" width="9.140625" style="29"/>
    <col min="3333" max="3345" width="10.7109375" style="29" customWidth="1"/>
    <col min="3346" max="3588" width="9.140625" style="29"/>
    <col min="3589" max="3601" width="10.7109375" style="29" customWidth="1"/>
    <col min="3602" max="3844" width="9.140625" style="29"/>
    <col min="3845" max="3857" width="10.7109375" style="29" customWidth="1"/>
    <col min="3858" max="4100" width="9.140625" style="29"/>
    <col min="4101" max="4113" width="10.7109375" style="29" customWidth="1"/>
    <col min="4114" max="4356" width="9.140625" style="29"/>
    <col min="4357" max="4369" width="10.7109375" style="29" customWidth="1"/>
    <col min="4370" max="4612" width="9.140625" style="29"/>
    <col min="4613" max="4625" width="10.7109375" style="29" customWidth="1"/>
    <col min="4626" max="4868" width="9.140625" style="29"/>
    <col min="4869" max="4881" width="10.7109375" style="29" customWidth="1"/>
    <col min="4882" max="5124" width="9.140625" style="29"/>
    <col min="5125" max="5137" width="10.7109375" style="29" customWidth="1"/>
    <col min="5138" max="5380" width="9.140625" style="29"/>
    <col min="5381" max="5393" width="10.7109375" style="29" customWidth="1"/>
    <col min="5394" max="5636" width="9.140625" style="29"/>
    <col min="5637" max="5649" width="10.7109375" style="29" customWidth="1"/>
    <col min="5650" max="5892" width="9.140625" style="29"/>
    <col min="5893" max="5905" width="10.7109375" style="29" customWidth="1"/>
    <col min="5906" max="6148" width="9.140625" style="29"/>
    <col min="6149" max="6161" width="10.7109375" style="29" customWidth="1"/>
    <col min="6162" max="6404" width="9.140625" style="29"/>
    <col min="6405" max="6417" width="10.7109375" style="29" customWidth="1"/>
    <col min="6418" max="6660" width="9.140625" style="29"/>
    <col min="6661" max="6673" width="10.7109375" style="29" customWidth="1"/>
    <col min="6674" max="6916" width="9.140625" style="29"/>
    <col min="6917" max="6929" width="10.7109375" style="29" customWidth="1"/>
    <col min="6930" max="7172" width="9.140625" style="29"/>
    <col min="7173" max="7185" width="10.7109375" style="29" customWidth="1"/>
    <col min="7186" max="7428" width="9.140625" style="29"/>
    <col min="7429" max="7441" width="10.7109375" style="29" customWidth="1"/>
    <col min="7442" max="7684" width="9.140625" style="29"/>
    <col min="7685" max="7697" width="10.7109375" style="29" customWidth="1"/>
    <col min="7698" max="7940" width="9.140625" style="29"/>
    <col min="7941" max="7953" width="10.7109375" style="29" customWidth="1"/>
    <col min="7954" max="8196" width="9.140625" style="29"/>
    <col min="8197" max="8209" width="10.7109375" style="29" customWidth="1"/>
    <col min="8210" max="8452" width="9.140625" style="29"/>
    <col min="8453" max="8465" width="10.7109375" style="29" customWidth="1"/>
    <col min="8466" max="8708" width="9.140625" style="29"/>
    <col min="8709" max="8721" width="10.7109375" style="29" customWidth="1"/>
    <col min="8722" max="8964" width="9.140625" style="29"/>
    <col min="8965" max="8977" width="10.7109375" style="29" customWidth="1"/>
    <col min="8978" max="9220" width="9.140625" style="29"/>
    <col min="9221" max="9233" width="10.7109375" style="29" customWidth="1"/>
    <col min="9234" max="9476" width="9.140625" style="29"/>
    <col min="9477" max="9489" width="10.7109375" style="29" customWidth="1"/>
    <col min="9490" max="9732" width="9.140625" style="29"/>
    <col min="9733" max="9745" width="10.7109375" style="29" customWidth="1"/>
    <col min="9746" max="9988" width="9.140625" style="29"/>
    <col min="9989" max="10001" width="10.7109375" style="29" customWidth="1"/>
    <col min="10002" max="10244" width="9.140625" style="29"/>
    <col min="10245" max="10257" width="10.7109375" style="29" customWidth="1"/>
    <col min="10258" max="10500" width="9.140625" style="29"/>
    <col min="10501" max="10513" width="10.7109375" style="29" customWidth="1"/>
    <col min="10514" max="10756" width="9.140625" style="29"/>
    <col min="10757" max="10769" width="10.7109375" style="29" customWidth="1"/>
    <col min="10770" max="11012" width="9.140625" style="29"/>
    <col min="11013" max="11025" width="10.7109375" style="29" customWidth="1"/>
    <col min="11026" max="11268" width="9.140625" style="29"/>
    <col min="11269" max="11281" width="10.7109375" style="29" customWidth="1"/>
    <col min="11282" max="11524" width="9.140625" style="29"/>
    <col min="11525" max="11537" width="10.7109375" style="29" customWidth="1"/>
    <col min="11538" max="11780" width="9.140625" style="29"/>
    <col min="11781" max="11793" width="10.7109375" style="29" customWidth="1"/>
    <col min="11794" max="12036" width="9.140625" style="29"/>
    <col min="12037" max="12049" width="10.7109375" style="29" customWidth="1"/>
    <col min="12050" max="12292" width="9.140625" style="29"/>
    <col min="12293" max="12305" width="10.7109375" style="29" customWidth="1"/>
    <col min="12306" max="12548" width="9.140625" style="29"/>
    <col min="12549" max="12561" width="10.7109375" style="29" customWidth="1"/>
    <col min="12562" max="12804" width="9.140625" style="29"/>
    <col min="12805" max="12817" width="10.7109375" style="29" customWidth="1"/>
    <col min="12818" max="13060" width="9.140625" style="29"/>
    <col min="13061" max="13073" width="10.7109375" style="29" customWidth="1"/>
    <col min="13074" max="13316" width="9.140625" style="29"/>
    <col min="13317" max="13329" width="10.7109375" style="29" customWidth="1"/>
    <col min="13330" max="13572" width="9.140625" style="29"/>
    <col min="13573" max="13585" width="10.7109375" style="29" customWidth="1"/>
    <col min="13586" max="13828" width="9.140625" style="29"/>
    <col min="13829" max="13841" width="10.7109375" style="29" customWidth="1"/>
    <col min="13842" max="14084" width="9.140625" style="29"/>
    <col min="14085" max="14097" width="10.7109375" style="29" customWidth="1"/>
    <col min="14098" max="14340" width="9.140625" style="29"/>
    <col min="14341" max="14353" width="10.7109375" style="29" customWidth="1"/>
    <col min="14354" max="14596" width="9.140625" style="29"/>
    <col min="14597" max="14609" width="10.7109375" style="29" customWidth="1"/>
    <col min="14610" max="14852" width="9.140625" style="29"/>
    <col min="14853" max="14865" width="10.7109375" style="29" customWidth="1"/>
    <col min="14866" max="15108" width="9.140625" style="29"/>
    <col min="15109" max="15121" width="10.7109375" style="29" customWidth="1"/>
    <col min="15122" max="15364" width="9.140625" style="29"/>
    <col min="15365" max="15377" width="10.7109375" style="29" customWidth="1"/>
    <col min="15378" max="15620" width="9.140625" style="29"/>
    <col min="15621" max="15633" width="10.7109375" style="29" customWidth="1"/>
    <col min="15634" max="15876" width="9.140625" style="29"/>
    <col min="15877" max="15889" width="10.7109375" style="29" customWidth="1"/>
    <col min="15890" max="16132" width="9.140625" style="29"/>
    <col min="16133" max="16145" width="10.7109375" style="29" customWidth="1"/>
    <col min="16146" max="16383" width="9.140625" style="29"/>
    <col min="16384" max="16384" width="9.140625" style="29" customWidth="1"/>
  </cols>
  <sheetData>
    <row r="1" spans="1:24" ht="18">
      <c r="A1" s="1489" t="s">
        <v>202</v>
      </c>
      <c r="B1" s="1489"/>
      <c r="C1" s="1489"/>
      <c r="D1" s="1489"/>
      <c r="E1" s="1489"/>
      <c r="F1" s="1489"/>
      <c r="G1" s="1489"/>
      <c r="H1" s="1489"/>
      <c r="I1" s="1489"/>
      <c r="J1" s="1489"/>
      <c r="K1" s="1489"/>
      <c r="L1" s="1489"/>
      <c r="M1" s="1489"/>
      <c r="N1" s="1489"/>
      <c r="O1" s="1489"/>
      <c r="P1" s="1489"/>
      <c r="Q1" s="1489"/>
      <c r="R1" s="1489"/>
      <c r="S1" s="1489"/>
    </row>
    <row r="2" spans="1:24" ht="5.0999999999999996" customHeight="1">
      <c r="A2" s="139"/>
      <c r="B2" s="139"/>
      <c r="C2" s="139"/>
      <c r="D2" s="139"/>
      <c r="E2" s="139"/>
      <c r="F2" s="139"/>
      <c r="G2" s="139"/>
      <c r="H2" s="139"/>
      <c r="I2" s="139"/>
      <c r="J2" s="457"/>
      <c r="K2" s="139"/>
      <c r="L2" s="139"/>
      <c r="M2" s="139"/>
      <c r="N2" s="139"/>
      <c r="O2" s="139"/>
      <c r="P2" s="139"/>
      <c r="Q2" s="139"/>
      <c r="R2" s="139"/>
    </row>
    <row r="3" spans="1:24" ht="16.149999999999999" customHeight="1">
      <c r="A3" s="984" t="s">
        <v>176</v>
      </c>
      <c r="B3" s="1493" t="s">
        <v>177</v>
      </c>
      <c r="C3" s="1494"/>
      <c r="D3" s="1494"/>
      <c r="E3" s="1494"/>
      <c r="F3" s="1494"/>
      <c r="G3" s="1494"/>
      <c r="H3" s="1494"/>
      <c r="I3" s="1494"/>
      <c r="J3" s="1495"/>
      <c r="K3" s="1493" t="s">
        <v>29</v>
      </c>
      <c r="L3" s="1494"/>
      <c r="M3" s="1494"/>
      <c r="N3" s="1494"/>
      <c r="O3" s="1494"/>
      <c r="P3" s="1494"/>
      <c r="Q3" s="1494"/>
      <c r="R3" s="1494"/>
      <c r="S3" s="1494"/>
    </row>
    <row r="4" spans="1:24" ht="52.5" customHeight="1">
      <c r="A4" s="982"/>
      <c r="B4" s="1485" t="s">
        <v>150</v>
      </c>
      <c r="C4" s="1486"/>
      <c r="D4" s="1486"/>
      <c r="E4" s="1486" t="s">
        <v>157</v>
      </c>
      <c r="F4" s="1486"/>
      <c r="G4" s="1486"/>
      <c r="H4" s="1487" t="s">
        <v>178</v>
      </c>
      <c r="I4" s="1487" t="s">
        <v>179</v>
      </c>
      <c r="J4" s="1490" t="s">
        <v>499</v>
      </c>
      <c r="K4" s="1485" t="s">
        <v>150</v>
      </c>
      <c r="L4" s="1486"/>
      <c r="M4" s="1486"/>
      <c r="N4" s="1486" t="s">
        <v>157</v>
      </c>
      <c r="O4" s="1486"/>
      <c r="P4" s="1486"/>
      <c r="Q4" s="1487" t="s">
        <v>178</v>
      </c>
      <c r="R4" s="1487" t="s">
        <v>179</v>
      </c>
      <c r="S4" s="1487" t="s">
        <v>499</v>
      </c>
      <c r="U4" s="45"/>
    </row>
    <row r="5" spans="1:24" ht="54.95" customHeight="1">
      <c r="A5" s="983"/>
      <c r="B5" s="957" t="s">
        <v>151</v>
      </c>
      <c r="C5" s="1353" t="s">
        <v>155</v>
      </c>
      <c r="D5" s="1353" t="s">
        <v>156</v>
      </c>
      <c r="E5" s="1353" t="s">
        <v>180</v>
      </c>
      <c r="F5" s="1353" t="s">
        <v>181</v>
      </c>
      <c r="G5" s="1353" t="s">
        <v>160</v>
      </c>
      <c r="H5" s="1488"/>
      <c r="I5" s="1488"/>
      <c r="J5" s="1491"/>
      <c r="K5" s="957" t="s">
        <v>151</v>
      </c>
      <c r="L5" s="1353" t="s">
        <v>155</v>
      </c>
      <c r="M5" s="1353" t="s">
        <v>156</v>
      </c>
      <c r="N5" s="1353" t="s">
        <v>180</v>
      </c>
      <c r="O5" s="1353" t="s">
        <v>181</v>
      </c>
      <c r="P5" s="1353" t="s">
        <v>160</v>
      </c>
      <c r="Q5" s="1488"/>
      <c r="R5" s="1488"/>
      <c r="S5" s="1492"/>
    </row>
    <row r="6" spans="1:24" ht="15.95" customHeight="1">
      <c r="A6" s="634">
        <v>2013</v>
      </c>
      <c r="B6" s="969">
        <v>43548.725329086417</v>
      </c>
      <c r="C6" s="635">
        <v>35077.457964368274</v>
      </c>
      <c r="D6" s="636">
        <v>8471.2673647181437</v>
      </c>
      <c r="E6" s="636">
        <v>2231.3488715094973</v>
      </c>
      <c r="F6" s="636">
        <v>2477.4173922577916</v>
      </c>
      <c r="G6" s="636">
        <v>-246.0685207482943</v>
      </c>
      <c r="H6" s="636">
        <v>163.43700000000001</v>
      </c>
      <c r="I6" s="636">
        <v>-111.53962130063989</v>
      </c>
      <c r="J6" s="972">
        <v>8277.0962226692081</v>
      </c>
      <c r="K6" s="635">
        <v>462167.02460352005</v>
      </c>
      <c r="L6" s="635">
        <v>372093.25391775998</v>
      </c>
      <c r="M6" s="636">
        <v>90073.770685760072</v>
      </c>
      <c r="N6" s="636">
        <v>23677.778069999993</v>
      </c>
      <c r="O6" s="636">
        <v>26513.362417999993</v>
      </c>
      <c r="P6" s="636">
        <v>-2835.5843480000003</v>
      </c>
      <c r="Q6" s="636">
        <v>1773.85</v>
      </c>
      <c r="R6" s="636">
        <v>-1043.4388007692323</v>
      </c>
      <c r="S6" s="636">
        <v>87968.597536990841</v>
      </c>
      <c r="U6" s="33"/>
      <c r="V6" s="31"/>
      <c r="X6" s="32"/>
    </row>
    <row r="7" spans="1:24" ht="15.95" customHeight="1">
      <c r="A7" s="637">
        <v>2014</v>
      </c>
      <c r="B7" s="970">
        <v>36540.743128613038</v>
      </c>
      <c r="C7" s="639">
        <v>29291.406111090015</v>
      </c>
      <c r="D7" s="639">
        <v>7249.337017523023</v>
      </c>
      <c r="E7" s="639">
        <v>2146.4485759999998</v>
      </c>
      <c r="F7" s="639">
        <v>2130.9156170000001</v>
      </c>
      <c r="G7" s="639">
        <v>15.532958999999664</v>
      </c>
      <c r="H7" s="639">
        <v>168.00440900000001</v>
      </c>
      <c r="I7" s="639">
        <v>-152.45046350711414</v>
      </c>
      <c r="J7" s="973">
        <v>7280.4239220159088</v>
      </c>
      <c r="K7" s="638">
        <v>388422.298039418</v>
      </c>
      <c r="L7" s="639">
        <v>311501.41890755744</v>
      </c>
      <c r="M7" s="639">
        <v>76920.879131860565</v>
      </c>
      <c r="N7" s="639">
        <v>22916.763144999994</v>
      </c>
      <c r="O7" s="639">
        <v>22677.179189999999</v>
      </c>
      <c r="P7" s="639">
        <v>239.5839549999946</v>
      </c>
      <c r="Q7" s="639">
        <v>1814.2606044805998</v>
      </c>
      <c r="R7" s="639">
        <v>-1565.6041029589833</v>
      </c>
      <c r="S7" s="639">
        <v>77409.119588382178</v>
      </c>
      <c r="U7" s="33"/>
      <c r="V7" s="31"/>
      <c r="X7" s="32"/>
    </row>
    <row r="8" spans="1:24" ht="15.95" customHeight="1">
      <c r="A8" s="634">
        <v>2015</v>
      </c>
      <c r="B8" s="969">
        <v>35681.669776242663</v>
      </c>
      <c r="C8" s="636">
        <v>28207.871117914867</v>
      </c>
      <c r="D8" s="636">
        <v>7473.7986583277998</v>
      </c>
      <c r="E8" s="636">
        <v>2803.3251729999997</v>
      </c>
      <c r="F8" s="636">
        <v>2656.378365</v>
      </c>
      <c r="G8" s="636">
        <v>146.9468080000002</v>
      </c>
      <c r="H8" s="636">
        <v>158.42110200000002</v>
      </c>
      <c r="I8" s="636">
        <v>-171.601935382862</v>
      </c>
      <c r="J8" s="972">
        <v>7607.5646329449382</v>
      </c>
      <c r="K8" s="635">
        <v>380348.45179984096</v>
      </c>
      <c r="L8" s="636">
        <v>300692.85706401971</v>
      </c>
      <c r="M8" s="636">
        <v>79655.594735821272</v>
      </c>
      <c r="N8" s="636">
        <v>29877.399077000002</v>
      </c>
      <c r="O8" s="636">
        <v>28409.946003000001</v>
      </c>
      <c r="P8" s="636">
        <v>1467.4530739999996</v>
      </c>
      <c r="Q8" s="636">
        <v>1722.2116495963</v>
      </c>
      <c r="R8" s="636">
        <v>-1777.3580356404127</v>
      </c>
      <c r="S8" s="636">
        <v>81067.901423777163</v>
      </c>
      <c r="U8" s="33"/>
      <c r="V8" s="31"/>
      <c r="X8" s="32"/>
    </row>
    <row r="9" spans="1:24" ht="15.95" customHeight="1">
      <c r="A9" s="640">
        <v>2016</v>
      </c>
      <c r="B9" s="971">
        <v>33974.656483077597</v>
      </c>
      <c r="C9" s="642">
        <v>25851.579346631457</v>
      </c>
      <c r="D9" s="642">
        <v>8123.0771364461389</v>
      </c>
      <c r="E9" s="642">
        <v>2783.0275460000003</v>
      </c>
      <c r="F9" s="642">
        <v>2639.4406550000003</v>
      </c>
      <c r="G9" s="642">
        <v>143.58689099999981</v>
      </c>
      <c r="H9" s="642">
        <v>135.920783</v>
      </c>
      <c r="I9" s="642">
        <v>-147.4490044851363</v>
      </c>
      <c r="J9" s="974">
        <v>8255.1358059610029</v>
      </c>
      <c r="K9" s="641">
        <v>362845.226156599</v>
      </c>
      <c r="L9" s="642">
        <v>276069.58493614907</v>
      </c>
      <c r="M9" s="642">
        <v>86775.641220449994</v>
      </c>
      <c r="N9" s="642">
        <v>29778.373287749997</v>
      </c>
      <c r="O9" s="642">
        <v>28289.563147000001</v>
      </c>
      <c r="P9" s="642">
        <v>1488.8101407499971</v>
      </c>
      <c r="Q9" s="642">
        <v>1472.636014833</v>
      </c>
      <c r="R9" s="642">
        <v>-1493.9224045932206</v>
      </c>
      <c r="S9" s="642">
        <v>88243.164971439764</v>
      </c>
      <c r="U9" s="33"/>
      <c r="V9" s="31"/>
      <c r="X9" s="32"/>
    </row>
    <row r="10" spans="1:24" ht="15.95" customHeight="1">
      <c r="A10" s="637">
        <v>2017</v>
      </c>
      <c r="B10" s="970">
        <v>35009.191902951701</v>
      </c>
      <c r="C10" s="639">
        <v>26120.117308684228</v>
      </c>
      <c r="D10" s="639">
        <v>8889.0745942674657</v>
      </c>
      <c r="E10" s="639">
        <v>2383.3666699999999</v>
      </c>
      <c r="F10" s="639">
        <v>2808.5585060000003</v>
      </c>
      <c r="G10" s="639">
        <v>-425.19183600000031</v>
      </c>
      <c r="H10" s="639">
        <v>146.24423799999997</v>
      </c>
      <c r="I10" s="639">
        <v>-82.644242848546412</v>
      </c>
      <c r="J10" s="973">
        <v>8527.4827534189189</v>
      </c>
      <c r="K10" s="638">
        <v>373373.45817875804</v>
      </c>
      <c r="L10" s="639">
        <v>278591.54637629323</v>
      </c>
      <c r="M10" s="639">
        <v>94781.911802464805</v>
      </c>
      <c r="N10" s="639">
        <v>25481.562421869003</v>
      </c>
      <c r="O10" s="639">
        <v>29988.256826387002</v>
      </c>
      <c r="P10" s="639">
        <v>-4506.6944045179998</v>
      </c>
      <c r="Q10" s="639">
        <v>1579.5465430071999</v>
      </c>
      <c r="R10" s="639">
        <v>-858.54221397424408</v>
      </c>
      <c r="S10" s="639">
        <v>90996.221726979813</v>
      </c>
      <c r="U10" s="33"/>
      <c r="V10" s="31"/>
      <c r="X10" s="32"/>
    </row>
    <row r="11" spans="1:24" ht="15.95" customHeight="1">
      <c r="A11" s="637">
        <v>2018</v>
      </c>
      <c r="B11" s="970">
        <v>39769.765428846957</v>
      </c>
      <c r="C11" s="639">
        <v>31761.774558777062</v>
      </c>
      <c r="D11" s="639">
        <v>8007.990870069887</v>
      </c>
      <c r="E11" s="639">
        <v>2940.8980369999999</v>
      </c>
      <c r="F11" s="639">
        <v>2915.3978120000002</v>
      </c>
      <c r="G11" s="639">
        <v>25.500225000000455</v>
      </c>
      <c r="H11" s="639">
        <v>137.11352800000003</v>
      </c>
      <c r="I11" s="639">
        <v>12.151503918380358</v>
      </c>
      <c r="J11" s="973">
        <v>8182.7561269882681</v>
      </c>
      <c r="K11" s="638">
        <v>424106.72469706298</v>
      </c>
      <c r="L11" s="639">
        <v>338775.15421295812</v>
      </c>
      <c r="M11" s="639">
        <v>85331.570484104886</v>
      </c>
      <c r="N11" s="639">
        <v>31427.287188296003</v>
      </c>
      <c r="O11" s="639">
        <v>31142.004422767994</v>
      </c>
      <c r="P11" s="639">
        <v>285.28276552800071</v>
      </c>
      <c r="Q11" s="639">
        <v>1476.5038155359</v>
      </c>
      <c r="R11" s="639">
        <v>213.05420727199271</v>
      </c>
      <c r="S11" s="639">
        <v>87306.41127244079</v>
      </c>
      <c r="U11" s="33"/>
      <c r="V11" s="31"/>
      <c r="X11" s="32"/>
    </row>
    <row r="12" spans="1:24" ht="15.95" customHeight="1">
      <c r="A12" s="634">
        <v>2019</v>
      </c>
      <c r="B12" s="969">
        <v>36127.13677866853</v>
      </c>
      <c r="C12" s="636">
        <v>26593.943319249553</v>
      </c>
      <c r="D12" s="636">
        <v>9533.1934594189806</v>
      </c>
      <c r="E12" s="636">
        <v>1270.5150149999997</v>
      </c>
      <c r="F12" s="636">
        <v>2360.8505330000003</v>
      </c>
      <c r="G12" s="636">
        <v>-1090.3355180000001</v>
      </c>
      <c r="H12" s="636">
        <v>130.758104</v>
      </c>
      <c r="I12" s="636">
        <v>-8.9865718097942882</v>
      </c>
      <c r="J12" s="972">
        <v>8564.6294736091877</v>
      </c>
      <c r="K12" s="635">
        <v>385377.84945214103</v>
      </c>
      <c r="L12" s="636">
        <v>283856.62996003724</v>
      </c>
      <c r="M12" s="636">
        <v>101521.21949210369</v>
      </c>
      <c r="N12" s="636">
        <v>13570.520822</v>
      </c>
      <c r="O12" s="636">
        <v>25171.984552473001</v>
      </c>
      <c r="P12" s="636">
        <v>-11601.463730473</v>
      </c>
      <c r="Q12" s="636">
        <v>1410.2240117025001</v>
      </c>
      <c r="R12" s="636">
        <v>67.653965865697245</v>
      </c>
      <c r="S12" s="636">
        <v>91397.633739198907</v>
      </c>
      <c r="U12" s="33"/>
      <c r="V12" s="31"/>
      <c r="X12" s="32"/>
    </row>
    <row r="13" spans="1:24" ht="15.95" customHeight="1">
      <c r="A13" s="640">
        <v>2020</v>
      </c>
      <c r="B13" s="971">
        <v>43481.570748310362</v>
      </c>
      <c r="C13" s="642">
        <v>35891.603370085293</v>
      </c>
      <c r="D13" s="642">
        <v>7589.967378225062</v>
      </c>
      <c r="E13" s="642">
        <v>3039.8786140000002</v>
      </c>
      <c r="F13" s="642">
        <v>2018.9483439000005</v>
      </c>
      <c r="G13" s="642">
        <v>1020.9302701000001</v>
      </c>
      <c r="H13" s="642">
        <v>122.73749500000001</v>
      </c>
      <c r="I13" s="642">
        <v>-39.415970103982431</v>
      </c>
      <c r="J13" s="974">
        <v>8694.2191732210813</v>
      </c>
      <c r="K13" s="641">
        <v>464283.59933017602</v>
      </c>
      <c r="L13" s="642">
        <v>383388.20289967547</v>
      </c>
      <c r="M13" s="642">
        <v>80895.396430500507</v>
      </c>
      <c r="N13" s="642">
        <v>32462.113134000003</v>
      </c>
      <c r="O13" s="642">
        <v>21605.502131212197</v>
      </c>
      <c r="P13" s="642">
        <v>10856.611002787802</v>
      </c>
      <c r="Q13" s="642">
        <v>1333.460418543689</v>
      </c>
      <c r="R13" s="642">
        <v>-191.03649981864916</v>
      </c>
      <c r="S13" s="642">
        <v>92894.431352013344</v>
      </c>
      <c r="U13" s="33"/>
      <c r="V13" s="31"/>
      <c r="X13" s="32"/>
    </row>
    <row r="14" spans="1:24" ht="15.95" customHeight="1">
      <c r="A14" s="637">
        <v>2021</v>
      </c>
      <c r="B14" s="970">
        <v>45652.259324474602</v>
      </c>
      <c r="C14" s="639">
        <v>36933.36233226367</v>
      </c>
      <c r="D14" s="639">
        <v>8718.89699221093</v>
      </c>
      <c r="E14" s="639">
        <v>3110.832817</v>
      </c>
      <c r="F14" s="639">
        <v>2522.9196790000001</v>
      </c>
      <c r="G14" s="639">
        <v>587.9131380000008</v>
      </c>
      <c r="H14" s="639">
        <v>127.8657</v>
      </c>
      <c r="I14" s="639">
        <v>-0.94158440864021387</v>
      </c>
      <c r="J14" s="973">
        <v>9433.7342458022904</v>
      </c>
      <c r="K14" s="638">
        <v>486992.22733580403</v>
      </c>
      <c r="L14" s="639">
        <v>394171.88340152148</v>
      </c>
      <c r="M14" s="639">
        <v>92820.343934282457</v>
      </c>
      <c r="N14" s="639">
        <v>33243.426067410001</v>
      </c>
      <c r="O14" s="639">
        <v>26927.931600867996</v>
      </c>
      <c r="P14" s="639">
        <v>6315.4944665419971</v>
      </c>
      <c r="Q14" s="639">
        <v>1383.8311471305001</v>
      </c>
      <c r="R14" s="639">
        <v>217.80741569413337</v>
      </c>
      <c r="S14" s="639">
        <v>100737.47696364908</v>
      </c>
      <c r="U14" s="33"/>
      <c r="V14" s="31"/>
      <c r="X14" s="32"/>
    </row>
    <row r="15" spans="1:24" ht="15.95" customHeight="1">
      <c r="A15" s="640">
        <v>2022</v>
      </c>
      <c r="B15" s="971">
        <v>27084.570277629347</v>
      </c>
      <c r="C15" s="642">
        <v>18472.560859217843</v>
      </c>
      <c r="D15" s="642">
        <v>8612.0094184115096</v>
      </c>
      <c r="E15" s="642">
        <v>1963.353881</v>
      </c>
      <c r="F15" s="642">
        <v>3217.7731969999995</v>
      </c>
      <c r="G15" s="642">
        <v>-1254.4193159999998</v>
      </c>
      <c r="H15" s="642">
        <v>148.17810399999996</v>
      </c>
      <c r="I15" s="642">
        <v>37.994077157787217</v>
      </c>
      <c r="J15" s="974">
        <v>7543.7622835692955</v>
      </c>
      <c r="K15" s="641">
        <v>290582.45931474271</v>
      </c>
      <c r="L15" s="642">
        <v>197673.15025016331</v>
      </c>
      <c r="M15" s="642">
        <v>92909.309064579516</v>
      </c>
      <c r="N15" s="642">
        <v>21052.228124999998</v>
      </c>
      <c r="O15" s="642">
        <v>34629.594829982998</v>
      </c>
      <c r="P15" s="642">
        <v>-13577.366704983007</v>
      </c>
      <c r="Q15" s="642">
        <v>1607.7483028464599</v>
      </c>
      <c r="R15" s="642">
        <v>607.00765039404246</v>
      </c>
      <c r="S15" s="642">
        <v>81546.69831283699</v>
      </c>
      <c r="U15" s="33"/>
      <c r="V15" s="31"/>
      <c r="X15" s="32"/>
    </row>
    <row r="16" spans="1:24">
      <c r="E16" s="32"/>
      <c r="F16" s="32"/>
      <c r="G16" s="32"/>
      <c r="L16" s="32"/>
      <c r="M16" s="32"/>
      <c r="N16" s="32"/>
    </row>
    <row r="17" spans="1:20" s="586" customFormat="1" ht="17.100000000000001" customHeight="1">
      <c r="A17" s="1497" t="s">
        <v>203</v>
      </c>
      <c r="B17" s="1497"/>
      <c r="C17" s="1497"/>
      <c r="D17" s="1497"/>
      <c r="E17" s="1497"/>
      <c r="F17" s="1497"/>
      <c r="G17" s="1497"/>
      <c r="H17" s="1497"/>
      <c r="I17" s="1497"/>
      <c r="J17" s="593"/>
      <c r="K17" s="1496" t="s">
        <v>204</v>
      </c>
      <c r="L17" s="1496"/>
      <c r="M17" s="1496"/>
      <c r="N17" s="1496"/>
      <c r="O17" s="1496"/>
      <c r="P17" s="1496"/>
      <c r="Q17" s="1496"/>
      <c r="R17" s="1496"/>
      <c r="S17" s="1496"/>
      <c r="T17" s="594"/>
    </row>
    <row r="18" spans="1:20" ht="12.75" customHeight="1">
      <c r="B18" s="34"/>
      <c r="C18" s="34" t="str">
        <f t="shared" ref="C18:C28" si="0">D5</f>
        <v>Net balance 
into/from CR</v>
      </c>
      <c r="D18" s="34" t="str">
        <f>B5</f>
        <v>Into CR</v>
      </c>
      <c r="E18" s="34" t="str">
        <f>C5</f>
        <v>From CR</v>
      </c>
      <c r="F18" s="34"/>
      <c r="G18" s="34"/>
      <c r="H18" s="34"/>
      <c r="I18" s="34"/>
      <c r="J18" s="35"/>
      <c r="K18" s="1496"/>
      <c r="L18" s="1496"/>
      <c r="M18" s="1496"/>
      <c r="N18" s="1496"/>
      <c r="O18" s="1496"/>
      <c r="P18" s="1496"/>
      <c r="Q18" s="1496"/>
      <c r="R18" s="1496"/>
      <c r="S18" s="1496"/>
    </row>
    <row r="19" spans="1:20" ht="9.9499999999999993" customHeight="1">
      <c r="B19" s="34">
        <f>A6</f>
        <v>2013</v>
      </c>
      <c r="C19" s="37">
        <f t="shared" si="0"/>
        <v>8471.2673647181437</v>
      </c>
      <c r="D19" s="37">
        <f t="shared" ref="D19:D28" si="1">B6</f>
        <v>43548.725329086417</v>
      </c>
      <c r="E19" s="34">
        <f t="shared" ref="E19:E28" si="2">C6*-1</f>
        <v>-35077.457964368274</v>
      </c>
      <c r="F19" s="34"/>
      <c r="G19" s="37"/>
      <c r="H19" s="35"/>
      <c r="I19" s="35"/>
      <c r="J19" s="35"/>
      <c r="K19" s="35"/>
      <c r="L19" s="35"/>
      <c r="M19" s="38">
        <f>A6</f>
        <v>2013</v>
      </c>
      <c r="N19" s="39">
        <f>B6/$B$14</f>
        <v>0.95392267487930305</v>
      </c>
      <c r="O19" s="40">
        <f>$N$27-N19</f>
        <v>4.6077325120696955E-2</v>
      </c>
      <c r="P19" s="43"/>
      <c r="Q19" s="36"/>
    </row>
    <row r="20" spans="1:20" ht="9.9499999999999993" customHeight="1">
      <c r="B20" s="34">
        <f t="shared" ref="B20:B28" si="3">A7</f>
        <v>2014</v>
      </c>
      <c r="C20" s="37">
        <f t="shared" si="0"/>
        <v>7249.337017523023</v>
      </c>
      <c r="D20" s="37">
        <f t="shared" si="1"/>
        <v>36540.743128613038</v>
      </c>
      <c r="E20" s="34">
        <f t="shared" si="2"/>
        <v>-29291.406111090015</v>
      </c>
      <c r="F20" s="34"/>
      <c r="G20" s="34"/>
      <c r="H20" s="35"/>
      <c r="I20" s="35"/>
      <c r="J20" s="35"/>
      <c r="K20" s="35"/>
      <c r="L20" s="35"/>
      <c r="M20" s="38">
        <f t="shared" ref="M20:M28" si="4">A7</f>
        <v>2014</v>
      </c>
      <c r="N20" s="39">
        <f t="shared" ref="N20:N28" si="5">B7/$B$14</f>
        <v>0.80041478054566306</v>
      </c>
      <c r="O20" s="40">
        <f t="shared" ref="O20:O28" si="6">$N$27-N20</f>
        <v>0.19958521945433694</v>
      </c>
      <c r="P20" s="43"/>
      <c r="Q20" s="36"/>
    </row>
    <row r="21" spans="1:20" ht="9.9499999999999993" customHeight="1">
      <c r="B21" s="34">
        <f t="shared" si="3"/>
        <v>2015</v>
      </c>
      <c r="C21" s="37">
        <f t="shared" si="0"/>
        <v>7473.7986583277998</v>
      </c>
      <c r="D21" s="37">
        <f t="shared" si="1"/>
        <v>35681.669776242663</v>
      </c>
      <c r="E21" s="34">
        <f t="shared" si="2"/>
        <v>-28207.871117914867</v>
      </c>
      <c r="F21" s="34"/>
      <c r="G21" s="34"/>
      <c r="H21" s="35"/>
      <c r="I21" s="35"/>
      <c r="J21" s="35"/>
      <c r="K21" s="35"/>
      <c r="L21" s="35"/>
      <c r="M21" s="38">
        <f t="shared" si="4"/>
        <v>2015</v>
      </c>
      <c r="N21" s="39">
        <f t="shared" si="5"/>
        <v>0.7815970185097364</v>
      </c>
      <c r="O21" s="40">
        <f t="shared" si="6"/>
        <v>0.2184029814902636</v>
      </c>
      <c r="P21" s="43"/>
      <c r="Q21" s="36"/>
    </row>
    <row r="22" spans="1:20" ht="9.9499999999999993" customHeight="1">
      <c r="B22" s="34">
        <f t="shared" si="3"/>
        <v>2016</v>
      </c>
      <c r="C22" s="37">
        <f t="shared" si="0"/>
        <v>8123.0771364461389</v>
      </c>
      <c r="D22" s="37">
        <f t="shared" si="1"/>
        <v>33974.656483077597</v>
      </c>
      <c r="E22" s="34">
        <f t="shared" si="2"/>
        <v>-25851.579346631457</v>
      </c>
      <c r="F22" s="34"/>
      <c r="G22" s="34"/>
      <c r="H22" s="35"/>
      <c r="I22" s="35"/>
      <c r="J22" s="35"/>
      <c r="K22" s="35"/>
      <c r="L22" s="35"/>
      <c r="M22" s="38">
        <f t="shared" si="4"/>
        <v>2016</v>
      </c>
      <c r="N22" s="39">
        <f t="shared" si="5"/>
        <v>0.74420536871136778</v>
      </c>
      <c r="O22" s="40">
        <f t="shared" si="6"/>
        <v>0.25579463128863222</v>
      </c>
      <c r="P22" s="43"/>
      <c r="Q22" s="36"/>
    </row>
    <row r="23" spans="1:20" ht="9.9499999999999993" customHeight="1">
      <c r="B23" s="34">
        <f t="shared" si="3"/>
        <v>2017</v>
      </c>
      <c r="C23" s="37">
        <f t="shared" si="0"/>
        <v>8889.0745942674657</v>
      </c>
      <c r="D23" s="37">
        <f t="shared" si="1"/>
        <v>35009.191902951701</v>
      </c>
      <c r="E23" s="34">
        <f t="shared" si="2"/>
        <v>-26120.117308684228</v>
      </c>
      <c r="F23" s="34"/>
      <c r="G23" s="34"/>
      <c r="H23" s="35"/>
      <c r="I23" s="35"/>
      <c r="J23" s="35"/>
      <c r="K23" s="35"/>
      <c r="L23" s="35"/>
      <c r="M23" s="38">
        <f t="shared" si="4"/>
        <v>2017</v>
      </c>
      <c r="N23" s="39">
        <f t="shared" si="5"/>
        <v>0.76686657836850902</v>
      </c>
      <c r="O23" s="40">
        <f t="shared" si="6"/>
        <v>0.23313342163149098</v>
      </c>
      <c r="P23" s="43"/>
      <c r="Q23" s="36"/>
    </row>
    <row r="24" spans="1:20" ht="9.9499999999999993" customHeight="1">
      <c r="B24" s="34">
        <f t="shared" si="3"/>
        <v>2018</v>
      </c>
      <c r="C24" s="37">
        <f t="shared" si="0"/>
        <v>8007.990870069887</v>
      </c>
      <c r="D24" s="37">
        <f t="shared" si="1"/>
        <v>39769.765428846957</v>
      </c>
      <c r="E24" s="34">
        <f t="shared" si="2"/>
        <v>-31761.774558777062</v>
      </c>
      <c r="F24" s="34"/>
      <c r="G24" s="34"/>
      <c r="H24" s="35"/>
      <c r="I24" s="35"/>
      <c r="J24" s="35"/>
      <c r="K24" s="35"/>
      <c r="L24" s="35"/>
      <c r="M24" s="38">
        <f t="shared" si="4"/>
        <v>2018</v>
      </c>
      <c r="N24" s="39">
        <f t="shared" si="5"/>
        <v>0.87114561288593251</v>
      </c>
      <c r="O24" s="40">
        <f t="shared" si="6"/>
        <v>0.12885438711406749</v>
      </c>
      <c r="P24" s="43"/>
      <c r="Q24" s="36"/>
    </row>
    <row r="25" spans="1:20" ht="9.9499999999999993" customHeight="1">
      <c r="B25" s="34">
        <f t="shared" si="3"/>
        <v>2019</v>
      </c>
      <c r="C25" s="37">
        <f t="shared" si="0"/>
        <v>9533.1934594189806</v>
      </c>
      <c r="D25" s="37">
        <f t="shared" si="1"/>
        <v>36127.13677866853</v>
      </c>
      <c r="E25" s="34">
        <f t="shared" si="2"/>
        <v>-26593.943319249553</v>
      </c>
      <c r="F25" s="34"/>
      <c r="G25" s="34"/>
      <c r="H25" s="35"/>
      <c r="I25" s="35"/>
      <c r="J25" s="35"/>
      <c r="K25" s="35"/>
      <c r="L25" s="35"/>
      <c r="M25" s="38">
        <f t="shared" si="4"/>
        <v>2019</v>
      </c>
      <c r="N25" s="39">
        <f t="shared" si="5"/>
        <v>0.79135484887821173</v>
      </c>
      <c r="O25" s="40">
        <f t="shared" si="6"/>
        <v>0.20864515112178827</v>
      </c>
      <c r="P25" s="43"/>
      <c r="Q25" s="36"/>
    </row>
    <row r="26" spans="1:20" ht="9.9499999999999993" customHeight="1">
      <c r="B26" s="34">
        <f t="shared" si="3"/>
        <v>2020</v>
      </c>
      <c r="C26" s="37">
        <f t="shared" si="0"/>
        <v>7589.967378225062</v>
      </c>
      <c r="D26" s="37">
        <f t="shared" si="1"/>
        <v>43481.570748310362</v>
      </c>
      <c r="E26" s="34">
        <f t="shared" si="2"/>
        <v>-35891.603370085293</v>
      </c>
      <c r="F26" s="34"/>
      <c r="G26" s="34"/>
      <c r="H26" s="35"/>
      <c r="I26" s="35"/>
      <c r="J26" s="35"/>
      <c r="K26" s="35"/>
      <c r="L26" s="35"/>
      <c r="M26" s="38">
        <f t="shared" si="4"/>
        <v>2020</v>
      </c>
      <c r="N26" s="39">
        <f t="shared" si="5"/>
        <v>0.95245167252871288</v>
      </c>
      <c r="O26" s="40">
        <f t="shared" si="6"/>
        <v>4.7548327471287122E-2</v>
      </c>
      <c r="P26" s="43"/>
      <c r="Q26" s="36"/>
    </row>
    <row r="27" spans="1:20" ht="9.9499999999999993" customHeight="1">
      <c r="B27" s="34">
        <f t="shared" si="3"/>
        <v>2021</v>
      </c>
      <c r="C27" s="37">
        <f t="shared" si="0"/>
        <v>8718.89699221093</v>
      </c>
      <c r="D27" s="37">
        <f t="shared" si="1"/>
        <v>45652.259324474602</v>
      </c>
      <c r="E27" s="34">
        <f t="shared" si="2"/>
        <v>-36933.36233226367</v>
      </c>
      <c r="F27" s="34"/>
      <c r="G27" s="34"/>
      <c r="H27" s="35"/>
      <c r="I27" s="35"/>
      <c r="J27" s="35"/>
      <c r="K27" s="35"/>
      <c r="L27" s="35"/>
      <c r="M27" s="38">
        <f t="shared" si="4"/>
        <v>2021</v>
      </c>
      <c r="N27" s="39">
        <f t="shared" si="5"/>
        <v>1</v>
      </c>
      <c r="O27" s="40">
        <f t="shared" si="6"/>
        <v>0</v>
      </c>
      <c r="P27" s="43"/>
      <c r="Q27" s="36"/>
    </row>
    <row r="28" spans="1:20" ht="9.9499999999999993" customHeight="1">
      <c r="B28" s="34">
        <f t="shared" si="3"/>
        <v>2022</v>
      </c>
      <c r="C28" s="37">
        <f t="shared" si="0"/>
        <v>8612.0094184115096</v>
      </c>
      <c r="D28" s="37">
        <f t="shared" si="1"/>
        <v>27084.570277629347</v>
      </c>
      <c r="E28" s="34">
        <f t="shared" si="2"/>
        <v>-18472.560859217843</v>
      </c>
      <c r="F28" s="34"/>
      <c r="G28" s="34"/>
      <c r="H28" s="34"/>
      <c r="I28" s="34"/>
      <c r="J28" s="34"/>
      <c r="K28" s="34"/>
      <c r="L28" s="34"/>
      <c r="M28" s="38">
        <f t="shared" si="4"/>
        <v>2022</v>
      </c>
      <c r="N28" s="39">
        <f t="shared" si="5"/>
        <v>0.59327995324667437</v>
      </c>
      <c r="O28" s="40">
        <f t="shared" si="6"/>
        <v>0.40672004675332563</v>
      </c>
      <c r="P28" s="43"/>
      <c r="Q28" s="36"/>
    </row>
    <row r="29" spans="1:20" ht="9.9499999999999993" customHeight="1">
      <c r="H29" s="41"/>
      <c r="I29" s="41"/>
      <c r="J29" s="41"/>
      <c r="K29" s="41"/>
      <c r="L29" s="42"/>
      <c r="M29" s="43"/>
      <c r="N29" s="41"/>
      <c r="O29" s="41"/>
      <c r="P29" s="41"/>
      <c r="Q29" s="42"/>
      <c r="R29" s="41"/>
      <c r="S29" s="41"/>
    </row>
    <row r="30" spans="1:20">
      <c r="H30" s="41"/>
      <c r="I30" s="41"/>
      <c r="J30" s="41"/>
      <c r="K30" s="41"/>
      <c r="L30" s="41"/>
      <c r="M30" s="41"/>
      <c r="N30" s="41"/>
      <c r="O30" s="41"/>
      <c r="P30" s="41"/>
      <c r="Q30" s="41"/>
      <c r="R30" s="41"/>
      <c r="S30" s="41"/>
    </row>
    <row r="31" spans="1:20">
      <c r="H31" s="41"/>
      <c r="I31" s="41"/>
      <c r="J31" s="41"/>
      <c r="K31" s="41"/>
      <c r="L31" s="41"/>
      <c r="M31" s="41"/>
      <c r="N31" s="41"/>
      <c r="O31" s="41"/>
      <c r="P31" s="41"/>
      <c r="Q31" s="41"/>
      <c r="R31" s="41"/>
      <c r="S31" s="41"/>
    </row>
    <row r="32" spans="1:20">
      <c r="H32" s="41"/>
      <c r="I32" s="41"/>
      <c r="J32" s="41"/>
      <c r="K32" s="41"/>
      <c r="L32" s="41"/>
      <c r="M32" s="41"/>
      <c r="N32" s="41"/>
      <c r="O32" s="41"/>
      <c r="P32" s="41"/>
      <c r="Q32" s="41"/>
      <c r="R32" s="41"/>
      <c r="S32" s="41"/>
    </row>
    <row r="33" spans="8:19">
      <c r="H33" s="41"/>
      <c r="I33" s="41"/>
      <c r="J33" s="41"/>
      <c r="K33" s="41"/>
      <c r="L33" s="41"/>
      <c r="M33" s="41"/>
      <c r="N33" s="41"/>
      <c r="O33" s="41"/>
      <c r="P33" s="41"/>
      <c r="Q33" s="41"/>
      <c r="R33" s="41"/>
      <c r="S33" s="41"/>
    </row>
    <row r="34" spans="8:19">
      <c r="H34" s="41"/>
      <c r="I34" s="41"/>
      <c r="J34" s="41"/>
      <c r="K34" s="41"/>
      <c r="L34" s="41"/>
      <c r="M34" s="41"/>
      <c r="N34" s="41"/>
      <c r="O34" s="41"/>
      <c r="P34" s="41"/>
      <c r="Q34" s="41"/>
      <c r="R34" s="41"/>
      <c r="S34" s="41"/>
    </row>
    <row r="35" spans="8:19">
      <c r="H35" s="41"/>
      <c r="I35" s="41"/>
      <c r="J35" s="41"/>
      <c r="K35" s="41"/>
      <c r="L35" s="41"/>
      <c r="M35" s="41"/>
      <c r="N35" s="41"/>
      <c r="O35" s="41"/>
      <c r="P35" s="41"/>
      <c r="Q35" s="41"/>
      <c r="R35" s="41"/>
      <c r="S35" s="41"/>
    </row>
    <row r="36" spans="8:19">
      <c r="H36" s="41"/>
      <c r="I36" s="41"/>
      <c r="J36" s="41"/>
      <c r="K36" s="33"/>
      <c r="L36" s="41"/>
      <c r="M36" s="41"/>
      <c r="N36" s="41"/>
      <c r="O36" s="41"/>
      <c r="P36" s="41"/>
      <c r="Q36" s="41"/>
      <c r="R36" s="41"/>
      <c r="S36" s="41"/>
    </row>
    <row r="37" spans="8:19">
      <c r="H37" s="41"/>
      <c r="I37" s="41"/>
      <c r="J37" s="41"/>
      <c r="K37" s="41"/>
      <c r="L37" s="41"/>
      <c r="M37" s="44"/>
      <c r="N37" s="41"/>
      <c r="O37" s="41"/>
      <c r="P37" s="41"/>
      <c r="Q37" s="41"/>
      <c r="R37" s="41"/>
      <c r="S37" s="41"/>
    </row>
    <row r="38" spans="8:19">
      <c r="H38" s="41"/>
      <c r="I38" s="41"/>
      <c r="J38" s="41"/>
      <c r="K38" s="41"/>
      <c r="L38" s="41"/>
      <c r="M38" s="41"/>
      <c r="N38" s="41"/>
      <c r="O38" s="41"/>
      <c r="P38" s="41"/>
      <c r="Q38" s="41"/>
      <c r="R38" s="41"/>
      <c r="S38" s="41"/>
    </row>
  </sheetData>
  <mergeCells count="15">
    <mergeCell ref="K17:S18"/>
    <mergeCell ref="A1:S1"/>
    <mergeCell ref="Q4:Q5"/>
    <mergeCell ref="R4:R5"/>
    <mergeCell ref="S4:S5"/>
    <mergeCell ref="J4:J5"/>
    <mergeCell ref="K4:M4"/>
    <mergeCell ref="N4:P4"/>
    <mergeCell ref="B3:J3"/>
    <mergeCell ref="K3:S3"/>
    <mergeCell ref="B4:D4"/>
    <mergeCell ref="E4:G4"/>
    <mergeCell ref="H4:H5"/>
    <mergeCell ref="I4:I5"/>
    <mergeCell ref="A17:I17"/>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6E30910C169A742B2EA2F6857C7D85D" ma:contentTypeVersion="13" ma:contentTypeDescription="Vytvoří nový dokument" ma:contentTypeScope="" ma:versionID="a875a9a6cad8dbd018f64f6e964cdcc1">
  <xsd:schema xmlns:xsd="http://www.w3.org/2001/XMLSchema" xmlns:xs="http://www.w3.org/2001/XMLSchema" xmlns:p="http://schemas.microsoft.com/office/2006/metadata/properties" xmlns:ns2="14dc2d1e-e557-46df-b43d-86cdda3daf61" xmlns:ns3="5bf3f6dc-e993-4359-8647-cf971b7e723e" targetNamespace="http://schemas.microsoft.com/office/2006/metadata/properties" ma:root="true" ma:fieldsID="e3ef694ad929e3188bb614b537bb1d54" ns2:_="" ns3:_="">
    <xsd:import namespace="14dc2d1e-e557-46df-b43d-86cdda3daf61"/>
    <xsd:import namespace="5bf3f6dc-e993-4359-8647-cf971b7e72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c2d1e-e557-46df-b43d-86cdda3d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Značky obrázků" ma:readOnly="false" ma:fieldId="{5cf76f15-5ced-4ddc-b409-7134ff3c332f}" ma:taxonomyMulti="true" ma:sspId="633881d7-4c0e-47fb-8323-9fb0d5f480f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f3f6dc-e993-4359-8647-cf971b7e723e"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4dc2d1e-e557-46df-b43d-86cdda3daf6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26E06C1-BF9C-4FBD-AEDE-E96A4535DE49}">
  <ds:schemaRefs>
    <ds:schemaRef ds:uri="http://schemas.microsoft.com/sharepoint/v3/contenttype/forms"/>
  </ds:schemaRefs>
</ds:datastoreItem>
</file>

<file path=customXml/itemProps2.xml><?xml version="1.0" encoding="utf-8"?>
<ds:datastoreItem xmlns:ds="http://schemas.openxmlformats.org/officeDocument/2006/customXml" ds:itemID="{479D95C9-35AD-4129-90AD-D67BC6A23F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c2d1e-e557-46df-b43d-86cdda3daf61"/>
    <ds:schemaRef ds:uri="5bf3f6dc-e993-4359-8647-cf971b7e7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DF8E23-E86A-4E71-8DFE-D053A9B18473}">
  <ds:schemaRefs>
    <ds:schemaRef ds:uri="5bf3f6dc-e993-4359-8647-cf971b7e723e"/>
    <ds:schemaRef ds:uri="http://purl.org/dc/elements/1.1/"/>
    <ds:schemaRef ds:uri="http://schemas.microsoft.com/office/2006/metadata/properties"/>
    <ds:schemaRef ds:uri="http://purl.org/dc/terms/"/>
    <ds:schemaRef ds:uri="http://schemas.microsoft.com/office/infopath/2007/PartnerControls"/>
    <ds:schemaRef ds:uri="14dc2d1e-e557-46df-b43d-86cdda3daf61"/>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51</vt:i4>
      </vt:variant>
      <vt:variant>
        <vt:lpstr>Pojmenované oblasti</vt:lpstr>
      </vt:variant>
      <vt:variant>
        <vt:i4>57</vt:i4>
      </vt:variant>
    </vt:vector>
  </HeadingPairs>
  <TitlesOfParts>
    <vt:vector size="108" baseType="lpstr">
      <vt:lpstr>Cover page</vt:lpstr>
      <vt:lpstr>Table of contents</vt:lpstr>
      <vt:lpstr>Introduction</vt:lpstr>
      <vt:lpstr>1</vt:lpstr>
      <vt:lpstr>2</vt:lpstr>
      <vt:lpstr>3.1</vt:lpstr>
      <vt:lpstr>3.2</vt:lpstr>
      <vt:lpstr>3.3</vt:lpstr>
      <vt:lpstr>3.4</vt:lpstr>
      <vt:lpstr>3.5</vt:lpstr>
      <vt:lpstr>4.1</vt:lpstr>
      <vt:lpstr>4.2</vt:lpstr>
      <vt:lpstr>5.1</vt:lpstr>
      <vt:lpstr>5.2</vt:lpstr>
      <vt:lpstr>6.1</vt:lpstr>
      <vt:lpstr>6.2</vt:lpstr>
      <vt:lpstr>6.3</vt:lpstr>
      <vt:lpstr>6.4</vt:lpstr>
      <vt:lpstr>6.5</vt:lpstr>
      <vt:lpstr>6.6</vt:lpstr>
      <vt:lpstr>6.7</vt:lpstr>
      <vt:lpstr>7.1</vt:lpstr>
      <vt:lpstr>7.2</vt:lpstr>
      <vt:lpstr>7.3</vt:lpstr>
      <vt:lpstr>7.4</vt:lpstr>
      <vt:lpstr>7.5</vt:lpstr>
      <vt:lpstr>8.1</vt:lpstr>
      <vt:lpstr>8.2</vt:lpstr>
      <vt:lpstr>8.3</vt:lpstr>
      <vt:lpstr>8.4</vt:lpstr>
      <vt:lpstr>8.5</vt:lpstr>
      <vt:lpstr>8.6</vt:lpstr>
      <vt:lpstr>8.7</vt:lpstr>
      <vt:lpstr>8.8</vt:lpstr>
      <vt:lpstr>8.9</vt:lpstr>
      <vt:lpstr>9.1</vt:lpstr>
      <vt:lpstr>9.2</vt:lpstr>
      <vt:lpstr>9.3</vt:lpstr>
      <vt:lpstr>9.4</vt:lpstr>
      <vt:lpstr>9.5</vt:lpstr>
      <vt:lpstr>10</vt:lpstr>
      <vt:lpstr>11.1</vt:lpstr>
      <vt:lpstr>11.2</vt:lpstr>
      <vt:lpstr>11.3</vt:lpstr>
      <vt:lpstr>11.4</vt:lpstr>
      <vt:lpstr>11.5</vt:lpstr>
      <vt:lpstr>12.1</vt:lpstr>
      <vt:lpstr>12.2</vt:lpstr>
      <vt:lpstr>12.3</vt:lpstr>
      <vt:lpstr>13</vt:lpstr>
      <vt:lpstr>Closing page</vt:lpstr>
      <vt:lpstr>'1'!Oblast_tisku</vt:lpstr>
      <vt:lpstr>'10'!Oblast_tisku</vt:lpstr>
      <vt:lpstr>'11.1'!Oblast_tisku</vt:lpstr>
      <vt:lpstr>'11.2'!Oblast_tisku</vt:lpstr>
      <vt:lpstr>'11.3'!Oblast_tisku</vt:lpstr>
      <vt:lpstr>'11.4'!Oblast_tisku</vt:lpstr>
      <vt:lpstr>'11.5'!Oblast_tisku</vt:lpstr>
      <vt:lpstr>'12.1'!Oblast_tisku</vt:lpstr>
      <vt:lpstr>'12.2'!Oblast_tisku</vt:lpstr>
      <vt:lpstr>'12.3'!Oblast_tisku</vt:lpstr>
      <vt:lpstr>'13'!Oblast_tisku</vt:lpstr>
      <vt:lpstr>'2'!Oblast_tisku</vt:lpstr>
      <vt:lpstr>'3.1'!Oblast_tisku</vt:lpstr>
      <vt:lpstr>'3.2'!Oblast_tisku</vt:lpstr>
      <vt:lpstr>'3.3'!Oblast_tisku</vt:lpstr>
      <vt:lpstr>'3.4'!Oblast_tisku</vt:lpstr>
      <vt:lpstr>'3.5'!Oblast_tisku</vt:lpstr>
      <vt:lpstr>'4.1'!Oblast_tisku</vt:lpstr>
      <vt:lpstr>'4.2'!Oblast_tisku</vt:lpstr>
      <vt:lpstr>'5.1'!Oblast_tisku</vt:lpstr>
      <vt:lpstr>'5.2'!Oblast_tisku</vt:lpstr>
      <vt:lpstr>'6.1'!Oblast_tisku</vt:lpstr>
      <vt:lpstr>'6.2'!Oblast_tisku</vt:lpstr>
      <vt:lpstr>'6.3'!Oblast_tisku</vt:lpstr>
      <vt:lpstr>'6.4'!Oblast_tisku</vt:lpstr>
      <vt:lpstr>'6.5'!Oblast_tisku</vt:lpstr>
      <vt:lpstr>'6.6'!Oblast_tisku</vt:lpstr>
      <vt:lpstr>'6.7'!Oblast_tisku</vt:lpstr>
      <vt:lpstr>'7.1'!Oblast_tisku</vt:lpstr>
      <vt:lpstr>'7.2'!Oblast_tisku</vt:lpstr>
      <vt:lpstr>'7.3'!Oblast_tisku</vt:lpstr>
      <vt:lpstr>'7.4'!Oblast_tisku</vt:lpstr>
      <vt:lpstr>'7.5'!Oblast_tisku</vt:lpstr>
      <vt:lpstr>'8.1'!Oblast_tisku</vt:lpstr>
      <vt:lpstr>'8.2'!Oblast_tisku</vt:lpstr>
      <vt:lpstr>'8.3'!Oblast_tisku</vt:lpstr>
      <vt:lpstr>'8.4'!Oblast_tisku</vt:lpstr>
      <vt:lpstr>'8.5'!Oblast_tisku</vt:lpstr>
      <vt:lpstr>'8.6'!Oblast_tisku</vt:lpstr>
      <vt:lpstr>'8.7'!Oblast_tisku</vt:lpstr>
      <vt:lpstr>'8.8'!Oblast_tisku</vt:lpstr>
      <vt:lpstr>'8.9'!Oblast_tisku</vt:lpstr>
      <vt:lpstr>'9.1'!Oblast_tisku</vt:lpstr>
      <vt:lpstr>'9.2'!Oblast_tisku</vt:lpstr>
      <vt:lpstr>'9.3'!Oblast_tisku</vt:lpstr>
      <vt:lpstr>'9.4'!Oblast_tisku</vt:lpstr>
      <vt:lpstr>'9.5'!Oblast_tisku</vt:lpstr>
      <vt:lpstr>'Cover page'!Oblast_tisku</vt:lpstr>
      <vt:lpstr>Introduction!Oblast_tisku</vt:lpstr>
      <vt:lpstr>'Table of contents'!Oblast_tisku</vt:lpstr>
      <vt:lpstr>Introduction!OLE_LINK107</vt:lpstr>
      <vt:lpstr>'2'!OLE_LINK42</vt:lpstr>
      <vt:lpstr>Introduction!OLE_LINK42</vt:lpstr>
      <vt:lpstr>'2'!OLE_LINK43</vt:lpstr>
      <vt:lpstr>Introduction!OLE_LINK43</vt:lpstr>
      <vt:lpstr>'2'!OLE_LINK6</vt:lpstr>
      <vt:lpstr>'2'!OLE_LINK7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smid</dc:creator>
  <cp:keywords/>
  <dc:description/>
  <cp:lastModifiedBy>Šmíd Michal</cp:lastModifiedBy>
  <cp:revision/>
  <cp:lastPrinted>2023-12-07T07:58:17Z</cp:lastPrinted>
  <dcterms:created xsi:type="dcterms:W3CDTF">2011-03-11T11:42:10Z</dcterms:created>
  <dcterms:modified xsi:type="dcterms:W3CDTF">2023-12-07T07:58:55Z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0x01010016E30910C169A742B2EA2F6857C7D85D</vt:lpwstr>
  </property>
</Properties>
</file>