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2\1Q_2022_elektro\verze_2_nová_identita\"/>
    </mc:Choice>
  </mc:AlternateContent>
  <xr:revisionPtr revIDLastSave="0" documentId="13_ncr:1_{CB5E78F8-855A-4A25-AC73-BE708FCB88C7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 localSheetId="38">"2. 5. 2017"</definedName>
    <definedName name="Datum_OTE" localSheetId="0">"2. 5. 2017"</definedName>
    <definedName name="Datum_OTE">"5. 5. 2022"</definedName>
    <definedName name="_xlnm.Print_Area" localSheetId="4">'2'!$A$1:$G$51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A1" i="107" l="1"/>
  <c r="A18" i="124"/>
  <c r="A3" i="124"/>
  <c r="A18" i="123"/>
  <c r="A3" i="123"/>
  <c r="A18" i="116"/>
  <c r="A3" i="116"/>
  <c r="A18" i="115"/>
  <c r="A3" i="115"/>
  <c r="A18" i="121"/>
  <c r="A3" i="121"/>
  <c r="A18" i="114"/>
  <c r="A3" i="114"/>
  <c r="A18" i="120"/>
  <c r="A3" i="120"/>
  <c r="A18" i="113"/>
  <c r="A3" i="113"/>
  <c r="A18" i="119"/>
  <c r="A3" i="119"/>
  <c r="A18" i="117"/>
  <c r="A3" i="117"/>
  <c r="A18" i="112"/>
  <c r="A3" i="112"/>
  <c r="A18" i="118"/>
  <c r="A3" i="118"/>
  <c r="A18" i="111"/>
  <c r="A3" i="111"/>
  <c r="A19" i="122"/>
  <c r="A4" i="122"/>
  <c r="A3" i="59"/>
  <c r="A1" i="57"/>
  <c r="A2" i="47"/>
  <c r="A22" i="47"/>
  <c r="J1" i="47"/>
  <c r="A1" i="139" l="1"/>
  <c r="A1" i="138"/>
  <c r="A4" i="94" l="1"/>
  <c r="A3" i="33"/>
  <c r="A21" i="32"/>
  <c r="A3" i="32"/>
  <c r="A3" i="22"/>
  <c r="A3" i="57"/>
  <c r="A24" i="47"/>
  <c r="A4" i="47"/>
  <c r="A17" i="77"/>
  <c r="A3" i="77"/>
  <c r="A26" i="10"/>
  <c r="A3" i="10"/>
  <c r="A27" i="46"/>
  <c r="A3" i="46"/>
  <c r="A13" i="110"/>
  <c r="A3" i="110"/>
  <c r="A3" i="137"/>
  <c r="A4" i="97"/>
  <c r="A3" i="53"/>
  <c r="A4" i="7"/>
  <c r="A1" i="140"/>
  <c r="AH1" i="55" l="1"/>
  <c r="O1" i="139"/>
  <c r="O1" i="138"/>
  <c r="Q1" i="107"/>
  <c r="N1" i="94"/>
  <c r="N1" i="33"/>
  <c r="N1" i="32"/>
  <c r="N1" i="22"/>
  <c r="J1" i="57"/>
  <c r="M1" i="77"/>
  <c r="M1" i="59"/>
  <c r="M1" i="10"/>
  <c r="P1" i="46"/>
  <c r="P1" i="110"/>
  <c r="P1" i="137"/>
  <c r="M1" i="124"/>
  <c r="M1" i="123"/>
  <c r="M1" i="116"/>
  <c r="M1" i="115"/>
  <c r="M1" i="121"/>
  <c r="M1" i="114"/>
  <c r="M1" i="120"/>
  <c r="M1" i="113"/>
  <c r="M1" i="119"/>
  <c r="M1" i="117"/>
  <c r="M1" i="112"/>
  <c r="M1" i="118"/>
  <c r="M1" i="111"/>
  <c r="M1" i="122"/>
  <c r="P1" i="97"/>
  <c r="N1" i="53"/>
  <c r="G1" i="140"/>
  <c r="N1" i="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4" i="138"/>
  <c r="F4" i="138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F6" i="138" s="1"/>
  <c r="E13" i="138"/>
  <c r="F13" i="138" s="1"/>
  <c r="E5" i="138"/>
  <c r="F5" i="138" s="1"/>
  <c r="E12" i="138"/>
  <c r="F14" i="138"/>
  <c r="F7" i="138"/>
  <c r="F8" i="138"/>
  <c r="F9" i="138"/>
  <c r="F10" i="138"/>
  <c r="F11" i="138"/>
  <c r="F12" i="138"/>
  <c r="E34" i="139" l="1"/>
  <c r="F40" i="139" s="1"/>
  <c r="E19" i="139"/>
  <c r="F26" i="139" s="1"/>
  <c r="E4" i="139"/>
  <c r="F9" i="139" s="1"/>
  <c r="E34" i="138"/>
  <c r="F39" i="138" s="1"/>
  <c r="E19" i="138"/>
  <c r="F20" i="138" s="1"/>
  <c r="F35" i="139" l="1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9" l="1"/>
  <c r="BA56" i="139"/>
  <c r="BA57" i="139"/>
  <c r="BA58" i="139"/>
  <c r="BA59" i="139"/>
  <c r="BA60" i="139"/>
  <c r="BA61" i="139"/>
  <c r="BA62" i="139"/>
  <c r="BA63" i="139"/>
  <c r="BA64" i="139"/>
  <c r="BA65" i="139"/>
  <c r="BA66" i="139"/>
  <c r="BA67" i="139"/>
  <c r="BA68" i="139"/>
  <c r="BA69" i="139"/>
  <c r="BA70" i="139"/>
  <c r="BA71" i="139"/>
  <c r="BA72" i="139"/>
  <c r="BA73" i="139"/>
  <c r="BA74" i="139"/>
  <c r="BA75" i="139"/>
  <c r="BA76" i="139"/>
  <c r="BA77" i="139"/>
  <c r="BA78" i="139"/>
  <c r="BA79" i="139"/>
  <c r="BA80" i="139"/>
  <c r="BA81" i="139"/>
  <c r="BA82" i="139"/>
  <c r="BA83" i="139"/>
  <c r="BA84" i="139"/>
  <c r="BA85" i="139"/>
  <c r="BA86" i="139"/>
  <c r="BA87" i="139"/>
  <c r="BA88" i="139"/>
  <c r="BA89" i="139"/>
  <c r="BA90" i="139"/>
  <c r="BA91" i="139"/>
  <c r="BA92" i="139"/>
  <c r="BA93" i="139"/>
  <c r="BA94" i="139"/>
  <c r="BA95" i="139"/>
  <c r="BA96" i="139"/>
  <c r="BA97" i="139"/>
  <c r="BA98" i="139"/>
  <c r="BA99" i="139"/>
  <c r="BA100" i="139"/>
  <c r="BA101" i="139"/>
  <c r="BA102" i="139"/>
  <c r="BA103" i="139"/>
  <c r="BA104" i="139"/>
  <c r="BA105" i="139"/>
  <c r="BA106" i="139"/>
  <c r="BA107" i="139"/>
  <c r="BA108" i="139"/>
  <c r="BA109" i="139"/>
  <c r="BA110" i="139"/>
  <c r="BA111" i="139"/>
  <c r="BA112" i="139"/>
  <c r="BA113" i="139"/>
  <c r="BA114" i="139"/>
  <c r="BA115" i="139"/>
  <c r="BA116" i="139"/>
  <c r="BA117" i="139"/>
  <c r="BA118" i="139"/>
  <c r="BA119" i="139"/>
  <c r="BA120" i="139"/>
  <c r="BA121" i="139"/>
  <c r="BA122" i="139"/>
  <c r="BA123" i="139"/>
  <c r="BA124" i="139"/>
  <c r="BA125" i="139"/>
  <c r="BA126" i="139"/>
  <c r="BA127" i="139"/>
  <c r="BA128" i="139"/>
  <c r="BA129" i="139"/>
  <c r="BA130" i="139"/>
  <c r="BA131" i="139"/>
  <c r="BA132" i="139"/>
  <c r="BA133" i="139"/>
  <c r="BA134" i="139"/>
  <c r="BA135" i="139"/>
  <c r="BA136" i="139"/>
  <c r="BA137" i="139"/>
  <c r="BA138" i="139"/>
  <c r="BA139" i="139"/>
  <c r="BA140" i="139"/>
  <c r="BA141" i="139"/>
  <c r="BA142" i="139"/>
  <c r="BA143" i="139"/>
  <c r="BA144" i="139"/>
  <c r="BA145" i="139"/>
  <c r="AZ55" i="139"/>
  <c r="AZ56" i="139"/>
  <c r="AZ57" i="139"/>
  <c r="AZ58" i="139"/>
  <c r="AZ59" i="139"/>
  <c r="AZ60" i="139"/>
  <c r="AZ61" i="139"/>
  <c r="AZ62" i="139"/>
  <c r="AZ63" i="139"/>
  <c r="AZ64" i="139"/>
  <c r="AZ65" i="139"/>
  <c r="AZ66" i="139"/>
  <c r="AZ67" i="139"/>
  <c r="AZ68" i="139"/>
  <c r="AZ69" i="139"/>
  <c r="AZ70" i="139"/>
  <c r="AZ71" i="139"/>
  <c r="AZ72" i="139"/>
  <c r="AZ73" i="139"/>
  <c r="AZ74" i="139"/>
  <c r="AZ75" i="139"/>
  <c r="AZ76" i="139"/>
  <c r="AZ77" i="139"/>
  <c r="AZ78" i="139"/>
  <c r="AZ79" i="139"/>
  <c r="AZ80" i="139"/>
  <c r="AZ81" i="139"/>
  <c r="AZ82" i="139"/>
  <c r="AZ83" i="139"/>
  <c r="AZ84" i="139"/>
  <c r="AZ85" i="139"/>
  <c r="AZ86" i="139"/>
  <c r="AZ87" i="139"/>
  <c r="AZ88" i="139"/>
  <c r="AZ89" i="139"/>
  <c r="AZ90" i="139"/>
  <c r="AZ91" i="139"/>
  <c r="AZ92" i="139"/>
  <c r="AZ93" i="139"/>
  <c r="AZ94" i="139"/>
  <c r="AZ95" i="139"/>
  <c r="AZ96" i="139"/>
  <c r="AZ97" i="139"/>
  <c r="AZ98" i="139"/>
  <c r="AZ99" i="139"/>
  <c r="AZ100" i="139"/>
  <c r="AZ101" i="139"/>
  <c r="AZ102" i="139"/>
  <c r="AZ103" i="139"/>
  <c r="AZ104" i="139"/>
  <c r="AZ105" i="139"/>
  <c r="AZ106" i="139"/>
  <c r="AZ107" i="139"/>
  <c r="AZ108" i="139"/>
  <c r="AZ109" i="139"/>
  <c r="AZ110" i="139"/>
  <c r="AZ111" i="139"/>
  <c r="AZ112" i="139"/>
  <c r="AZ113" i="139"/>
  <c r="AZ114" i="139"/>
  <c r="AZ115" i="139"/>
  <c r="AZ116" i="139"/>
  <c r="AZ117" i="139"/>
  <c r="AZ118" i="139"/>
  <c r="AZ119" i="139"/>
  <c r="AZ120" i="139"/>
  <c r="AZ121" i="139"/>
  <c r="AZ122" i="139"/>
  <c r="AZ123" i="139"/>
  <c r="AZ124" i="139"/>
  <c r="AZ125" i="139"/>
  <c r="AZ126" i="139"/>
  <c r="AZ127" i="139"/>
  <c r="AZ128" i="139"/>
  <c r="AZ129" i="139"/>
  <c r="AZ130" i="139"/>
  <c r="AZ131" i="139"/>
  <c r="AZ132" i="139"/>
  <c r="AZ133" i="139"/>
  <c r="AZ134" i="139"/>
  <c r="AZ135" i="139"/>
  <c r="AZ136" i="139"/>
  <c r="AZ137" i="139"/>
  <c r="AZ138" i="139"/>
  <c r="AZ139" i="139"/>
  <c r="AZ140" i="139"/>
  <c r="AZ141" i="139"/>
  <c r="AZ142" i="139"/>
  <c r="AZ143" i="139"/>
  <c r="AZ144" i="139"/>
  <c r="AZ145" i="139"/>
  <c r="AY55" i="139"/>
  <c r="AY56" i="139"/>
  <c r="AY57" i="139"/>
  <c r="AY58" i="139"/>
  <c r="AY59" i="139"/>
  <c r="AY60" i="139"/>
  <c r="AY61" i="139"/>
  <c r="AY62" i="139"/>
  <c r="AY63" i="139"/>
  <c r="AY64" i="139"/>
  <c r="AY65" i="139"/>
  <c r="AY66" i="139"/>
  <c r="AY67" i="139"/>
  <c r="AY68" i="139"/>
  <c r="AY69" i="139"/>
  <c r="AY70" i="139"/>
  <c r="AY71" i="139"/>
  <c r="AY72" i="139"/>
  <c r="AY73" i="139"/>
  <c r="AY74" i="139"/>
  <c r="AY75" i="139"/>
  <c r="AY76" i="139"/>
  <c r="AY77" i="139"/>
  <c r="AY78" i="139"/>
  <c r="AY79" i="139"/>
  <c r="AY80" i="139"/>
  <c r="AY81" i="139"/>
  <c r="AY82" i="139"/>
  <c r="AY83" i="139"/>
  <c r="AY84" i="139"/>
  <c r="AY85" i="139"/>
  <c r="AY86" i="139"/>
  <c r="AY87" i="139"/>
  <c r="AY88" i="139"/>
  <c r="AY89" i="139"/>
  <c r="AY90" i="139"/>
  <c r="AY91" i="139"/>
  <c r="AY92" i="139"/>
  <c r="AY93" i="139"/>
  <c r="AY94" i="139"/>
  <c r="AY95" i="139"/>
  <c r="AY96" i="139"/>
  <c r="AY97" i="139"/>
  <c r="AY98" i="139"/>
  <c r="AY99" i="139"/>
  <c r="AY100" i="139"/>
  <c r="AY101" i="139"/>
  <c r="AY102" i="139"/>
  <c r="AY103" i="139"/>
  <c r="AY104" i="139"/>
  <c r="AY105" i="139"/>
  <c r="AY106" i="139"/>
  <c r="AY107" i="139"/>
  <c r="AY108" i="139"/>
  <c r="AY109" i="139"/>
  <c r="AY110" i="139"/>
  <c r="AY111" i="139"/>
  <c r="AY112" i="139"/>
  <c r="AY113" i="139"/>
  <c r="AY114" i="139"/>
  <c r="AY115" i="139"/>
  <c r="AY116" i="139"/>
  <c r="AY117" i="139"/>
  <c r="AY118" i="139"/>
  <c r="AY119" i="139"/>
  <c r="AY120" i="139"/>
  <c r="AY121" i="139"/>
  <c r="AY122" i="139"/>
  <c r="AY123" i="139"/>
  <c r="AY124" i="139"/>
  <c r="AY125" i="139"/>
  <c r="AY126" i="139"/>
  <c r="AY127" i="139"/>
  <c r="AY128" i="139"/>
  <c r="AY129" i="139"/>
  <c r="AY130" i="139"/>
  <c r="AY131" i="139"/>
  <c r="AY132" i="139"/>
  <c r="AY133" i="139"/>
  <c r="AY134" i="139"/>
  <c r="AY135" i="139"/>
  <c r="AY136" i="139"/>
  <c r="AY137" i="139"/>
  <c r="AY138" i="139"/>
  <c r="AY139" i="139"/>
  <c r="AY140" i="139"/>
  <c r="AY141" i="139"/>
  <c r="AY142" i="139"/>
  <c r="AY143" i="139"/>
  <c r="AY144" i="139"/>
  <c r="AY145" i="139"/>
  <c r="BA55" i="138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9"/>
  <c r="AZ54" i="139"/>
  <c r="BA54" i="139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O54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H7" i="107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N35" i="107" l="1"/>
  <c r="B6" i="107" l="1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35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B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D7" i="46"/>
  <c r="B6" i="46" s="1"/>
  <c r="E27" i="140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J6" i="33" s="1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17" i="140" s="1"/>
  <c r="E30" i="46"/>
  <c r="E16" i="140" s="1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N18" i="33" l="1"/>
  <c r="E5" i="33"/>
  <c r="K5" i="33"/>
  <c r="H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F4" i="140" l="1"/>
  <c r="E31" i="140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F29" i="140" l="1"/>
  <c r="C7" i="110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E19" i="140" s="1"/>
  <c r="I34" i="122"/>
  <c r="K7" i="110"/>
  <c r="M7" i="110"/>
  <c r="L30" i="10" l="1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13" i="140" s="1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B22" i="118" s="1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</calcChain>
</file>

<file path=xl/sharedStrings.xml><?xml version="1.0" encoding="utf-8"?>
<sst xmlns="http://schemas.openxmlformats.org/spreadsheetml/2006/main" count="1948" uniqueCount="452">
  <si>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</si>
  <si>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</si>
  <si>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</si>
  <si>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</si>
  <si>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</si>
  <si>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</si>
  <si>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</si>
  <si>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</si>
  <si>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</si>
  <si>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</si>
  <si>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</si>
  <si>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</si>
  <si>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</si>
  <si>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</si>
  <si>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</si>
  <si>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</si>
  <si>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</si>
  <si>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</si>
  <si>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</si>
  <si>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</si>
  <si>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</si>
  <si>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</si>
  <si>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</si>
  <si>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</si>
  <si>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</si>
  <si>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</si>
  <si>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</si>
  <si>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</si>
  <si>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</si>
  <si>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</si>
  <si>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</si>
  <si>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</si>
  <si>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</si>
  <si>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</si>
  <si>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</si>
  <si>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</si>
  <si>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</si>
  <si>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</si>
  <si>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</si>
  <si>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</si>
  <si>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</si>
  <si>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</si>
  <si>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</si>
  <si>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</si>
  <si>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</si>
  <si>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</si>
  <si>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</si>
  <si>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</si>
  <si>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</si>
  <si>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</si>
  <si>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</si>
  <si>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</si>
  <si>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</si>
  <si>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</si>
  <si>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</si>
  <si>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</si>
  <si>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</si>
  <si>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</si>
  <si>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</si>
  <si>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</si>
  <si>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</si>
  <si>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</si>
  <si>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</si>
  <si>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</si>
  <si>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</si>
  <si>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</si>
  <si>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</si>
  <si>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</si>
  <si>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</si>
  <si>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</si>
  <si>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</si>
  <si>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</si>
  <si>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</si>
  <si>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</si>
  <si>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</si>
  <si>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</si>
  <si>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</si>
  <si>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</si>
  <si>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</si>
  <si>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</si>
  <si>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</si>
  <si>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</si>
  <si>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</si>
  <si>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</si>
  <si>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</si>
  <si>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</si>
  <si>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</si>
  <si>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</si>
  <si>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</si>
  <si>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</si>
  <si>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</si>
  <si>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</si>
  <si>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</si>
  <si>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</si>
  <si>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</si>
  <si>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</si>
  <si>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</si>
  <si>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</si>
  <si>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</si>
  <si>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</si>
  <si>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</si>
  <si>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</si>
  <si>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</si>
  <si>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</si>
  <si>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</si>
  <si>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</si>
  <si>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</si>
  <si>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</si>
  <si>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</si>
  <si>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</si>
  <si>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</si>
  <si>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</si>
  <si>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</si>
  <si>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</si>
  <si>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</si>
  <si>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</si>
  <si>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</si>
  <si>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</si>
  <si>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</si>
  <si>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</si>
  <si>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</si>
  <si>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</si>
  <si>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</si>
  <si>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</si>
  <si>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</si>
  <si>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</si>
  <si>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</si>
  <si>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</si>
  <si>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</si>
  <si>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</si>
  <si>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</si>
  <si>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</si>
  <si>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</si>
  <si>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</si>
  <si>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</si>
  <si>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</si>
  <si>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</si>
  <si>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</si>
  <si>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</si>
  <si>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</si>
  <si>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</si>
  <si>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</si>
  <si>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</si>
  <si>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</si>
  <si>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</si>
  <si>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</si>
  <si>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</si>
  <si>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</si>
  <si>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</si>
  <si>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</si>
  <si>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</si>
  <si>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</si>
  <si>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</si>
  <si>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</si>
  <si>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</si>
  <si>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</si>
  <si>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</si>
  <si>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</si>
  <si>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</si>
  <si>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</si>
  <si>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</si>
  <si>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</si>
  <si>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</si>
  <si>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</si>
  <si>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</si>
  <si>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</si>
  <si>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</si>
  <si>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</si>
  <si>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</si>
  <si>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</si>
  <si>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</si>
  <si>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</si>
  <si>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</si>
  <si>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</si>
  <si>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</si>
  <si>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</si>
  <si>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</si>
  <si>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</si>
  <si>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</si>
  <si>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</si>
  <si>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</si>
  <si>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</si>
  <si>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</si>
  <si>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</si>
  <si>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</si>
  <si>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</si>
  <si>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</si>
  <si>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</si>
  <si>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</si>
  <si>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</si>
  <si>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</si>
  <si>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</si>
  <si>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</si>
  <si>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</si>
  <si>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</si>
  <si>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</si>
  <si>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</si>
  <si>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</si>
  <si>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</si>
  <si>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</si>
  <si>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</si>
  <si>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</si>
  <si>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</si>
  <si>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</si>
  <si>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</si>
  <si>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</si>
  <si>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</si>
  <si>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</si>
  <si>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</si>
  <si>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</si>
  <si>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</si>
  <si>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</si>
  <si>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</si>
  <si>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</si>
  <si>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</si>
  <si>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</si>
  <si>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</si>
  <si>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</si>
  <si>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</si>
  <si>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</si>
  <si>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</si>
  <si>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</si>
  <si>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</si>
  <si>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</si>
  <si>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</si>
  <si>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</si>
  <si>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</si>
  <si>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</si>
  <si>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</si>
  <si>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</si>
  <si>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</si>
  <si>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</si>
  <si>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</si>
  <si>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</si>
  <si>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</si>
  <si>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</si>
  <si>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</si>
  <si>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</si>
  <si>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</si>
  <si>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</si>
  <si>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</si>
  <si>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</si>
  <si>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</si>
  <si>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</si>
  <si>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</si>
  <si>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</si>
  <si>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</si>
  <si>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</si>
  <si>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</si>
  <si>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</si>
  <si>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</si>
  <si>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</si>
  <si>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</si>
  <si>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</si>
  <si>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</si>
  <si>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</si>
  <si>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</si>
  <si>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</si>
  <si>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</si>
  <si>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</si>
  <si>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</si>
  <si>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</si>
  <si>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</si>
  <si>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Přeshraniční saldo</t>
    </r>
    <r>
      <rPr>
        <sz val="11"/>
        <rFont val="Arial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</si>
  <si>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</si>
  <si>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</si>
  <si>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Tuzemská brutto spotřeba (TBS)</t>
    </r>
    <r>
      <rPr>
        <sz val="11"/>
        <rFont val="Arial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</si>
  <si>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Arial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</si>
  <si>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Arial"/>
        <family val="2"/>
        <charset val="238"/>
        <scheme val="minor"/>
      </rPr>
      <t>=</t>
    </r>
  </si>
  <si>
    <r>
      <t>Výroba elektřiny netto</t>
    </r>
    <r>
      <rPr>
        <sz val="11"/>
        <rFont val="Arial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</si>
  <si>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</si>
  <si>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</si>
  <si>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</si>
  <si>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</si>
  <si>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</si>
  <si>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</si>
  <si>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</si>
  <si>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</si>
  <si>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</si>
  <si>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</si>
  <si>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</si>
  <si>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</si>
  <si>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</si>
  <si>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</si>
  <si>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</si>
  <si>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</si>
  <si>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</si>
  <si>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</si>
  <si>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</si>
  <si>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</si>
  <si>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</si>
  <si>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</si>
  <si>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</si>
  <si>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</si>
  <si>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</si>
  <si>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</si>
  <si>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</si>
  <si>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</si>
  <si>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</si>
  <si>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</si>
  <si>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</si>
  <si>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</si>
  <si>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</si>
  <si>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</si>
  <si>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EG.D, a.s.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</si>
  <si>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</si>
  <si>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</si>
  <si>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</si>
  <si>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</si>
  <si>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</si>
  <si>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</si>
  <si>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</si>
  <si>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I. čtvrtletí 2022</t>
  </si>
  <si>
    <t xml:space="preserve"> *)</t>
  </si>
  <si>
    <t>* 3:00</t>
  </si>
  <si>
    <t>* změna času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</si>
  <si>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</si>
  <si>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</si>
  <si>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</si>
  <si>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</si>
  <si>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</si>
  <si>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</si>
  <si>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</si>
  <si>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</si>
  <si>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</si>
  <si>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</si>
  <si>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</si>
  <si>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</si>
  <si>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</si>
  <si>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</si>
  <si>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</si>
  <si>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</si>
  <si>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</si>
  <si>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</si>
  <si>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</si>
  <si>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</si>
  <si>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</si>
  <si>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r>
      <t xml:space="preserve">MOP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</si>
  <si>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MOO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</si>
  <si>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Jihočeský kraj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</si>
  <si>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Jihomoravský kraj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</si>
  <si>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Kraj Vysočina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</si>
  <si>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Zlínský kraj </t>
    </r>
    <r>
      <rPr>
        <vertAlign val="superscript"/>
        <sz val="9"/>
        <rFont val="Arial"/>
        <family val="2"/>
        <charset val="238"/>
        <scheme val="minor"/>
      </rPr>
      <t>*)</t>
    </r>
  </si>
  <si>
    <r>
      <t xml:space="preserve">Celkem ČR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</si>
  <si>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 xml:space="preserve"> 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</si>
  <si>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ZA I. ČTVRTLETÍ 2022</t>
    </r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</si>
  <si>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</si>
  <si>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</si>
  <si>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</si>
  <si>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</si>
  <si>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</si>
  <si>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</si>
  <si>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</si>
  <si>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</si>
  <si>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</si>
  <si>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</si>
  <si>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</si>
  <si>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</si>
  <si>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</si>
  <si>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</si>
  <si>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</si>
  <si>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</si>
  <si>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</si>
  <si>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</si>
  <si>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</si>
  <si>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</si>
  <si>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</si>
  <si>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</si>
  <si>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</si>
  <si>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</si>
  <si>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</si>
  <si>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</si>
  <si>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</si>
  <si>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</si>
  <si>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</si>
  <si>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</si>
  <si>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</si>
  <si>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</si>
  <si>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</si>
  <si>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</si>
  <si>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</si>
  <si>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</si>
  <si>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</si>
  <si>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</si>
  <si>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</si>
  <si>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</si>
  <si>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</si>
  <si>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</si>
  <si>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</si>
  <si>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</si>
  <si>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</si>
  <si>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</si>
  <si>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</si>
  <si>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</si>
  <si>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</si>
  <si>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</si>
  <si>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</si>
  <si>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</si>
  <si>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</si>
  <si>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</si>
  <si>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</si>
  <si>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</si>
  <si>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</si>
  <si>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</si>
  <si>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</si>
  <si>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</si>
  <si>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</si>
  <si>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</si>
  <si>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Počínaje zářím 2021 došlo ze strany EG.D, a.s., ke změně koeficientů pro přepočet spotřeby mezi kraji: Jihočeským, Jihomoravským, Krajem Vysočina a Zlínský krajem.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</si>
  <si>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Počínaje zářím 2021 došlo ze strany EG.D, a.s., ke změně koeficientů pro přepočet spotřeby mezi kraji v kategoriích MOP a MOO.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</si>
  <si>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</si>
  <si>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</si>
  <si>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</si>
  <si>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</si>
  <si>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</si>
  <si>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</si>
  <si>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Počínaje zářím 2021 došlo ze strany EG.D, a.s., ke změně koeficientů pro přepočet spotřeby mezi kraji.</t>
    </r>
  </si>
  <si>
    <t>7.3 Výroba a spotřeba: Jihomoravský kraj</t>
  </si>
  <si>
    <r>
      <t>*)</t>
    </r>
    <r>
      <rPr>
        <sz val="8"/>
        <rFont val="Arial"/>
        <family val="2"/>
        <charset val="238"/>
        <scheme val="minor"/>
      </rPr>
      <t xml:space="preserve"> Počínaje zářím 2021 došlo ze strany EG.D, a.s., ke změně koeficientů pro přepočet spotřeby mezi kraji.</t>
    </r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</si>
  <si>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</si>
  <si>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</si>
  <si>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</si>
  <si>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</si>
  <si>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</si>
  <si>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</si>
  <si>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</si>
  <si>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</si>
  <si>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</si>
  <si>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</si>
  <si>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</si>
  <si>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</si>
  <si>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</si>
  <si>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</si>
  <si>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</si>
  <si>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</si>
  <si>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t>elektro.statistika@eru.cz</t>
  </si>
  <si>
    <t>Energetický regulační úřad (ERÚ) zveřejňuje Čtvrtletní zprávu o provozu elektrizační soustavy ČR za I. čtvrtletí roku 2022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2022, kterou ERÚ předpokládá zveřejnit do konce května roku 2023.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</si>
  <si>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</si>
  <si>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</si>
  <si>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</si>
  <si>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</si>
  <si>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</si>
  <si>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</si>
  <si>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</si>
  <si>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Vydání 15. 7. 2022</t>
  </si>
  <si>
    <t>STRUČNÝ PŘEHLED ZA I. ČTVRTLETÍ 2022</t>
  </si>
  <si>
    <t>Výroba elektřiny v krajích ČR podle technologie elektráren za I. čtvrtletí</t>
  </si>
  <si>
    <t>Spotřeba elektřiny netto v krajích ČR podle kategorie spotřeb za I. čtvrtletí</t>
  </si>
  <si>
    <t>Spotřeba elektřiny v krajích ČR podle sektorů národního hospodářství za I. čtvrtletí</t>
  </si>
  <si>
    <t>Denní maxima a minima zatížení brutto ES ČR za I. čtvrtletí 2022</t>
  </si>
  <si>
    <t>Maxima zatížení ES ČR za I. čtvrtletí 2022</t>
  </si>
  <si>
    <t>Minima zatížení ES ČR za I. čtvrtletí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</si>
</sst>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</numFmts>
  <fonts count="94" x14ac:knownFonts="1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vertAlign val="subscript"/>
      <sz val="9"/>
      <name val="Calibri"/>
      <family val="2"/>
      <charset val="238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  <font>
      <vertAlign val="superscript"/>
      <sz val="9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2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9"/>
      <color rgb="FF233060"/>
      <name val="Arial"/>
      <family val="2"/>
      <charset val="238"/>
      <scheme val="minor"/>
    </font>
    <font>
      <b/>
      <sz val="9"/>
      <color theme="6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sz val="11"/>
      <color rgb="FF1A3366"/>
      <name val="Arial"/>
      <family val="2"/>
      <charset val="238"/>
    </font>
    <font>
      <b/>
      <sz val="9"/>
      <color theme="1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</cellStyleXfs>
  <cellXfs count="603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60" fillId="18" borderId="0" xfId="0" applyFont="1" applyFill="1" applyBorder="1"/>
    <xf numFmtId="49" fontId="60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1" fillId="18" borderId="0" xfId="0" applyFont="1" applyFill="1" applyBorder="1" applyAlignment="1"/>
    <xf numFmtId="0" fontId="62" fillId="0" borderId="0" xfId="0" applyFont="1" applyFill="1" applyBorder="1" applyAlignment="1"/>
    <xf numFmtId="164" fontId="62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5" fillId="18" borderId="0" xfId="0" applyFont="1" applyFill="1" applyBorder="1"/>
    <xf numFmtId="0" fontId="65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5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 indent="1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1" fillId="0" borderId="0" xfId="0" applyFont="1" applyFill="1" applyBorder="1" applyAlignment="1">
      <alignment horizontal="right" vertical="top"/>
    </xf>
    <xf numFmtId="0" fontId="68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9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9" fillId="18" borderId="0" xfId="0" applyFont="1" applyFill="1"/>
    <xf numFmtId="0" fontId="29" fillId="0" borderId="0" xfId="0" applyFont="1" applyBorder="1"/>
    <xf numFmtId="0" fontId="65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33" fillId="0" borderId="0" xfId="47" applyFo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166" fontId="33" fillId="0" borderId="0" xfId="47" applyNumberFormat="1" applyFont="1" applyAlignment="1">
      <alignment horizontal="right"/>
    </xf>
    <xf numFmtId="0" fontId="65" fillId="0" borderId="0" xfId="43" applyFont="1"/>
    <xf numFmtId="0" fontId="65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5" fillId="0" borderId="0" xfId="50" applyNumberFormat="1" applyFont="1" applyFill="1" applyAlignment="1">
      <alignment horizontal="right"/>
    </xf>
    <xf numFmtId="164" fontId="75" fillId="0" borderId="0" xfId="50" applyNumberFormat="1" applyFont="1" applyFill="1" applyAlignment="1">
      <alignment horizontal="right"/>
    </xf>
    <xf numFmtId="174" fontId="75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5" fillId="0" borderId="9" xfId="50" applyFont="1" applyFill="1" applyBorder="1" applyAlignment="1">
      <alignment horizontal="right"/>
    </xf>
    <xf numFmtId="0" fontId="75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71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8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80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80" fillId="18" borderId="0" xfId="0" applyNumberFormat="1" applyFont="1" applyFill="1" applyBorder="1" applyAlignment="1">
      <alignment horizontal="left" vertical="center"/>
    </xf>
    <xf numFmtId="0" fontId="81" fillId="0" borderId="0" xfId="0" applyFont="1" applyFill="1" applyAlignment="1">
      <alignment horizontal="left" vertical="top"/>
    </xf>
    <xf numFmtId="0" fontId="83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80" fillId="0" borderId="0" xfId="0" applyNumberFormat="1" applyFont="1" applyFill="1" applyBorder="1" applyAlignment="1">
      <alignment horizontal="left" vertical="center"/>
    </xf>
    <xf numFmtId="0" fontId="80" fillId="0" borderId="0" xfId="0" applyFont="1" applyFill="1" applyBorder="1" applyAlignment="1">
      <alignment horizontal="left" vertical="center"/>
    </xf>
    <xf numFmtId="0" fontId="80" fillId="0" borderId="0" xfId="0" applyFont="1" applyFill="1" applyBorder="1"/>
    <xf numFmtId="0" fontId="80" fillId="0" borderId="0" xfId="0" applyFont="1" applyFill="1" applyBorder="1" applyAlignment="1">
      <alignment horizontal="right"/>
    </xf>
    <xf numFmtId="0" fontId="80" fillId="0" borderId="0" xfId="0" applyFont="1" applyFill="1" applyBorder="1" applyAlignment="1">
      <alignment horizontal="left" vertical="center" indent="1"/>
    </xf>
    <xf numFmtId="0" fontId="80" fillId="0" borderId="0" xfId="0" applyFont="1" applyFill="1" applyBorder="1" applyAlignment="1"/>
    <xf numFmtId="0" fontId="80" fillId="0" borderId="0" xfId="0" applyFont="1" applyFill="1" applyBorder="1" applyAlignment="1">
      <alignment horizontal="center" vertical="center"/>
    </xf>
    <xf numFmtId="49" fontId="80" fillId="0" borderId="0" xfId="44" applyNumberFormat="1" applyFont="1" applyFill="1" applyBorder="1" applyAlignment="1">
      <alignment horizontal="left" vertical="center"/>
    </xf>
    <xf numFmtId="0" fontId="82" fillId="0" borderId="0" xfId="0" applyFont="1" applyFill="1" applyBorder="1"/>
    <xf numFmtId="0" fontId="80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81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4" fillId="0" borderId="0" xfId="44" applyFont="1"/>
    <xf numFmtId="0" fontId="81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4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164" fontId="59" fillId="0" borderId="11" xfId="0" applyNumberFormat="1" applyFont="1" applyFill="1" applyBorder="1" applyAlignment="1"/>
    <xf numFmtId="0" fontId="59" fillId="0" borderId="11" xfId="0" applyFont="1" applyFill="1" applyBorder="1" applyAlignment="1">
      <alignment horizontal="center" vertical="center"/>
    </xf>
    <xf numFmtId="0" fontId="84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4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6" fillId="18" borderId="0" xfId="0" applyFont="1" applyFill="1" applyBorder="1"/>
    <xf numFmtId="0" fontId="84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81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70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70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70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85" fillId="18" borderId="0" xfId="0" applyFont="1" applyFill="1" applyBorder="1"/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81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81" fillId="0" borderId="0" xfId="0" applyFont="1" applyFill="1" applyBorder="1"/>
    <xf numFmtId="168" fontId="88" fillId="0" borderId="0" xfId="0" applyNumberFormat="1" applyFont="1" applyFill="1" applyBorder="1" applyAlignment="1">
      <alignment horizontal="right"/>
    </xf>
    <xf numFmtId="168" fontId="89" fillId="0" borderId="0" xfId="0" applyNumberFormat="1" applyFont="1" applyFill="1" applyBorder="1" applyAlignment="1">
      <alignment horizontal="left"/>
    </xf>
    <xf numFmtId="168" fontId="89" fillId="0" borderId="0" xfId="0" applyNumberFormat="1" applyFont="1" applyFill="1" applyBorder="1" applyAlignment="1">
      <alignment horizontal="right"/>
    </xf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4" fillId="18" borderId="0" xfId="0" applyFont="1" applyFill="1" applyBorder="1" applyAlignment="1">
      <alignment horizontal="left"/>
    </xf>
    <xf numFmtId="14" fontId="29" fillId="18" borderId="0" xfId="0" applyNumberFormat="1" applyFont="1" applyFill="1" applyBorder="1" applyAlignment="1">
      <alignment horizontal="right"/>
    </xf>
    <xf numFmtId="169" fontId="29" fillId="18" borderId="0" xfId="0" applyNumberFormat="1" applyFont="1" applyFill="1" applyBorder="1" applyAlignment="1">
      <alignment horizontal="right"/>
    </xf>
    <xf numFmtId="3" fontId="29" fillId="18" borderId="0" xfId="0" applyNumberFormat="1" applyFont="1" applyFill="1" applyBorder="1" applyAlignment="1"/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3" fontId="29" fillId="18" borderId="11" xfId="0" applyNumberFormat="1" applyFont="1" applyFill="1" applyBorder="1" applyAlignment="1"/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4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90" fillId="0" borderId="0" xfId="44" applyFont="1"/>
    <xf numFmtId="0" fontId="91" fillId="0" borderId="0" xfId="0" applyFont="1" applyFill="1"/>
    <xf numFmtId="0" fontId="91" fillId="0" borderId="0" xfId="44" applyFont="1"/>
    <xf numFmtId="0" fontId="92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6" fillId="0" borderId="0" xfId="46" applyFont="1" applyAlignment="1">
      <alignment horizontal="left" vertical="center" wrapText="1"/>
    </xf>
    <xf numFmtId="0" fontId="77" fillId="0" borderId="0" xfId="46" applyFont="1" applyAlignment="1">
      <alignment horizontal="left" vertical="center" wrapText="1"/>
    </xf>
    <xf numFmtId="0" fontId="64" fillId="0" borderId="0" xfId="46" applyFont="1" applyAlignment="1">
      <alignment horizontal="center"/>
    </xf>
    <xf numFmtId="49" fontId="64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2" fillId="0" borderId="0" xfId="0" applyFont="1" applyFill="1" applyBorder="1" applyAlignment="1">
      <alignment horizontal="center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4" fillId="0" borderId="0" xfId="50" applyFont="1" applyAlignment="1">
      <alignment horizontal="right"/>
    </xf>
    <xf numFmtId="0" fontId="75" fillId="0" borderId="0" xfId="50" applyFont="1" applyAlignment="1">
      <alignment horizontal="left"/>
    </xf>
    <xf numFmtId="0" fontId="2" fillId="0" borderId="0" xfId="50" applyFont="1" applyAlignment="1">
      <alignment horizontal="right"/>
    </xf>
    <xf numFmtId="0" fontId="75" fillId="0" borderId="0" xfId="50" applyFont="1" applyAlignment="1"/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left" wrapText="1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70" fillId="0" borderId="15" xfId="0" applyNumberFormat="1" applyFont="1" applyFill="1" applyBorder="1" applyAlignment="1">
      <alignment horizontal="center"/>
    </xf>
    <xf numFmtId="164" fontId="70" fillId="0" borderId="10" xfId="0" applyNumberFormat="1" applyFont="1" applyFill="1" applyBorder="1" applyAlignment="1">
      <alignment horizontal="center"/>
    </xf>
    <xf numFmtId="164" fontId="70" fillId="0" borderId="12" xfId="0" applyNumberFormat="1" applyFont="1" applyFill="1" applyBorder="1" applyAlignment="1">
      <alignment horizontal="center"/>
    </xf>
    <xf numFmtId="164" fontId="59" fillId="0" borderId="0" xfId="0" applyNumberFormat="1" applyFont="1" applyFill="1" applyBorder="1" applyAlignment="1">
      <alignment horizontal="center"/>
    </xf>
    <xf numFmtId="0" fontId="59" fillId="0" borderId="10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0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0" borderId="10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93" fillId="18" borderId="10" xfId="0" applyFont="1" applyFill="1" applyBorder="1" applyAlignment="1">
      <alignment horizontal="left" vertical="top" wrapText="1"/>
    </xf>
    <xf numFmtId="0" fontId="93" fillId="18" borderId="0" xfId="0" applyFont="1" applyFill="1" applyBorder="1" applyAlignment="1">
      <alignment horizontal="left" vertical="top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31" fillId="18" borderId="15" xfId="0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164" fontId="70" fillId="18" borderId="15" xfId="0" applyNumberFormat="1" applyFont="1" applyFill="1" applyBorder="1" applyAlignment="1">
      <alignment horizontal="center"/>
    </xf>
    <xf numFmtId="164" fontId="70" fillId="18" borderId="10" xfId="0" applyNumberFormat="1" applyFont="1" applyFill="1" applyBorder="1" applyAlignment="1">
      <alignment horizontal="center"/>
    </xf>
    <xf numFmtId="164" fontId="70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93" fillId="18" borderId="10" xfId="0" applyFont="1" applyFill="1" applyBorder="1" applyAlignment="1">
      <alignment horizontal="left" vertical="top"/>
    </xf>
    <xf numFmtId="0" fontId="93" fillId="18" borderId="0" xfId="0" applyFont="1" applyFill="1" applyBorder="1" applyAlignment="1">
      <alignment horizontal="left" vertical="top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0" fontId="31" fillId="0" borderId="18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168" fontId="89" fillId="0" borderId="0" xfId="0" applyNumberFormat="1" applyFont="1" applyFill="1" applyBorder="1" applyAlignment="1">
      <alignment horizontal="center"/>
    </xf>
    <xf numFmtId="168" fontId="88" fillId="0" borderId="0" xfId="0" applyNumberFormat="1" applyFont="1" applyFill="1" applyBorder="1" applyAlignment="1">
      <alignment horizontal="center"/>
    </xf>
    <xf numFmtId="168" fontId="88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0" fontId="31" fillId="18" borderId="0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29" fillId="18" borderId="11" xfId="48" applyFont="1" applyFill="1" applyBorder="1" applyAlignment="1">
      <alignment horizontal="left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  <xf numFmtId="0" fontId="50" fillId="0" borderId="0" xfId="0" applyFont="1" applyFill="1" applyBorder="1" applyAlignment="1">
      <alignment horizontal="justify" vertical="top" wrapText="1"/>
    </xf>
  </cellXfs>
  <cellStyles count="53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F0948F"/>
      <color rgb="FFF7C9C7"/>
      <color rgb="FF646363"/>
      <color rgb="FF9D9D9C"/>
      <color rgb="FFD0D0D0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2743.45759</c:v>
                </c:pt>
                <c:pt idx="1">
                  <c:v>2571.2223300000001</c:v>
                </c:pt>
                <c:pt idx="2">
                  <c:v>2740.1985399999999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4203.9870220000021</c:v>
                </c:pt>
                <c:pt idx="1">
                  <c:v>3372.2601100000002</c:v>
                </c:pt>
                <c:pt idx="2">
                  <c:v>4086.7874210000032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311.06209000000001</c:v>
                </c:pt>
                <c:pt idx="1">
                  <c:v>150.42146</c:v>
                </c:pt>
                <c:pt idx="2">
                  <c:v>313.35629799999992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377.58115400000037</c:v>
                </c:pt>
                <c:pt idx="1">
                  <c:v>340.19224300000053</c:v>
                </c:pt>
                <c:pt idx="2">
                  <c:v>370.30416599999984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205.45763500000001</c:v>
                </c:pt>
                <c:pt idx="1">
                  <c:v>176.71110999999985</c:v>
                </c:pt>
                <c:pt idx="2">
                  <c:v>205.309134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109.0994</c:v>
                </c:pt>
                <c:pt idx="1">
                  <c:v>95.060739999999996</c:v>
                </c:pt>
                <c:pt idx="2">
                  <c:v>83.254940000000005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87.641514999999984</c:v>
                </c:pt>
                <c:pt idx="1">
                  <c:v>106.05078700000007</c:v>
                </c:pt>
                <c:pt idx="2">
                  <c:v>50.693154000000007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60.13334399999983</c:v>
                </c:pt>
                <c:pt idx="1">
                  <c:v>124.87234600000052</c:v>
                </c:pt>
                <c:pt idx="2">
                  <c:v>258.84261300000088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155.97013000000061</c:v>
                </c:pt>
                <c:pt idx="1">
                  <c:v>183.83799999999999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1580361.1919999998</c:v>
                </c:pt>
                <c:pt idx="2">
                  <c:v>0</c:v>
                </c:pt>
                <c:pt idx="3">
                  <c:v>90044.625</c:v>
                </c:pt>
                <c:pt idx="4">
                  <c:v>23032.442000000006</c:v>
                </c:pt>
                <c:pt idx="5">
                  <c:v>0</c:v>
                </c:pt>
                <c:pt idx="6">
                  <c:v>8528.9329999999991</c:v>
                </c:pt>
                <c:pt idx="7">
                  <c:v>18296.578000000023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3.9388441784260146E-2</c:v>
                </c:pt>
                <c:pt idx="1">
                  <c:v>4.3704642301312761E-2</c:v>
                </c:pt>
                <c:pt idx="2">
                  <c:v>5.0358258024671629E-2</c:v>
                </c:pt>
                <c:pt idx="3">
                  <c:v>4.8874522299950526E-2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0.13326425171878351</c:v>
                </c:pt>
                <c:pt idx="2">
                  <c:v>0</c:v>
                </c:pt>
                <c:pt idx="3">
                  <c:v>5.900124975227404E-2</c:v>
                </c:pt>
                <c:pt idx="4">
                  <c:v>2.6801563633105728E-2</c:v>
                </c:pt>
                <c:pt idx="5">
                  <c:v>0</c:v>
                </c:pt>
                <c:pt idx="6">
                  <c:v>5.6568434990051888E-2</c:v>
                </c:pt>
                <c:pt idx="7">
                  <c:v>4.6209975528141094E-2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606008.24</c:v>
                </c:pt>
                <c:pt idx="1">
                  <c:v>419347.049</c:v>
                </c:pt>
                <c:pt idx="2">
                  <c:v>555005.90299999993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31630.435000000009</c:v>
                </c:pt>
                <c:pt idx="1">
                  <c:v>28027.451999999997</c:v>
                </c:pt>
                <c:pt idx="2">
                  <c:v>30386.737999999998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7487.2080000000033</c:v>
                </c:pt>
                <c:pt idx="1">
                  <c:v>8858.9710000000032</c:v>
                </c:pt>
                <c:pt idx="2">
                  <c:v>6686.2629999999999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3216.201</c:v>
                </c:pt>
                <c:pt idx="1">
                  <c:v>4077.8779999999997</c:v>
                </c:pt>
                <c:pt idx="2">
                  <c:v>1234.854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2199.0370000000025</c:v>
                </c:pt>
                <c:pt idx="1">
                  <c:v>4763.0810000000019</c:v>
                </c:pt>
                <c:pt idx="2">
                  <c:v>11334.460000000017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  <c:max val="7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0.13550171568286187</c:v>
                </c:pt>
                <c:pt idx="2">
                  <c:v>0</c:v>
                </c:pt>
                <c:pt idx="3">
                  <c:v>8.2755704245690814E-2</c:v>
                </c:pt>
                <c:pt idx="4">
                  <c:v>3.9205632796260582E-2</c:v>
                </c:pt>
                <c:pt idx="5">
                  <c:v>0</c:v>
                </c:pt>
                <c:pt idx="6">
                  <c:v>3.489951136863071E-2</c:v>
                </c:pt>
                <c:pt idx="7">
                  <c:v>4.1222593116459511E-2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268768.587</c:v>
                </c:pt>
                <c:pt idx="2">
                  <c:v>0</c:v>
                </c:pt>
                <c:pt idx="3">
                  <c:v>69723.073000000004</c:v>
                </c:pt>
                <c:pt idx="4">
                  <c:v>26563.78</c:v>
                </c:pt>
                <c:pt idx="5">
                  <c:v>1.39</c:v>
                </c:pt>
                <c:pt idx="6">
                  <c:v>3824.08</c:v>
                </c:pt>
                <c:pt idx="7">
                  <c:v>40642.444000000105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2.6321740739814893E-2</c:v>
                </c:pt>
                <c:pt idx="1">
                  <c:v>6.2154235736484813E-2</c:v>
                </c:pt>
                <c:pt idx="2">
                  <c:v>5.7665511824959888E-2</c:v>
                </c:pt>
                <c:pt idx="3">
                  <c:v>5.8756799675828746E-2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2.7421125226085519E-2</c:v>
                </c:pt>
                <c:pt idx="2">
                  <c:v>0</c:v>
                </c:pt>
                <c:pt idx="3">
                  <c:v>7.1306658469801706E-2</c:v>
                </c:pt>
                <c:pt idx="4">
                  <c:v>1.8454497170638174E-2</c:v>
                </c:pt>
                <c:pt idx="5">
                  <c:v>1.2804097311139564E-3</c:v>
                </c:pt>
                <c:pt idx="6">
                  <c:v>1.5674170528493542E-2</c:v>
                </c:pt>
                <c:pt idx="7">
                  <c:v>0.10092198711387149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57266.125999999953</c:v>
                </c:pt>
                <c:pt idx="1">
                  <c:v>55452.233999999953</c:v>
                </c:pt>
                <c:pt idx="2">
                  <c:v>58764.438999999911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61963.074000000001</c:v>
                </c:pt>
                <c:pt idx="1">
                  <c:v>61607.68099999999</c:v>
                </c:pt>
                <c:pt idx="2">
                  <c:v>60368.666000000027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86228.434999999998</c:v>
                </c:pt>
                <c:pt idx="1">
                  <c:v>59651.195000000014</c:v>
                </c:pt>
                <c:pt idx="2">
                  <c:v>86176.028999999995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1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88283.679000000004</c:v>
                </c:pt>
                <c:pt idx="1">
                  <c:v>81740.59</c:v>
                </c:pt>
                <c:pt idx="2">
                  <c:v>98744.317999999999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24074.82</c:v>
                </c:pt>
                <c:pt idx="1">
                  <c:v>21852.04</c:v>
                </c:pt>
                <c:pt idx="2">
                  <c:v>23796.212999999996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9271.0480000000043</c:v>
                </c:pt>
                <c:pt idx="1">
                  <c:v>8760.4049999999988</c:v>
                </c:pt>
                <c:pt idx="2">
                  <c:v>8532.3269999999975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1.39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1415.694</c:v>
                </c:pt>
                <c:pt idx="1">
                  <c:v>1610.4159999999999</c:v>
                </c:pt>
                <c:pt idx="2">
                  <c:v>797.97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4918.0780000000032</c:v>
                </c:pt>
                <c:pt idx="1">
                  <c:v>11413.725000000006</c:v>
                </c:pt>
                <c:pt idx="2">
                  <c:v>24310.641000000098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2.3044481758040112E-2</c:v>
                </c:pt>
                <c:pt idx="2">
                  <c:v>0</c:v>
                </c:pt>
                <c:pt idx="3">
                  <c:v>6.4079138630303706E-2</c:v>
                </c:pt>
                <c:pt idx="4">
                  <c:v>4.5216647212685944E-2</c:v>
                </c:pt>
                <c:pt idx="5">
                  <c:v>4.8362110992923535E-6</c:v>
                </c:pt>
                <c:pt idx="6">
                  <c:v>1.5647739692005242E-2</c:v>
                </c:pt>
                <c:pt idx="7">
                  <c:v>9.156832126042877E-2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1349009.8859999999</c:v>
                </c:pt>
                <c:pt idx="2">
                  <c:v>0</c:v>
                </c:pt>
                <c:pt idx="3">
                  <c:v>117881.09700000001</c:v>
                </c:pt>
                <c:pt idx="4">
                  <c:v>220366.78500000003</c:v>
                </c:pt>
                <c:pt idx="5">
                  <c:v>14307.580000000002</c:v>
                </c:pt>
                <c:pt idx="6">
                  <c:v>1973.5350000000001</c:v>
                </c:pt>
                <c:pt idx="7">
                  <c:v>49951.615999999965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0.10710434405311992</c:v>
                </c:pt>
                <c:pt idx="1">
                  <c:v>0.12190917132944909</c:v>
                </c:pt>
                <c:pt idx="2">
                  <c:v>0.13153353878096963</c:v>
                </c:pt>
                <c:pt idx="3">
                  <c:v>0.19122366789620066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0.1205154713276947</c:v>
                </c:pt>
                <c:pt idx="2">
                  <c:v>0</c:v>
                </c:pt>
                <c:pt idx="3">
                  <c:v>0.20862369514133527</c:v>
                </c:pt>
                <c:pt idx="4">
                  <c:v>0.57976212826238049</c:v>
                </c:pt>
                <c:pt idx="5">
                  <c:v>3.8412291933418691E-2</c:v>
                </c:pt>
                <c:pt idx="6">
                  <c:v>1.7807271931243419E-2</c:v>
                </c:pt>
                <c:pt idx="7">
                  <c:v>0.11916545190093206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466541.57500000007</c:v>
                </c:pt>
                <c:pt idx="1">
                  <c:v>412105.02800000005</c:v>
                </c:pt>
                <c:pt idx="2">
                  <c:v>470363.28299999994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41783.537999999993</c:v>
                </c:pt>
                <c:pt idx="1">
                  <c:v>36569.727999999988</c:v>
                </c:pt>
                <c:pt idx="2">
                  <c:v>39527.831000000027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84729.352000000014</c:v>
                </c:pt>
                <c:pt idx="1">
                  <c:v>55446.180000000022</c:v>
                </c:pt>
                <c:pt idx="2">
                  <c:v>80191.252999999982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5056.07</c:v>
                </c:pt>
                <c:pt idx="1">
                  <c:v>4043.7</c:v>
                </c:pt>
                <c:pt idx="2">
                  <c:v>5207.8100000000004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783.44200000000001</c:v>
                </c:pt>
                <c:pt idx="1">
                  <c:v>914.52499999999998</c:v>
                </c:pt>
                <c:pt idx="2">
                  <c:v>275.56800000000004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5999.3469999999843</c:v>
                </c:pt>
                <c:pt idx="1">
                  <c:v>13678.161000000006</c:v>
                </c:pt>
                <c:pt idx="2">
                  <c:v>30274.107999999978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0.11566542822708209</c:v>
                </c:pt>
                <c:pt idx="2">
                  <c:v>0</c:v>
                </c:pt>
                <c:pt idx="3">
                  <c:v>0.10833887308087063</c:v>
                </c:pt>
                <c:pt idx="4">
                  <c:v>0.37510652379814979</c:v>
                </c:pt>
                <c:pt idx="5">
                  <c:v>4.9780199424470005E-2</c:v>
                </c:pt>
                <c:pt idx="6">
                  <c:v>8.0755010232687503E-3</c:v>
                </c:pt>
                <c:pt idx="7">
                  <c:v>0.11254209076022985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6063641.148</c:v>
                </c:pt>
                <c:pt idx="2">
                  <c:v>572183.71</c:v>
                </c:pt>
                <c:pt idx="3">
                  <c:v>55365.864000000001</c:v>
                </c:pt>
                <c:pt idx="4">
                  <c:v>103999.21800000001</c:v>
                </c:pt>
                <c:pt idx="5">
                  <c:v>0</c:v>
                </c:pt>
                <c:pt idx="6">
                  <c:v>70149.695999999996</c:v>
                </c:pt>
                <c:pt idx="7">
                  <c:v>33840.777000000002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109099.40000000001</c:v>
                </c:pt>
                <c:pt idx="1">
                  <c:v>95060.739999999991</c:v>
                </c:pt>
                <c:pt idx="2">
                  <c:v>83254.94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0.26801815562201708</c:v>
                </c:pt>
                <c:pt idx="1">
                  <c:v>6.9999713028826821E-2</c:v>
                </c:pt>
                <c:pt idx="2">
                  <c:v>6.9638068682344734E-2</c:v>
                </c:pt>
                <c:pt idx="3">
                  <c:v>7.0010456904600921E-2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0.42214973209774603</c:v>
                </c:pt>
                <c:pt idx="2">
                  <c:v>0.61972863953061974</c:v>
                </c:pt>
                <c:pt idx="3">
                  <c:v>4.607399827704059E-2</c:v>
                </c:pt>
                <c:pt idx="4">
                  <c:v>6.9460655359822848E-2</c:v>
                </c:pt>
                <c:pt idx="5">
                  <c:v>0</c:v>
                </c:pt>
                <c:pt idx="6">
                  <c:v>0.25573646651752624</c:v>
                </c:pt>
                <c:pt idx="7">
                  <c:v>8.5033147964435604E-2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2158512.4180000001</c:v>
                </c:pt>
                <c:pt idx="1">
                  <c:v>1781624.0429999998</c:v>
                </c:pt>
                <c:pt idx="2">
                  <c:v>2123504.6870000004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241590.6</c:v>
                </c:pt>
                <c:pt idx="1">
                  <c:v>85673.279999999999</c:v>
                </c:pt>
                <c:pt idx="2">
                  <c:v>244919.83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19288.452999999998</c:v>
                </c:pt>
                <c:pt idx="1">
                  <c:v>17371.243999999995</c:v>
                </c:pt>
                <c:pt idx="2">
                  <c:v>18706.167000000005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35900.955000000002</c:v>
                </c:pt>
                <c:pt idx="1">
                  <c:v>32467.63</c:v>
                </c:pt>
                <c:pt idx="2">
                  <c:v>35630.633000000002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27342.418000000001</c:v>
                </c:pt>
                <c:pt idx="1">
                  <c:v>28286.000999999997</c:v>
                </c:pt>
                <c:pt idx="2">
                  <c:v>14521.276999999998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3710.5100000000107</c:v>
                </c:pt>
                <c:pt idx="1">
                  <c:v>9129.6800000000021</c:v>
                </c:pt>
                <c:pt idx="2">
                  <c:v>21000.586999999985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0.51990252797804604</c:v>
                </c:pt>
                <c:pt idx="2">
                  <c:v>0.73845416117525231</c:v>
                </c:pt>
                <c:pt idx="3">
                  <c:v>5.0884115142809917E-2</c:v>
                </c:pt>
                <c:pt idx="4">
                  <c:v>0.1770266110734699</c:v>
                </c:pt>
                <c:pt idx="5">
                  <c:v>0</c:v>
                </c:pt>
                <c:pt idx="6">
                  <c:v>0.28704529781837756</c:v>
                </c:pt>
                <c:pt idx="7">
                  <c:v>7.6244015739765081E-2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112669.66700000002</c:v>
                </c:pt>
                <c:pt idx="2">
                  <c:v>0</c:v>
                </c:pt>
                <c:pt idx="3">
                  <c:v>36546.299000000006</c:v>
                </c:pt>
                <c:pt idx="4">
                  <c:v>8557.8719999999994</c:v>
                </c:pt>
                <c:pt idx="5">
                  <c:v>0</c:v>
                </c:pt>
                <c:pt idx="6">
                  <c:v>67.774000000000001</c:v>
                </c:pt>
                <c:pt idx="7">
                  <c:v>36861.961999999978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6.4862855886083287E-2</c:v>
                </c:pt>
                <c:pt idx="1">
                  <c:v>4.656211578976184E-2</c:v>
                </c:pt>
                <c:pt idx="2">
                  <c:v>4.5642520097924709E-2</c:v>
                </c:pt>
                <c:pt idx="3">
                  <c:v>4.8249269909642303E-2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1.386745055884857E-2</c:v>
                </c:pt>
                <c:pt idx="2">
                  <c:v>0</c:v>
                </c:pt>
                <c:pt idx="3">
                  <c:v>3.4545134661818654E-2</c:v>
                </c:pt>
                <c:pt idx="4">
                  <c:v>6.7223639748653996E-3</c:v>
                </c:pt>
                <c:pt idx="5">
                  <c:v>0</c:v>
                </c:pt>
                <c:pt idx="6">
                  <c:v>6.6291134753967062E-4</c:v>
                </c:pt>
                <c:pt idx="7">
                  <c:v>7.6473161063429523E-2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44592.219000000005</c:v>
                </c:pt>
                <c:pt idx="1">
                  <c:v>35239.353000000003</c:v>
                </c:pt>
                <c:pt idx="2">
                  <c:v>32838.095000000001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12712.984</c:v>
                </c:pt>
                <c:pt idx="1">
                  <c:v>11389.190999999999</c:v>
                </c:pt>
                <c:pt idx="2">
                  <c:v>12444.124000000007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2718.3230000000008</c:v>
                </c:pt>
                <c:pt idx="1">
                  <c:v>3236.2439999999992</c:v>
                </c:pt>
                <c:pt idx="2">
                  <c:v>2603.3049999999998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11.577999999999999</c:v>
                </c:pt>
                <c:pt idx="1">
                  <c:v>39.950000000000003</c:v>
                </c:pt>
                <c:pt idx="2">
                  <c:v>16.245999999999999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5596.2690000000066</c:v>
                </c:pt>
                <c:pt idx="1">
                  <c:v>10494.108000000013</c:v>
                </c:pt>
                <c:pt idx="2">
                  <c:v>20771.584999999959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7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9.6604075455661575E-3</c:v>
                </c:pt>
                <c:pt idx="2">
                  <c:v>0</c:v>
                </c:pt>
                <c:pt idx="3">
                  <c:v>3.3587953876409463E-2</c:v>
                </c:pt>
                <c:pt idx="4">
                  <c:v>1.4567139131378255E-2</c:v>
                </c:pt>
                <c:pt idx="5">
                  <c:v>0</c:v>
                </c:pt>
                <c:pt idx="6">
                  <c:v>2.7732419559370179E-4</c:v>
                </c:pt>
                <c:pt idx="7">
                  <c:v>8.3050812069906693E-2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-2675.0640000000003</c:v>
                </c:pt>
                <c:pt idx="1">
                  <c:v>-2329.194</c:v>
                </c:pt>
                <c:pt idx="2">
                  <c:v>-2957.0790000000002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-0.13388600000000001</c:v>
                </c:pt>
                <c:pt idx="1">
                  <c:v>-0.108344</c:v>
                </c:pt>
                <c:pt idx="2">
                  <c:v>-0.12367299999999999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1573.8539999999998</c:v>
                </c:pt>
                <c:pt idx="1">
                  <c:v>1564.1669999999999</c:v>
                </c:pt>
                <c:pt idx="2">
                  <c:v>1469.953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75.349298999999988</c:v>
                </c:pt>
                <c:pt idx="1">
                  <c:v>67.822948999999994</c:v>
                </c:pt>
                <c:pt idx="2">
                  <c:v>70.25101699999999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'8'!$B$6:$D$6</c:f>
              <c:numCache>
                <c:formatCode>#\ ##0.0</c:formatCode>
                <c:ptCount val="3"/>
                <c:pt idx="0">
                  <c:v>-1025.9945870000006</c:v>
                </c:pt>
                <c:pt idx="1">
                  <c:v>-697.31239500000038</c:v>
                </c:pt>
                <c:pt idx="2">
                  <c:v>-1416.9986560000002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151353.58950165703</c:v>
                </c:pt>
                <c:pt idx="1">
                  <c:v>167639.691287425</c:v>
                </c:pt>
                <c:pt idx="2">
                  <c:v>202672.22908699038</c:v>
                </c:pt>
                <c:pt idx="3">
                  <c:v>213847.66741784071</c:v>
                </c:pt>
                <c:pt idx="4">
                  <c:v>221654.75136962137</c:v>
                </c:pt>
                <c:pt idx="5">
                  <c:v>228136.83637210689</c:v>
                </c:pt>
                <c:pt idx="6">
                  <c:v>233168.00240173485</c:v>
                </c:pt>
                <c:pt idx="7">
                  <c:v>208306.46428544426</c:v>
                </c:pt>
                <c:pt idx="8">
                  <c:v>204981.76628879129</c:v>
                </c:pt>
                <c:pt idx="9">
                  <c:v>234997.88021834064</c:v>
                </c:pt>
                <c:pt idx="10">
                  <c:v>241524.49137734369</c:v>
                </c:pt>
                <c:pt idx="11">
                  <c:v>247994.68639820613</c:v>
                </c:pt>
                <c:pt idx="12">
                  <c:v>245869.3116260411</c:v>
                </c:pt>
                <c:pt idx="13">
                  <c:v>235451.87806036512</c:v>
                </c:pt>
                <c:pt idx="14">
                  <c:v>208153.49145554408</c:v>
                </c:pt>
                <c:pt idx="15">
                  <c:v>208755.78603726721</c:v>
                </c:pt>
                <c:pt idx="16">
                  <c:v>238279.07380530101</c:v>
                </c:pt>
                <c:pt idx="17">
                  <c:v>241299.82414760769</c:v>
                </c:pt>
                <c:pt idx="18">
                  <c:v>243109.84206713279</c:v>
                </c:pt>
                <c:pt idx="19">
                  <c:v>243750.53646899559</c:v>
                </c:pt>
                <c:pt idx="20">
                  <c:v>245122.51632254483</c:v>
                </c:pt>
                <c:pt idx="21">
                  <c:v>214466.75592052826</c:v>
                </c:pt>
                <c:pt idx="22">
                  <c:v>207128.61104351527</c:v>
                </c:pt>
                <c:pt idx="23">
                  <c:v>237525.06154925286</c:v>
                </c:pt>
                <c:pt idx="24">
                  <c:v>240137.91140358808</c:v>
                </c:pt>
                <c:pt idx="25">
                  <c:v>242116.57326869675</c:v>
                </c:pt>
                <c:pt idx="26">
                  <c:v>242750.04018652241</c:v>
                </c:pt>
                <c:pt idx="27">
                  <c:v>236383.85038190158</c:v>
                </c:pt>
                <c:pt idx="28">
                  <c:v>209460.04947938907</c:v>
                </c:pt>
                <c:pt idx="29">
                  <c:v>198417.57351064563</c:v>
                </c:pt>
                <c:pt idx="30">
                  <c:v>235247.40934161443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4592"/>
          <c:min val="44562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7050.8077660628196</c:v>
                </c:pt>
                <c:pt idx="1">
                  <c:v>8109.9994298533102</c:v>
                </c:pt>
                <c:pt idx="2">
                  <c:v>9627.0650836834502</c:v>
                </c:pt>
                <c:pt idx="3">
                  <c:v>10206.079628694801</c:v>
                </c:pt>
                <c:pt idx="4">
                  <c:v>10488.422146447399</c:v>
                </c:pt>
                <c:pt idx="5">
                  <c:v>10583.529959055701</c:v>
                </c:pt>
                <c:pt idx="6">
                  <c:v>10946.5442117362</c:v>
                </c:pt>
                <c:pt idx="7">
                  <c:v>9749.5303247710199</c:v>
                </c:pt>
                <c:pt idx="8">
                  <c:v>9498.4757705364591</c:v>
                </c:pt>
                <c:pt idx="9">
                  <c:v>10958.378033358</c:v>
                </c:pt>
                <c:pt idx="10">
                  <c:v>11111.8354751511</c:v>
                </c:pt>
                <c:pt idx="11">
                  <c:v>11469.204002251799</c:v>
                </c:pt>
                <c:pt idx="12">
                  <c:v>11345.704664393001</c:v>
                </c:pt>
                <c:pt idx="13">
                  <c:v>11103.3905907638</c:v>
                </c:pt>
                <c:pt idx="14">
                  <c:v>9641.7451596983701</c:v>
                </c:pt>
                <c:pt idx="15">
                  <c:v>9590.4018689710301</c:v>
                </c:pt>
                <c:pt idx="16">
                  <c:v>11240.3770272124</c:v>
                </c:pt>
                <c:pt idx="17">
                  <c:v>11130.1053878698</c:v>
                </c:pt>
                <c:pt idx="18">
                  <c:v>11281.897074484201</c:v>
                </c:pt>
                <c:pt idx="19">
                  <c:v>11271.8843712505</c:v>
                </c:pt>
                <c:pt idx="20">
                  <c:v>11394.0641785525</c:v>
                </c:pt>
                <c:pt idx="21">
                  <c:v>9965.9908501448608</c:v>
                </c:pt>
                <c:pt idx="22">
                  <c:v>9526.6165447168605</c:v>
                </c:pt>
                <c:pt idx="23">
                  <c:v>11150.550808084899</c:v>
                </c:pt>
                <c:pt idx="24">
                  <c:v>11255.386632412101</c:v>
                </c:pt>
                <c:pt idx="25">
                  <c:v>11317.320950577299</c:v>
                </c:pt>
                <c:pt idx="26">
                  <c:v>11246.003434447801</c:v>
                </c:pt>
                <c:pt idx="27">
                  <c:v>11134.4918567647</c:v>
                </c:pt>
                <c:pt idx="28">
                  <c:v>9980.2028243690092</c:v>
                </c:pt>
                <c:pt idx="29">
                  <c:v>9264.2101024590193</c:v>
                </c:pt>
                <c:pt idx="30">
                  <c:v>11042.6616547707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5491.2071597657095</c:v>
                </c:pt>
                <c:pt idx="1">
                  <c:v>5654.5147835130501</c:v>
                </c:pt>
                <c:pt idx="2">
                  <c:v>6300.5330366094304</c:v>
                </c:pt>
                <c:pt idx="3">
                  <c:v>7052.3223004410702</c:v>
                </c:pt>
                <c:pt idx="4">
                  <c:v>7212.3299071523597</c:v>
                </c:pt>
                <c:pt idx="5">
                  <c:v>7656.1707755075904</c:v>
                </c:pt>
                <c:pt idx="6">
                  <c:v>8113.1809232887999</c:v>
                </c:pt>
                <c:pt idx="7">
                  <c:v>7640.7589796513103</c:v>
                </c:pt>
                <c:pt idx="8">
                  <c:v>7302.4111980968901</c:v>
                </c:pt>
                <c:pt idx="9">
                  <c:v>7870.1797669976604</c:v>
                </c:pt>
                <c:pt idx="10">
                  <c:v>8271.7896704006798</c:v>
                </c:pt>
                <c:pt idx="11">
                  <c:v>8631.0608486885194</c:v>
                </c:pt>
                <c:pt idx="12">
                  <c:v>8592.7835343142706</c:v>
                </c:pt>
                <c:pt idx="13">
                  <c:v>7906.0402400680496</c:v>
                </c:pt>
                <c:pt idx="14">
                  <c:v>7554.0543957766904</c:v>
                </c:pt>
                <c:pt idx="15">
                  <c:v>7537.6211248375403</c:v>
                </c:pt>
                <c:pt idx="16">
                  <c:v>7919.4833395354099</c:v>
                </c:pt>
                <c:pt idx="17">
                  <c:v>8300.1420494057202</c:v>
                </c:pt>
                <c:pt idx="18">
                  <c:v>8364.7973088491508</c:v>
                </c:pt>
                <c:pt idx="19">
                  <c:v>8244.7991483025398</c:v>
                </c:pt>
                <c:pt idx="20">
                  <c:v>8445.6981378860892</c:v>
                </c:pt>
                <c:pt idx="21">
                  <c:v>7927.0933343101497</c:v>
                </c:pt>
                <c:pt idx="22">
                  <c:v>7503.5101097915103</c:v>
                </c:pt>
                <c:pt idx="23">
                  <c:v>7967.1612340541697</c:v>
                </c:pt>
                <c:pt idx="24">
                  <c:v>8203.8455888183307</c:v>
                </c:pt>
                <c:pt idx="25">
                  <c:v>8223.1583192131402</c:v>
                </c:pt>
                <c:pt idx="26">
                  <c:v>8463.8817207790107</c:v>
                </c:pt>
                <c:pt idx="27">
                  <c:v>8108.9516768032499</c:v>
                </c:pt>
                <c:pt idx="28">
                  <c:v>7358.8609463564198</c:v>
                </c:pt>
                <c:pt idx="29">
                  <c:v>6965.9591481606303</c:v>
                </c:pt>
                <c:pt idx="30">
                  <c:v>7788.4047046164696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'9.1'!$C$6</c:f>
              <c:numCache>
                <c:formatCode>d/\ m/</c:formatCode>
                <c:ptCount val="1"/>
                <c:pt idx="0">
                  <c:v>44573</c:v>
                </c:pt>
              </c:numCache>
            </c:numRef>
          </c:xVal>
          <c:yVal>
            <c:numRef>
              <c:f>'9.1'!$C$5</c:f>
              <c:numCache>
                <c:formatCode>#\ ##0.0</c:formatCode>
                <c:ptCount val="1"/>
                <c:pt idx="0">
                  <c:v>11469.204002251799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'9.1'!$C$9</c:f>
              <c:numCache>
                <c:formatCode>d/\ m/</c:formatCode>
                <c:ptCount val="1"/>
                <c:pt idx="0">
                  <c:v>44562</c:v>
                </c:pt>
              </c:numCache>
            </c:numRef>
          </c:xVal>
          <c:yVal>
            <c:numRef>
              <c:f>'9.1'!$C$8</c:f>
              <c:numCache>
                <c:formatCode>#\ ##0.0</c:formatCode>
                <c:ptCount val="1"/>
                <c:pt idx="0">
                  <c:v>5491.2071597657095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4592"/>
          <c:min val="44562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44593</c:v>
                </c:pt>
                <c:pt idx="1">
                  <c:v>44594</c:v>
                </c:pt>
                <c:pt idx="2">
                  <c:v>44595</c:v>
                </c:pt>
                <c:pt idx="3">
                  <c:v>44596</c:v>
                </c:pt>
                <c:pt idx="4">
                  <c:v>44597</c:v>
                </c:pt>
                <c:pt idx="5">
                  <c:v>44598</c:v>
                </c:pt>
                <c:pt idx="6">
                  <c:v>44599</c:v>
                </c:pt>
                <c:pt idx="7">
                  <c:v>44600</c:v>
                </c:pt>
                <c:pt idx="8">
                  <c:v>44601</c:v>
                </c:pt>
                <c:pt idx="9">
                  <c:v>44602</c:v>
                </c:pt>
                <c:pt idx="10">
                  <c:v>44603</c:v>
                </c:pt>
                <c:pt idx="11">
                  <c:v>44604</c:v>
                </c:pt>
                <c:pt idx="12">
                  <c:v>44605</c:v>
                </c:pt>
                <c:pt idx="13">
                  <c:v>44606</c:v>
                </c:pt>
                <c:pt idx="14">
                  <c:v>44607</c:v>
                </c:pt>
                <c:pt idx="15">
                  <c:v>44608</c:v>
                </c:pt>
                <c:pt idx="16">
                  <c:v>44609</c:v>
                </c:pt>
                <c:pt idx="17">
                  <c:v>44610</c:v>
                </c:pt>
                <c:pt idx="18">
                  <c:v>44611</c:v>
                </c:pt>
                <c:pt idx="19">
                  <c:v>44612</c:v>
                </c:pt>
                <c:pt idx="20">
                  <c:v>44613</c:v>
                </c:pt>
                <c:pt idx="21">
                  <c:v>44614</c:v>
                </c:pt>
                <c:pt idx="22">
                  <c:v>44615</c:v>
                </c:pt>
                <c:pt idx="23">
                  <c:v>44616</c:v>
                </c:pt>
                <c:pt idx="24">
                  <c:v>44617</c:v>
                </c:pt>
                <c:pt idx="25">
                  <c:v>44618</c:v>
                </c:pt>
                <c:pt idx="26">
                  <c:v>44619</c:v>
                </c:pt>
                <c:pt idx="27">
                  <c:v>44620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11133.6177206139</c:v>
                </c:pt>
                <c:pt idx="1">
                  <c:v>10931.8252341842</c:v>
                </c:pt>
                <c:pt idx="2">
                  <c:v>10867.818621113</c:v>
                </c:pt>
                <c:pt idx="3">
                  <c:v>10751.085584978</c:v>
                </c:pt>
                <c:pt idx="4">
                  <c:v>9414.5868446396598</c:v>
                </c:pt>
                <c:pt idx="5">
                  <c:v>9153.6404380730291</c:v>
                </c:pt>
                <c:pt idx="6">
                  <c:v>10655.7876479239</c:v>
                </c:pt>
                <c:pt idx="7">
                  <c:v>10767.803743913501</c:v>
                </c:pt>
                <c:pt idx="8">
                  <c:v>10670.8424235693</c:v>
                </c:pt>
                <c:pt idx="9">
                  <c:v>10359.839745391801</c:v>
                </c:pt>
                <c:pt idx="10">
                  <c:v>10526.511226656001</c:v>
                </c:pt>
                <c:pt idx="11">
                  <c:v>9131.6231819483692</c:v>
                </c:pt>
                <c:pt idx="12">
                  <c:v>9109.3306597888804</c:v>
                </c:pt>
                <c:pt idx="13">
                  <c:v>10686.4332890306</c:v>
                </c:pt>
                <c:pt idx="14">
                  <c:v>10625.464487389199</c:v>
                </c:pt>
                <c:pt idx="15">
                  <c:v>10406.708578105199</c:v>
                </c:pt>
                <c:pt idx="16">
                  <c:v>10149.1351741904</c:v>
                </c:pt>
                <c:pt idx="17">
                  <c:v>10328.68108</c:v>
                </c:pt>
                <c:pt idx="18">
                  <c:v>8808.8311381214298</c:v>
                </c:pt>
                <c:pt idx="19">
                  <c:v>8756.7200914186906</c:v>
                </c:pt>
                <c:pt idx="20">
                  <c:v>10338.203169021799</c:v>
                </c:pt>
                <c:pt idx="21">
                  <c:v>10540.0101690667</c:v>
                </c:pt>
                <c:pt idx="22">
                  <c:v>10301.795100575</c:v>
                </c:pt>
                <c:pt idx="23">
                  <c:v>10426.8694945508</c:v>
                </c:pt>
                <c:pt idx="24">
                  <c:v>10517.2724667477</c:v>
                </c:pt>
                <c:pt idx="25">
                  <c:v>9257.8521544598098</c:v>
                </c:pt>
                <c:pt idx="26">
                  <c:v>8943.8863231314299</c:v>
                </c:pt>
                <c:pt idx="27">
                  <c:v>10458.7243576661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44593</c:v>
                </c:pt>
                <c:pt idx="1">
                  <c:v>44594</c:v>
                </c:pt>
                <c:pt idx="2">
                  <c:v>44595</c:v>
                </c:pt>
                <c:pt idx="3">
                  <c:v>44596</c:v>
                </c:pt>
                <c:pt idx="4">
                  <c:v>44597</c:v>
                </c:pt>
                <c:pt idx="5">
                  <c:v>44598</c:v>
                </c:pt>
                <c:pt idx="6">
                  <c:v>44599</c:v>
                </c:pt>
                <c:pt idx="7">
                  <c:v>44600</c:v>
                </c:pt>
                <c:pt idx="8">
                  <c:v>44601</c:v>
                </c:pt>
                <c:pt idx="9">
                  <c:v>44602</c:v>
                </c:pt>
                <c:pt idx="10">
                  <c:v>44603</c:v>
                </c:pt>
                <c:pt idx="11">
                  <c:v>44604</c:v>
                </c:pt>
                <c:pt idx="12">
                  <c:v>44605</c:v>
                </c:pt>
                <c:pt idx="13">
                  <c:v>44606</c:v>
                </c:pt>
                <c:pt idx="14">
                  <c:v>44607</c:v>
                </c:pt>
                <c:pt idx="15">
                  <c:v>44608</c:v>
                </c:pt>
                <c:pt idx="16">
                  <c:v>44609</c:v>
                </c:pt>
                <c:pt idx="17">
                  <c:v>44610</c:v>
                </c:pt>
                <c:pt idx="18">
                  <c:v>44611</c:v>
                </c:pt>
                <c:pt idx="19">
                  <c:v>44612</c:v>
                </c:pt>
                <c:pt idx="20">
                  <c:v>44613</c:v>
                </c:pt>
                <c:pt idx="21">
                  <c:v>44614</c:v>
                </c:pt>
                <c:pt idx="22">
                  <c:v>44615</c:v>
                </c:pt>
                <c:pt idx="23">
                  <c:v>44616</c:v>
                </c:pt>
                <c:pt idx="24">
                  <c:v>44617</c:v>
                </c:pt>
                <c:pt idx="25">
                  <c:v>44618</c:v>
                </c:pt>
                <c:pt idx="26">
                  <c:v>44619</c:v>
                </c:pt>
                <c:pt idx="27">
                  <c:v>44620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8189.80453698357</c:v>
                </c:pt>
                <c:pt idx="1">
                  <c:v>8152.5408458554903</c:v>
                </c:pt>
                <c:pt idx="2">
                  <c:v>8216.0601506934909</c:v>
                </c:pt>
                <c:pt idx="3">
                  <c:v>7862.3176053764</c:v>
                </c:pt>
                <c:pt idx="4">
                  <c:v>7394.3492964322104</c:v>
                </c:pt>
                <c:pt idx="5">
                  <c:v>7088.5650431759695</c:v>
                </c:pt>
                <c:pt idx="6">
                  <c:v>7513.4871962923999</c:v>
                </c:pt>
                <c:pt idx="7">
                  <c:v>7955.6922789790597</c:v>
                </c:pt>
                <c:pt idx="8">
                  <c:v>7847.9822795787704</c:v>
                </c:pt>
                <c:pt idx="9">
                  <c:v>7740.7852873512402</c:v>
                </c:pt>
                <c:pt idx="10">
                  <c:v>7623.1690151645998</c:v>
                </c:pt>
                <c:pt idx="11">
                  <c:v>7337.3465790097698</c:v>
                </c:pt>
                <c:pt idx="12">
                  <c:v>7107.0949946165401</c:v>
                </c:pt>
                <c:pt idx="13">
                  <c:v>7822.0618332520999</c:v>
                </c:pt>
                <c:pt idx="14">
                  <c:v>8035.3346892750596</c:v>
                </c:pt>
                <c:pt idx="15">
                  <c:v>7987.2993633347096</c:v>
                </c:pt>
                <c:pt idx="16">
                  <c:v>7541.32404991162</c:v>
                </c:pt>
                <c:pt idx="17">
                  <c:v>7349.9705354835096</c:v>
                </c:pt>
                <c:pt idx="18">
                  <c:v>6939.4244011893197</c:v>
                </c:pt>
                <c:pt idx="19">
                  <c:v>6824.0372092083699</c:v>
                </c:pt>
                <c:pt idx="20">
                  <c:v>7275.86895495917</c:v>
                </c:pt>
                <c:pt idx="21">
                  <c:v>7649.9666611167404</c:v>
                </c:pt>
                <c:pt idx="22">
                  <c:v>7673.8939941663702</c:v>
                </c:pt>
                <c:pt idx="23">
                  <c:v>7998.6805291822302</c:v>
                </c:pt>
                <c:pt idx="24">
                  <c:v>7783.1924074972903</c:v>
                </c:pt>
                <c:pt idx="25">
                  <c:v>7372.0161166804701</c:v>
                </c:pt>
                <c:pt idx="26">
                  <c:v>7045.07485313295</c:v>
                </c:pt>
                <c:pt idx="27">
                  <c:v>7841.8678773147403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'9.1'!$D$6</c:f>
              <c:numCache>
                <c:formatCode>d/\ m/</c:formatCode>
                <c:ptCount val="1"/>
                <c:pt idx="0">
                  <c:v>44593</c:v>
                </c:pt>
              </c:numCache>
            </c:numRef>
          </c:xVal>
          <c:yVal>
            <c:numRef>
              <c:f>'9.1'!$D$5</c:f>
              <c:numCache>
                <c:formatCode>#\ ##0.0</c:formatCode>
                <c:ptCount val="1"/>
                <c:pt idx="0">
                  <c:v>11133.6177206139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'9.1'!$D$9</c:f>
              <c:numCache>
                <c:formatCode>d/\ m/</c:formatCode>
                <c:ptCount val="1"/>
                <c:pt idx="0">
                  <c:v>44612</c:v>
                </c:pt>
              </c:numCache>
            </c:numRef>
          </c:xVal>
          <c:yVal>
            <c:numRef>
              <c:f>'9.1'!$D$8</c:f>
              <c:numCache>
                <c:formatCode>#\ ##0.0</c:formatCode>
                <c:ptCount val="1"/>
                <c:pt idx="0">
                  <c:v>6824.0372092083699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4620"/>
          <c:min val="44593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44621</c:v>
                </c:pt>
                <c:pt idx="1">
                  <c:v>44622</c:v>
                </c:pt>
                <c:pt idx="2">
                  <c:v>44623</c:v>
                </c:pt>
                <c:pt idx="3">
                  <c:v>44624</c:v>
                </c:pt>
                <c:pt idx="4">
                  <c:v>44625</c:v>
                </c:pt>
                <c:pt idx="5">
                  <c:v>44626</c:v>
                </c:pt>
                <c:pt idx="6">
                  <c:v>44627</c:v>
                </c:pt>
                <c:pt idx="7">
                  <c:v>44628</c:v>
                </c:pt>
                <c:pt idx="8">
                  <c:v>44629</c:v>
                </c:pt>
                <c:pt idx="9">
                  <c:v>44630</c:v>
                </c:pt>
                <c:pt idx="10">
                  <c:v>44631</c:v>
                </c:pt>
                <c:pt idx="11">
                  <c:v>44632</c:v>
                </c:pt>
                <c:pt idx="12">
                  <c:v>44633</c:v>
                </c:pt>
                <c:pt idx="13">
                  <c:v>44634</c:v>
                </c:pt>
                <c:pt idx="14">
                  <c:v>44635</c:v>
                </c:pt>
                <c:pt idx="15">
                  <c:v>44636</c:v>
                </c:pt>
                <c:pt idx="16">
                  <c:v>44637</c:v>
                </c:pt>
                <c:pt idx="17">
                  <c:v>44638</c:v>
                </c:pt>
                <c:pt idx="18">
                  <c:v>44639</c:v>
                </c:pt>
                <c:pt idx="19">
                  <c:v>44640</c:v>
                </c:pt>
                <c:pt idx="20">
                  <c:v>44641</c:v>
                </c:pt>
                <c:pt idx="21">
                  <c:v>44642</c:v>
                </c:pt>
                <c:pt idx="22">
                  <c:v>44643</c:v>
                </c:pt>
                <c:pt idx="23">
                  <c:v>44644</c:v>
                </c:pt>
                <c:pt idx="24">
                  <c:v>44645</c:v>
                </c:pt>
                <c:pt idx="25">
                  <c:v>44646</c:v>
                </c:pt>
                <c:pt idx="26">
                  <c:v>44647</c:v>
                </c:pt>
                <c:pt idx="27">
                  <c:v>44648</c:v>
                </c:pt>
                <c:pt idx="28">
                  <c:v>44649</c:v>
                </c:pt>
                <c:pt idx="29">
                  <c:v>44650</c:v>
                </c:pt>
                <c:pt idx="30">
                  <c:v>44651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10856.5208397265</c:v>
                </c:pt>
                <c:pt idx="1">
                  <c:v>10837.6686533506</c:v>
                </c:pt>
                <c:pt idx="2">
                  <c:v>10796.6425778004</c:v>
                </c:pt>
                <c:pt idx="3">
                  <c:v>10913.8876021823</c:v>
                </c:pt>
                <c:pt idx="4">
                  <c:v>9581.6812968064805</c:v>
                </c:pt>
                <c:pt idx="5">
                  <c:v>9364.6298109706604</c:v>
                </c:pt>
                <c:pt idx="6">
                  <c:v>10968.951257033499</c:v>
                </c:pt>
                <c:pt idx="7">
                  <c:v>10816.560091479199</c:v>
                </c:pt>
                <c:pt idx="8">
                  <c:v>10819.5423997618</c:v>
                </c:pt>
                <c:pt idx="9">
                  <c:v>10587.8233197399</c:v>
                </c:pt>
                <c:pt idx="10">
                  <c:v>10595.8499598985</c:v>
                </c:pt>
                <c:pt idx="11">
                  <c:v>9232.0148300686797</c:v>
                </c:pt>
                <c:pt idx="12">
                  <c:v>9117.2267698795295</c:v>
                </c:pt>
                <c:pt idx="13">
                  <c:v>10361.312553476901</c:v>
                </c:pt>
                <c:pt idx="14">
                  <c:v>10463.937574052101</c:v>
                </c:pt>
                <c:pt idx="15">
                  <c:v>10302.8425031319</c:v>
                </c:pt>
                <c:pt idx="16">
                  <c:v>10320.6837844166</c:v>
                </c:pt>
                <c:pt idx="17">
                  <c:v>10135.592016922301</c:v>
                </c:pt>
                <c:pt idx="18">
                  <c:v>8789.3666433754897</c:v>
                </c:pt>
                <c:pt idx="19">
                  <c:v>8798.1084078695603</c:v>
                </c:pt>
                <c:pt idx="20">
                  <c:v>10209.7019090881</c:v>
                </c:pt>
                <c:pt idx="21">
                  <c:v>10159.755583173301</c:v>
                </c:pt>
                <c:pt idx="22">
                  <c:v>9995.6859590664208</c:v>
                </c:pt>
                <c:pt idx="23">
                  <c:v>9742.9725816771806</c:v>
                </c:pt>
                <c:pt idx="24">
                  <c:v>9579.2988882849895</c:v>
                </c:pt>
                <c:pt idx="25">
                  <c:v>8131.97116142922</c:v>
                </c:pt>
                <c:pt idx="26">
                  <c:v>8225.7195434329496</c:v>
                </c:pt>
                <c:pt idx="27">
                  <c:v>9546.1462721958196</c:v>
                </c:pt>
                <c:pt idx="28">
                  <c:v>9610.1737683043302</c:v>
                </c:pt>
                <c:pt idx="29">
                  <c:v>9791.9970038067404</c:v>
                </c:pt>
                <c:pt idx="30">
                  <c:v>10226.5701331992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44621</c:v>
                </c:pt>
                <c:pt idx="1">
                  <c:v>44622</c:v>
                </c:pt>
                <c:pt idx="2">
                  <c:v>44623</c:v>
                </c:pt>
                <c:pt idx="3">
                  <c:v>44624</c:v>
                </c:pt>
                <c:pt idx="4">
                  <c:v>44625</c:v>
                </c:pt>
                <c:pt idx="5">
                  <c:v>44626</c:v>
                </c:pt>
                <c:pt idx="6">
                  <c:v>44627</c:v>
                </c:pt>
                <c:pt idx="7">
                  <c:v>44628</c:v>
                </c:pt>
                <c:pt idx="8">
                  <c:v>44629</c:v>
                </c:pt>
                <c:pt idx="9">
                  <c:v>44630</c:v>
                </c:pt>
                <c:pt idx="10">
                  <c:v>44631</c:v>
                </c:pt>
                <c:pt idx="11">
                  <c:v>44632</c:v>
                </c:pt>
                <c:pt idx="12">
                  <c:v>44633</c:v>
                </c:pt>
                <c:pt idx="13">
                  <c:v>44634</c:v>
                </c:pt>
                <c:pt idx="14">
                  <c:v>44635</c:v>
                </c:pt>
                <c:pt idx="15">
                  <c:v>44636</c:v>
                </c:pt>
                <c:pt idx="16">
                  <c:v>44637</c:v>
                </c:pt>
                <c:pt idx="17">
                  <c:v>44638</c:v>
                </c:pt>
                <c:pt idx="18">
                  <c:v>44639</c:v>
                </c:pt>
                <c:pt idx="19">
                  <c:v>44640</c:v>
                </c:pt>
                <c:pt idx="20">
                  <c:v>44641</c:v>
                </c:pt>
                <c:pt idx="21">
                  <c:v>44642</c:v>
                </c:pt>
                <c:pt idx="22">
                  <c:v>44643</c:v>
                </c:pt>
                <c:pt idx="23">
                  <c:v>44644</c:v>
                </c:pt>
                <c:pt idx="24">
                  <c:v>44645</c:v>
                </c:pt>
                <c:pt idx="25">
                  <c:v>44646</c:v>
                </c:pt>
                <c:pt idx="26">
                  <c:v>44647</c:v>
                </c:pt>
                <c:pt idx="27">
                  <c:v>44648</c:v>
                </c:pt>
                <c:pt idx="28">
                  <c:v>44649</c:v>
                </c:pt>
                <c:pt idx="29">
                  <c:v>44650</c:v>
                </c:pt>
                <c:pt idx="30">
                  <c:v>44651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8412.6448668843095</c:v>
                </c:pt>
                <c:pt idx="1">
                  <c:v>8402.7383141701994</c:v>
                </c:pt>
                <c:pt idx="2">
                  <c:v>8377.2746968069205</c:v>
                </c:pt>
                <c:pt idx="3">
                  <c:v>8148.2118645050996</c:v>
                </c:pt>
                <c:pt idx="4">
                  <c:v>7545.6939878594103</c:v>
                </c:pt>
                <c:pt idx="5">
                  <c:v>7273.66246142617</c:v>
                </c:pt>
                <c:pt idx="6">
                  <c:v>7989.6693163133596</c:v>
                </c:pt>
                <c:pt idx="7">
                  <c:v>8392.0088575483005</c:v>
                </c:pt>
                <c:pt idx="8">
                  <c:v>8379.8729226001797</c:v>
                </c:pt>
                <c:pt idx="9">
                  <c:v>8296.5219482953107</c:v>
                </c:pt>
                <c:pt idx="10">
                  <c:v>8040.65830649699</c:v>
                </c:pt>
                <c:pt idx="11">
                  <c:v>7616.7570321822104</c:v>
                </c:pt>
                <c:pt idx="12">
                  <c:v>7151.07860130267</c:v>
                </c:pt>
                <c:pt idx="13">
                  <c:v>7706.3166659469898</c:v>
                </c:pt>
                <c:pt idx="14">
                  <c:v>7956.83523659201</c:v>
                </c:pt>
                <c:pt idx="15">
                  <c:v>7646.0539248683799</c:v>
                </c:pt>
                <c:pt idx="16">
                  <c:v>7830.0627720914999</c:v>
                </c:pt>
                <c:pt idx="17">
                  <c:v>7598.6582172442104</c:v>
                </c:pt>
                <c:pt idx="18">
                  <c:v>7188.4505701071303</c:v>
                </c:pt>
                <c:pt idx="19">
                  <c:v>6830.9177033455499</c:v>
                </c:pt>
                <c:pt idx="20">
                  <c:v>7635.04152121688</c:v>
                </c:pt>
                <c:pt idx="21">
                  <c:v>7916.5441153462998</c:v>
                </c:pt>
                <c:pt idx="22">
                  <c:v>7745.2446271119597</c:v>
                </c:pt>
                <c:pt idx="23">
                  <c:v>7541.9643190351198</c:v>
                </c:pt>
                <c:pt idx="24">
                  <c:v>7141.4204753957501</c:v>
                </c:pt>
                <c:pt idx="25">
                  <c:v>6463.4791547094701</c:v>
                </c:pt>
                <c:pt idx="26">
                  <c:v>6141.1823387745098</c:v>
                </c:pt>
                <c:pt idx="27">
                  <c:v>6927.3349928360904</c:v>
                </c:pt>
                <c:pt idx="28">
                  <c:v>7027.0030799771002</c:v>
                </c:pt>
                <c:pt idx="29">
                  <c:v>7077.9344359930501</c:v>
                </c:pt>
                <c:pt idx="30">
                  <c:v>7247.6151703022497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'9.1'!$E$6</c:f>
              <c:numCache>
                <c:formatCode>d/\ m/</c:formatCode>
                <c:ptCount val="1"/>
                <c:pt idx="0">
                  <c:v>44627</c:v>
                </c:pt>
              </c:numCache>
            </c:numRef>
          </c:xVal>
          <c:yVal>
            <c:numRef>
              <c:f>'9.1'!$E$5</c:f>
              <c:numCache>
                <c:formatCode>#\ ##0.0</c:formatCode>
                <c:ptCount val="1"/>
                <c:pt idx="0">
                  <c:v>10968.951257033499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'9.1'!$E$9</c:f>
              <c:numCache>
                <c:formatCode>d/\ m/</c:formatCode>
                <c:ptCount val="1"/>
                <c:pt idx="0">
                  <c:v>44647</c:v>
                </c:pt>
              </c:numCache>
            </c:numRef>
          </c:xVal>
          <c:yVal>
            <c:numRef>
              <c:f>'9.1'!$E$8</c:f>
              <c:numCache>
                <c:formatCode>#\ ##0.0</c:formatCode>
                <c:ptCount val="1"/>
                <c:pt idx="0">
                  <c:v>6141.1823387745098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4651"/>
          <c:min val="44621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44593</c:v>
                </c:pt>
                <c:pt idx="1">
                  <c:v>44594</c:v>
                </c:pt>
                <c:pt idx="2">
                  <c:v>44595</c:v>
                </c:pt>
                <c:pt idx="3">
                  <c:v>44596</c:v>
                </c:pt>
                <c:pt idx="4">
                  <c:v>44597</c:v>
                </c:pt>
                <c:pt idx="5">
                  <c:v>44598</c:v>
                </c:pt>
                <c:pt idx="6">
                  <c:v>44599</c:v>
                </c:pt>
                <c:pt idx="7">
                  <c:v>44600</c:v>
                </c:pt>
                <c:pt idx="8">
                  <c:v>44601</c:v>
                </c:pt>
                <c:pt idx="9">
                  <c:v>44602</c:v>
                </c:pt>
                <c:pt idx="10">
                  <c:v>44603</c:v>
                </c:pt>
                <c:pt idx="11">
                  <c:v>44604</c:v>
                </c:pt>
                <c:pt idx="12">
                  <c:v>44605</c:v>
                </c:pt>
                <c:pt idx="13">
                  <c:v>44606</c:v>
                </c:pt>
                <c:pt idx="14">
                  <c:v>44607</c:v>
                </c:pt>
                <c:pt idx="15">
                  <c:v>44608</c:v>
                </c:pt>
                <c:pt idx="16">
                  <c:v>44609</c:v>
                </c:pt>
                <c:pt idx="17">
                  <c:v>44610</c:v>
                </c:pt>
                <c:pt idx="18">
                  <c:v>44611</c:v>
                </c:pt>
                <c:pt idx="19">
                  <c:v>44612</c:v>
                </c:pt>
                <c:pt idx="20">
                  <c:v>44613</c:v>
                </c:pt>
                <c:pt idx="21">
                  <c:v>44614</c:v>
                </c:pt>
                <c:pt idx="22">
                  <c:v>44615</c:v>
                </c:pt>
                <c:pt idx="23">
                  <c:v>44616</c:v>
                </c:pt>
                <c:pt idx="24">
                  <c:v>44617</c:v>
                </c:pt>
                <c:pt idx="25">
                  <c:v>44618</c:v>
                </c:pt>
                <c:pt idx="26">
                  <c:v>44619</c:v>
                </c:pt>
                <c:pt idx="27">
                  <c:v>44620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239721.99759037641</c:v>
                </c:pt>
                <c:pt idx="1">
                  <c:v>236648.41004687056</c:v>
                </c:pt>
                <c:pt idx="2">
                  <c:v>234745.69519959501</c:v>
                </c:pt>
                <c:pt idx="3">
                  <c:v>229834.16601025025</c:v>
                </c:pt>
                <c:pt idx="4">
                  <c:v>203335.59786551772</c:v>
                </c:pt>
                <c:pt idx="5">
                  <c:v>198291.29529923471</c:v>
                </c:pt>
                <c:pt idx="6">
                  <c:v>227510.36999999746</c:v>
                </c:pt>
                <c:pt idx="7">
                  <c:v>231340.14168606119</c:v>
                </c:pt>
                <c:pt idx="8">
                  <c:v>229487.5061763041</c:v>
                </c:pt>
                <c:pt idx="9">
                  <c:v>222504.22483474528</c:v>
                </c:pt>
                <c:pt idx="10">
                  <c:v>223784.28618601273</c:v>
                </c:pt>
                <c:pt idx="11">
                  <c:v>199064.13340890486</c:v>
                </c:pt>
                <c:pt idx="12">
                  <c:v>195171.03442827164</c:v>
                </c:pt>
                <c:pt idx="13">
                  <c:v>227963.78713113425</c:v>
                </c:pt>
                <c:pt idx="14">
                  <c:v>228424.03364174315</c:v>
                </c:pt>
                <c:pt idx="15">
                  <c:v>227392.60546322443</c:v>
                </c:pt>
                <c:pt idx="16">
                  <c:v>219121.53939955038</c:v>
                </c:pt>
                <c:pt idx="17">
                  <c:v>220737.44697172879</c:v>
                </c:pt>
                <c:pt idx="18">
                  <c:v>190674.39100129719</c:v>
                </c:pt>
                <c:pt idx="19">
                  <c:v>190083.68229405081</c:v>
                </c:pt>
                <c:pt idx="20">
                  <c:v>219822.47721121722</c:v>
                </c:pt>
                <c:pt idx="21">
                  <c:v>225768.70901172378</c:v>
                </c:pt>
                <c:pt idx="22">
                  <c:v>223307.9948437142</c:v>
                </c:pt>
                <c:pt idx="23">
                  <c:v>224961.34180636265</c:v>
                </c:pt>
                <c:pt idx="24">
                  <c:v>223277.30537510803</c:v>
                </c:pt>
                <c:pt idx="25">
                  <c:v>199233.24086535416</c:v>
                </c:pt>
                <c:pt idx="26">
                  <c:v>193508.65882807548</c:v>
                </c:pt>
                <c:pt idx="27">
                  <c:v>228250.73050497065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4620"/>
          <c:min val="44593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44621</c:v>
                </c:pt>
                <c:pt idx="1">
                  <c:v>44622</c:v>
                </c:pt>
                <c:pt idx="2">
                  <c:v>44623</c:v>
                </c:pt>
                <c:pt idx="3">
                  <c:v>44624</c:v>
                </c:pt>
                <c:pt idx="4">
                  <c:v>44625</c:v>
                </c:pt>
                <c:pt idx="5">
                  <c:v>44626</c:v>
                </c:pt>
                <c:pt idx="6">
                  <c:v>44627</c:v>
                </c:pt>
                <c:pt idx="7">
                  <c:v>44628</c:v>
                </c:pt>
                <c:pt idx="8">
                  <c:v>44629</c:v>
                </c:pt>
                <c:pt idx="9">
                  <c:v>44630</c:v>
                </c:pt>
                <c:pt idx="10">
                  <c:v>44631</c:v>
                </c:pt>
                <c:pt idx="11">
                  <c:v>44632</c:v>
                </c:pt>
                <c:pt idx="12">
                  <c:v>44633</c:v>
                </c:pt>
                <c:pt idx="13">
                  <c:v>44634</c:v>
                </c:pt>
                <c:pt idx="14">
                  <c:v>44635</c:v>
                </c:pt>
                <c:pt idx="15">
                  <c:v>44636</c:v>
                </c:pt>
                <c:pt idx="16">
                  <c:v>44637</c:v>
                </c:pt>
                <c:pt idx="17">
                  <c:v>44638</c:v>
                </c:pt>
                <c:pt idx="18">
                  <c:v>44639</c:v>
                </c:pt>
                <c:pt idx="19">
                  <c:v>44640</c:v>
                </c:pt>
                <c:pt idx="20">
                  <c:v>44641</c:v>
                </c:pt>
                <c:pt idx="21">
                  <c:v>44642</c:v>
                </c:pt>
                <c:pt idx="22">
                  <c:v>44643</c:v>
                </c:pt>
                <c:pt idx="23">
                  <c:v>44644</c:v>
                </c:pt>
                <c:pt idx="24">
                  <c:v>44645</c:v>
                </c:pt>
                <c:pt idx="25">
                  <c:v>44646</c:v>
                </c:pt>
                <c:pt idx="26">
                  <c:v>44647</c:v>
                </c:pt>
                <c:pt idx="27">
                  <c:v>44648</c:v>
                </c:pt>
                <c:pt idx="28">
                  <c:v>44649</c:v>
                </c:pt>
                <c:pt idx="29">
                  <c:v>44650</c:v>
                </c:pt>
                <c:pt idx="30">
                  <c:v>44651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234478.59757302396</c:v>
                </c:pt>
                <c:pt idx="1">
                  <c:v>233142.42208634724</c:v>
                </c:pt>
                <c:pt idx="2">
                  <c:v>234323.33709091792</c:v>
                </c:pt>
                <c:pt idx="3">
                  <c:v>234707.8820329209</c:v>
                </c:pt>
                <c:pt idx="4">
                  <c:v>206024.02532458998</c:v>
                </c:pt>
                <c:pt idx="5">
                  <c:v>203752.15253288366</c:v>
                </c:pt>
                <c:pt idx="6">
                  <c:v>234223.3700256008</c:v>
                </c:pt>
                <c:pt idx="7">
                  <c:v>233785.38787616696</c:v>
                </c:pt>
                <c:pt idx="8">
                  <c:v>232875.15602120341</c:v>
                </c:pt>
                <c:pt idx="9">
                  <c:v>232490.70337511101</c:v>
                </c:pt>
                <c:pt idx="10">
                  <c:v>229644.11487644305</c:v>
                </c:pt>
                <c:pt idx="11">
                  <c:v>202243.66740914961</c:v>
                </c:pt>
                <c:pt idx="12">
                  <c:v>195429.73954388523</c:v>
                </c:pt>
                <c:pt idx="13">
                  <c:v>223784.33785513393</c:v>
                </c:pt>
                <c:pt idx="14">
                  <c:v>225579.12904939739</c:v>
                </c:pt>
                <c:pt idx="15">
                  <c:v>221569.11580369249</c:v>
                </c:pt>
                <c:pt idx="16">
                  <c:v>222195.56284915723</c:v>
                </c:pt>
                <c:pt idx="17">
                  <c:v>215487.4963998633</c:v>
                </c:pt>
                <c:pt idx="18">
                  <c:v>192453.4915410557</c:v>
                </c:pt>
                <c:pt idx="19">
                  <c:v>187788.57488302421</c:v>
                </c:pt>
                <c:pt idx="20">
                  <c:v>220123.50539209956</c:v>
                </c:pt>
                <c:pt idx="21">
                  <c:v>218961.22943054372</c:v>
                </c:pt>
                <c:pt idx="22">
                  <c:v>214664.86303156597</c:v>
                </c:pt>
                <c:pt idx="23">
                  <c:v>211341.89959817281</c:v>
                </c:pt>
                <c:pt idx="24">
                  <c:v>205584.57078296371</c:v>
                </c:pt>
                <c:pt idx="25">
                  <c:v>177257.15542010841</c:v>
                </c:pt>
                <c:pt idx="26">
                  <c:v>165643.94785759904</c:v>
                </c:pt>
                <c:pt idx="27">
                  <c:v>202457.59241193096</c:v>
                </c:pt>
                <c:pt idx="28">
                  <c:v>205289.02394978065</c:v>
                </c:pt>
                <c:pt idx="29">
                  <c:v>209738.72993759386</c:v>
                </c:pt>
                <c:pt idx="30">
                  <c:v>217274.29345448589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4651"/>
          <c:min val="44621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1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5491.2071597657095</c:v>
                </c:pt>
                <c:pt idx="1">
                  <c:v>6824.0372092083699</c:v>
                </c:pt>
                <c:pt idx="2">
                  <c:v>6141.1823387745098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5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11469.204002251799</c:v>
                </c:pt>
                <c:pt idx="1">
                  <c:v>11133.6177206139</c:v>
                </c:pt>
                <c:pt idx="2">
                  <c:v>10968.951257033499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85.10491000000124</c:v>
                </c:pt>
                <c:pt idx="1">
                  <c:v>142.67437999999922</c:v>
                </c:pt>
                <c:pt idx="2">
                  <c:v>59.029009999999936</c:v>
                </c:pt>
                <c:pt idx="3">
                  <c:v>457.11712</c:v>
                </c:pt>
                <c:pt idx="4">
                  <c:v>984.01517000000024</c:v>
                </c:pt>
                <c:pt idx="5">
                  <c:v>345.19575999999995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3702.1816100441101</c:v>
                </c:pt>
                <c:pt idx="1">
                  <c:v>3702.7150853212702</c:v>
                </c:pt>
                <c:pt idx="2">
                  <c:v>3704.66915324096</c:v>
                </c:pt>
                <c:pt idx="3">
                  <c:v>3704.4357690009801</c:v>
                </c:pt>
                <c:pt idx="4">
                  <c:v>3703.59542943117</c:v>
                </c:pt>
                <c:pt idx="5">
                  <c:v>3705.92959746822</c:v>
                </c:pt>
                <c:pt idx="6">
                  <c:v>3707.37682724041</c:v>
                </c:pt>
                <c:pt idx="7">
                  <c:v>3706.4498030261402</c:v>
                </c:pt>
                <c:pt idx="8">
                  <c:v>3702.97522066396</c:v>
                </c:pt>
                <c:pt idx="9">
                  <c:v>3698.79369604453</c:v>
                </c:pt>
                <c:pt idx="10">
                  <c:v>3697.5399599452799</c:v>
                </c:pt>
                <c:pt idx="11">
                  <c:v>3697.0264462334999</c:v>
                </c:pt>
                <c:pt idx="12">
                  <c:v>3697.3865685036099</c:v>
                </c:pt>
                <c:pt idx="13">
                  <c:v>3696.3928537739998</c:v>
                </c:pt>
                <c:pt idx="14">
                  <c:v>3696.9130593319301</c:v>
                </c:pt>
                <c:pt idx="15">
                  <c:v>3697.1731621108902</c:v>
                </c:pt>
                <c:pt idx="16">
                  <c:v>3697.6999781056302</c:v>
                </c:pt>
                <c:pt idx="17">
                  <c:v>3698.4669353139502</c:v>
                </c:pt>
                <c:pt idx="18">
                  <c:v>3700.96784592122</c:v>
                </c:pt>
                <c:pt idx="19">
                  <c:v>3705.40944075589</c:v>
                </c:pt>
                <c:pt idx="20">
                  <c:v>3706.4097659223198</c:v>
                </c:pt>
                <c:pt idx="21">
                  <c:v>3705.7295422040502</c:v>
                </c:pt>
                <c:pt idx="22">
                  <c:v>3705.67617025354</c:v>
                </c:pt>
                <c:pt idx="23">
                  <c:v>3704.4090993075902</c:v>
                </c:pt>
                <c:pt idx="24">
                  <c:v>3701.6013732532601</c:v>
                </c:pt>
                <c:pt idx="25">
                  <c:v>3698.2335510739799</c:v>
                </c:pt>
                <c:pt idx="26">
                  <c:v>3690.8642002828501</c:v>
                </c:pt>
                <c:pt idx="27">
                  <c:v>3696.8130235589101</c:v>
                </c:pt>
                <c:pt idx="28">
                  <c:v>3698.7536915044402</c:v>
                </c:pt>
                <c:pt idx="29">
                  <c:v>3697.7666849028401</c:v>
                </c:pt>
                <c:pt idx="30">
                  <c:v>3699.5940310742499</c:v>
                </c:pt>
                <c:pt idx="31">
                  <c:v>3698.2335510739799</c:v>
                </c:pt>
                <c:pt idx="32">
                  <c:v>3697.7200210803298</c:v>
                </c:pt>
                <c:pt idx="33">
                  <c:v>3696.97976612913</c:v>
                </c:pt>
                <c:pt idx="34">
                  <c:v>3697.7533500561399</c:v>
                </c:pt>
                <c:pt idx="35">
                  <c:v>3697.3732336569201</c:v>
                </c:pt>
                <c:pt idx="36">
                  <c:v>3696.0594011972798</c:v>
                </c:pt>
                <c:pt idx="37">
                  <c:v>3695.72596490243</c:v>
                </c:pt>
                <c:pt idx="38">
                  <c:v>3697.0330892340498</c:v>
                </c:pt>
                <c:pt idx="39">
                  <c:v>3697.0063869769301</c:v>
                </c:pt>
                <c:pt idx="40">
                  <c:v>3698.4869457249301</c:v>
                </c:pt>
                <c:pt idx="41">
                  <c:v>3699.12716490311</c:v>
                </c:pt>
                <c:pt idx="42">
                  <c:v>3697.37321737505</c:v>
                </c:pt>
                <c:pt idx="43">
                  <c:v>3697.4399078903998</c:v>
                </c:pt>
                <c:pt idx="44">
                  <c:v>3695.1190747000501</c:v>
                </c:pt>
                <c:pt idx="45">
                  <c:v>3694.9256624364298</c:v>
                </c:pt>
                <c:pt idx="46">
                  <c:v>3696.0260722214798</c:v>
                </c:pt>
                <c:pt idx="47">
                  <c:v>3696.5062569574402</c:v>
                </c:pt>
                <c:pt idx="48">
                  <c:v>3698.1535257119399</c:v>
                </c:pt>
                <c:pt idx="49">
                  <c:v>3698.5936733440899</c:v>
                </c:pt>
                <c:pt idx="50">
                  <c:v>3699.86743613618</c:v>
                </c:pt>
                <c:pt idx="51">
                  <c:v>3698.9204015109399</c:v>
                </c:pt>
                <c:pt idx="52">
                  <c:v>3697.7466744918602</c:v>
                </c:pt>
                <c:pt idx="53">
                  <c:v>3700.6143829335301</c:v>
                </c:pt>
                <c:pt idx="54">
                  <c:v>3702.4416802593501</c:v>
                </c:pt>
                <c:pt idx="55">
                  <c:v>3702.7484631426801</c:v>
                </c:pt>
                <c:pt idx="56">
                  <c:v>3700.3476208721499</c:v>
                </c:pt>
                <c:pt idx="57">
                  <c:v>3699.9408022158</c:v>
                </c:pt>
                <c:pt idx="58">
                  <c:v>3698.8137553011002</c:v>
                </c:pt>
                <c:pt idx="59">
                  <c:v>3699.4406396325899</c:v>
                </c:pt>
                <c:pt idx="60">
                  <c:v>3697.6466550007099</c:v>
                </c:pt>
                <c:pt idx="61">
                  <c:v>3696.9730580011201</c:v>
                </c:pt>
                <c:pt idx="62">
                  <c:v>3697.3331965531002</c:v>
                </c:pt>
                <c:pt idx="63">
                  <c:v>3696.5462452156698</c:v>
                </c:pt>
                <c:pt idx="64">
                  <c:v>3697.8533695473002</c:v>
                </c:pt>
                <c:pt idx="65">
                  <c:v>3697.41991376129</c:v>
                </c:pt>
                <c:pt idx="66">
                  <c:v>3699.9207918048301</c:v>
                </c:pt>
                <c:pt idx="67">
                  <c:v>3699.5006708655201</c:v>
                </c:pt>
                <c:pt idx="68">
                  <c:v>3698.09347819714</c:v>
                </c:pt>
                <c:pt idx="69">
                  <c:v>3697.2131666509699</c:v>
                </c:pt>
                <c:pt idx="70">
                  <c:v>3696.0594011972798</c:v>
                </c:pt>
                <c:pt idx="71">
                  <c:v>3694.4588613927499</c:v>
                </c:pt>
                <c:pt idx="72">
                  <c:v>3693.71194715913</c:v>
                </c:pt>
                <c:pt idx="73">
                  <c:v>3694.2387957176102</c:v>
                </c:pt>
                <c:pt idx="74">
                  <c:v>3694.14545179074</c:v>
                </c:pt>
                <c:pt idx="75">
                  <c:v>3694.0520427364099</c:v>
                </c:pt>
                <c:pt idx="76">
                  <c:v>3693.4718059455599</c:v>
                </c:pt>
                <c:pt idx="77">
                  <c:v>3693.9719848106402</c:v>
                </c:pt>
                <c:pt idx="78">
                  <c:v>3693.8719653194898</c:v>
                </c:pt>
                <c:pt idx="79">
                  <c:v>3694.0786798660702</c:v>
                </c:pt>
                <c:pt idx="80">
                  <c:v>3695.8526378051101</c:v>
                </c:pt>
                <c:pt idx="81">
                  <c:v>3695.1723978049699</c:v>
                </c:pt>
                <c:pt idx="82">
                  <c:v>3695.7859798534901</c:v>
                </c:pt>
                <c:pt idx="83">
                  <c:v>3692.9516329513599</c:v>
                </c:pt>
                <c:pt idx="84">
                  <c:v>3692.1713734600698</c:v>
                </c:pt>
                <c:pt idx="85">
                  <c:v>3691.4911008962099</c:v>
                </c:pt>
                <c:pt idx="86">
                  <c:v>3690.9375826443402</c:v>
                </c:pt>
                <c:pt idx="87">
                  <c:v>3691.6311574911801</c:v>
                </c:pt>
                <c:pt idx="88">
                  <c:v>3691.6845131598202</c:v>
                </c:pt>
                <c:pt idx="89">
                  <c:v>3692.5048097549302</c:v>
                </c:pt>
                <c:pt idx="90">
                  <c:v>3694.7256234541301</c:v>
                </c:pt>
                <c:pt idx="91">
                  <c:v>3696.2861587185698</c:v>
                </c:pt>
                <c:pt idx="92">
                  <c:v>3696.5796230370702</c:v>
                </c:pt>
                <c:pt idx="93">
                  <c:v>3695.8793074985001</c:v>
                </c:pt>
                <c:pt idx="94">
                  <c:v>3695.6326046936902</c:v>
                </c:pt>
                <c:pt idx="95">
                  <c:v>3692.4914911901001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6009.2780880771397</c:v>
                </c:pt>
                <c:pt idx="1">
                  <c:v>5986.3454269423601</c:v>
                </c:pt>
                <c:pt idx="2">
                  <c:v>6053.38249219316</c:v>
                </c:pt>
                <c:pt idx="3">
                  <c:v>5932.2938254614701</c:v>
                </c:pt>
                <c:pt idx="4">
                  <c:v>6029.6316110465496</c:v>
                </c:pt>
                <c:pt idx="5">
                  <c:v>6055.2878891909104</c:v>
                </c:pt>
                <c:pt idx="6">
                  <c:v>6088.1704122594101</c:v>
                </c:pt>
                <c:pt idx="7">
                  <c:v>6039.6033158656401</c:v>
                </c:pt>
                <c:pt idx="8">
                  <c:v>5952.2124315822302</c:v>
                </c:pt>
                <c:pt idx="9">
                  <c:v>6042.8258980639603</c:v>
                </c:pt>
                <c:pt idx="10">
                  <c:v>5966.2483605006</c:v>
                </c:pt>
                <c:pt idx="11">
                  <c:v>5936.4623624967599</c:v>
                </c:pt>
                <c:pt idx="12">
                  <c:v>6021.4765500554304</c:v>
                </c:pt>
                <c:pt idx="13">
                  <c:v>6003.0502340732301</c:v>
                </c:pt>
                <c:pt idx="14">
                  <c:v>6025.86400938311</c:v>
                </c:pt>
                <c:pt idx="15">
                  <c:v>5972.5936529092996</c:v>
                </c:pt>
                <c:pt idx="16">
                  <c:v>5968.6058789088202</c:v>
                </c:pt>
                <c:pt idx="17">
                  <c:v>6025.8436468137697</c:v>
                </c:pt>
                <c:pt idx="18">
                  <c:v>6131.1630661434601</c:v>
                </c:pt>
                <c:pt idx="19">
                  <c:v>6132.8329613093201</c:v>
                </c:pt>
                <c:pt idx="20">
                  <c:v>6035.0116716140101</c:v>
                </c:pt>
                <c:pt idx="21">
                  <c:v>6165.0759878542804</c:v>
                </c:pt>
                <c:pt idx="22">
                  <c:v>6260.6126564817096</c:v>
                </c:pt>
                <c:pt idx="23">
                  <c:v>6187.2769452250204</c:v>
                </c:pt>
                <c:pt idx="24">
                  <c:v>6167.37090534253</c:v>
                </c:pt>
                <c:pt idx="25">
                  <c:v>6193.6780619958699</c:v>
                </c:pt>
                <c:pt idx="26">
                  <c:v>6399.0508902136698</c:v>
                </c:pt>
                <c:pt idx="27">
                  <c:v>6451.4821706676403</c:v>
                </c:pt>
                <c:pt idx="28">
                  <c:v>6350.5727772610699</c:v>
                </c:pt>
                <c:pt idx="29">
                  <c:v>6477.4604997875904</c:v>
                </c:pt>
                <c:pt idx="30">
                  <c:v>6349.0030830422602</c:v>
                </c:pt>
                <c:pt idx="31">
                  <c:v>6284.86381865352</c:v>
                </c:pt>
                <c:pt idx="32">
                  <c:v>6229.4133843192203</c:v>
                </c:pt>
                <c:pt idx="33">
                  <c:v>6280.0942733113898</c:v>
                </c:pt>
                <c:pt idx="34">
                  <c:v>6368.0860672138997</c:v>
                </c:pt>
                <c:pt idx="35">
                  <c:v>6431.8621936333302</c:v>
                </c:pt>
                <c:pt idx="36">
                  <c:v>6492.3660321318703</c:v>
                </c:pt>
                <c:pt idx="37">
                  <c:v>6504.45429280594</c:v>
                </c:pt>
                <c:pt idx="38">
                  <c:v>6351.8890742720096</c:v>
                </c:pt>
                <c:pt idx="39">
                  <c:v>6313.1424601912304</c:v>
                </c:pt>
                <c:pt idx="40">
                  <c:v>6479.3846145590996</c:v>
                </c:pt>
                <c:pt idx="41">
                  <c:v>6366.3740652810602</c:v>
                </c:pt>
                <c:pt idx="42">
                  <c:v>6356.7581297470497</c:v>
                </c:pt>
                <c:pt idx="43">
                  <c:v>6351.5720892668296</c:v>
                </c:pt>
                <c:pt idx="44">
                  <c:v>6411.2716885160098</c:v>
                </c:pt>
                <c:pt idx="45">
                  <c:v>6363.3157652658001</c:v>
                </c:pt>
                <c:pt idx="46">
                  <c:v>6237.0557954223304</c:v>
                </c:pt>
                <c:pt idx="47">
                  <c:v>6199.8312422802101</c:v>
                </c:pt>
                <c:pt idx="48">
                  <c:v>6207.0509080220099</c:v>
                </c:pt>
                <c:pt idx="49">
                  <c:v>6188.4580729347699</c:v>
                </c:pt>
                <c:pt idx="50">
                  <c:v>6272.2759348724703</c:v>
                </c:pt>
                <c:pt idx="51">
                  <c:v>6161.8925517909001</c:v>
                </c:pt>
                <c:pt idx="52">
                  <c:v>6077.7832649714001</c:v>
                </c:pt>
                <c:pt idx="53">
                  <c:v>6081.60767787435</c:v>
                </c:pt>
                <c:pt idx="54">
                  <c:v>6127.3139484108196</c:v>
                </c:pt>
                <c:pt idx="55">
                  <c:v>6069.3570100841898</c:v>
                </c:pt>
                <c:pt idx="56">
                  <c:v>6091.6990251243096</c:v>
                </c:pt>
                <c:pt idx="57">
                  <c:v>6159.4009167506601</c:v>
                </c:pt>
                <c:pt idx="58">
                  <c:v>6180.9392517719298</c:v>
                </c:pt>
                <c:pt idx="59">
                  <c:v>6166.4318257511004</c:v>
                </c:pt>
                <c:pt idx="60">
                  <c:v>6274.2291954217599</c:v>
                </c:pt>
                <c:pt idx="61">
                  <c:v>6381.7688585201204</c:v>
                </c:pt>
                <c:pt idx="62">
                  <c:v>6388.4807429688499</c:v>
                </c:pt>
                <c:pt idx="63">
                  <c:v>6329.7715409333596</c:v>
                </c:pt>
                <c:pt idx="64">
                  <c:v>6190.15300188943</c:v>
                </c:pt>
                <c:pt idx="65">
                  <c:v>6187.9404228681897</c:v>
                </c:pt>
                <c:pt idx="66">
                  <c:v>6253.2932503356196</c:v>
                </c:pt>
                <c:pt idx="67">
                  <c:v>6420.2337849089699</c:v>
                </c:pt>
                <c:pt idx="68">
                  <c:v>6348.9600880856597</c:v>
                </c:pt>
                <c:pt idx="69">
                  <c:v>6407.5194821392497</c:v>
                </c:pt>
                <c:pt idx="70">
                  <c:v>6323.7306014997603</c:v>
                </c:pt>
                <c:pt idx="71">
                  <c:v>6247.49090494961</c:v>
                </c:pt>
                <c:pt idx="72">
                  <c:v>6356.2572894913501</c:v>
                </c:pt>
                <c:pt idx="73">
                  <c:v>6346.1364017126798</c:v>
                </c:pt>
                <c:pt idx="74">
                  <c:v>6298.4726599502301</c:v>
                </c:pt>
                <c:pt idx="75">
                  <c:v>6288.4167087012602</c:v>
                </c:pt>
                <c:pt idx="76">
                  <c:v>6446.6387740037298</c:v>
                </c:pt>
                <c:pt idx="77">
                  <c:v>6509.3751922378297</c:v>
                </c:pt>
                <c:pt idx="78">
                  <c:v>6506.0177696974397</c:v>
                </c:pt>
                <c:pt idx="79">
                  <c:v>6520.5277287034696</c:v>
                </c:pt>
                <c:pt idx="80">
                  <c:v>6577.6160504815398</c:v>
                </c:pt>
                <c:pt idx="81">
                  <c:v>6557.0452500153197</c:v>
                </c:pt>
                <c:pt idx="82">
                  <c:v>6589.3708452986702</c:v>
                </c:pt>
                <c:pt idx="83">
                  <c:v>6618.0506195837097</c:v>
                </c:pt>
                <c:pt idx="84">
                  <c:v>6580.9427482403999</c:v>
                </c:pt>
                <c:pt idx="85">
                  <c:v>6544.8957371536499</c:v>
                </c:pt>
                <c:pt idx="86">
                  <c:v>6371.9951541935798</c:v>
                </c:pt>
                <c:pt idx="87">
                  <c:v>6249.9688881864904</c:v>
                </c:pt>
                <c:pt idx="88">
                  <c:v>6435.3412652552097</c:v>
                </c:pt>
                <c:pt idx="89">
                  <c:v>6523.1947976408301</c:v>
                </c:pt>
                <c:pt idx="90">
                  <c:v>6624.4891061102599</c:v>
                </c:pt>
                <c:pt idx="91">
                  <c:v>6577.6702300481202</c:v>
                </c:pt>
                <c:pt idx="92">
                  <c:v>6665.1312484152804</c:v>
                </c:pt>
                <c:pt idx="93">
                  <c:v>6594.0203205630796</c:v>
                </c:pt>
                <c:pt idx="94">
                  <c:v>6531.8928385505396</c:v>
                </c:pt>
                <c:pt idx="95">
                  <c:v>6347.59747363103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825.81903667138704</c:v>
                </c:pt>
                <c:pt idx="1">
                  <c:v>632.24503916760602</c:v>
                </c:pt>
                <c:pt idx="2">
                  <c:v>516.75428779899005</c:v>
                </c:pt>
                <c:pt idx="3">
                  <c:v>503.173431909025</c:v>
                </c:pt>
                <c:pt idx="4">
                  <c:v>497.80657790938801</c:v>
                </c:pt>
                <c:pt idx="5">
                  <c:v>500.94782966440999</c:v>
                </c:pt>
                <c:pt idx="6">
                  <c:v>503.37393464960797</c:v>
                </c:pt>
                <c:pt idx="7">
                  <c:v>503.32046752407098</c:v>
                </c:pt>
                <c:pt idx="8">
                  <c:v>507.79840761571103</c:v>
                </c:pt>
                <c:pt idx="9">
                  <c:v>508.42665347950702</c:v>
                </c:pt>
                <c:pt idx="10">
                  <c:v>508.33308702963802</c:v>
                </c:pt>
                <c:pt idx="11">
                  <c:v>508.21278293772002</c:v>
                </c:pt>
                <c:pt idx="12">
                  <c:v>508.96133085379398</c:v>
                </c:pt>
                <c:pt idx="13">
                  <c:v>509.21530887847399</c:v>
                </c:pt>
                <c:pt idx="14">
                  <c:v>509.42249348001798</c:v>
                </c:pt>
                <c:pt idx="15">
                  <c:v>509.449229082427</c:v>
                </c:pt>
                <c:pt idx="16">
                  <c:v>511.00648205963302</c:v>
                </c:pt>
                <c:pt idx="17">
                  <c:v>510.98643035782698</c:v>
                </c:pt>
                <c:pt idx="18">
                  <c:v>511.09337276746101</c:v>
                </c:pt>
                <c:pt idx="19">
                  <c:v>511.454274845013</c:v>
                </c:pt>
                <c:pt idx="20">
                  <c:v>513.04494528558996</c:v>
                </c:pt>
                <c:pt idx="21">
                  <c:v>507.617948418374</c:v>
                </c:pt>
                <c:pt idx="22">
                  <c:v>525.51634710264898</c:v>
                </c:pt>
                <c:pt idx="23">
                  <c:v>562.37580920024902</c:v>
                </c:pt>
                <c:pt idx="24">
                  <c:v>792.40157738022299</c:v>
                </c:pt>
                <c:pt idx="25">
                  <c:v>943.22796145152302</c:v>
                </c:pt>
                <c:pt idx="26">
                  <c:v>943.20790771007705</c:v>
                </c:pt>
                <c:pt idx="27">
                  <c:v>949.22972889843902</c:v>
                </c:pt>
                <c:pt idx="28">
                  <c:v>959.11461619512795</c:v>
                </c:pt>
                <c:pt idx="29">
                  <c:v>972.37466729223297</c:v>
                </c:pt>
                <c:pt idx="30">
                  <c:v>971.25853135836405</c:v>
                </c:pt>
                <c:pt idx="31">
                  <c:v>969.88840312233503</c:v>
                </c:pt>
                <c:pt idx="32">
                  <c:v>960.18397502298296</c:v>
                </c:pt>
                <c:pt idx="33">
                  <c:v>963.55246104171601</c:v>
                </c:pt>
                <c:pt idx="34">
                  <c:v>967.72963580446105</c:v>
                </c:pt>
                <c:pt idx="35">
                  <c:v>967.43556049508902</c:v>
                </c:pt>
                <c:pt idx="36">
                  <c:v>972.48160154330606</c:v>
                </c:pt>
                <c:pt idx="37">
                  <c:v>972.31451014717402</c:v>
                </c:pt>
                <c:pt idx="38">
                  <c:v>968.97276381012898</c:v>
                </c:pt>
                <c:pt idx="39">
                  <c:v>970.77731499069398</c:v>
                </c:pt>
                <c:pt idx="40">
                  <c:v>970.68374038226398</c:v>
                </c:pt>
                <c:pt idx="41">
                  <c:v>968.63859325570502</c:v>
                </c:pt>
                <c:pt idx="42">
                  <c:v>963.20491860680704</c:v>
                </c:pt>
                <c:pt idx="43">
                  <c:v>962.15561352039902</c:v>
                </c:pt>
                <c:pt idx="44">
                  <c:v>962.04198517052305</c:v>
                </c:pt>
                <c:pt idx="45">
                  <c:v>963.49899391617896</c:v>
                </c:pt>
                <c:pt idx="46">
                  <c:v>907.09031166758803</c:v>
                </c:pt>
                <c:pt idx="47">
                  <c:v>874.96275748810694</c:v>
                </c:pt>
                <c:pt idx="48">
                  <c:v>873.53917844366197</c:v>
                </c:pt>
                <c:pt idx="49">
                  <c:v>877.45571167752701</c:v>
                </c:pt>
                <c:pt idx="50">
                  <c:v>926.17836511307405</c:v>
                </c:pt>
                <c:pt idx="51">
                  <c:v>950.32581924942099</c:v>
                </c:pt>
                <c:pt idx="52">
                  <c:v>949.90476002680998</c:v>
                </c:pt>
                <c:pt idx="53">
                  <c:v>956.99595636014601</c:v>
                </c:pt>
                <c:pt idx="54">
                  <c:v>963.57250254532198</c:v>
                </c:pt>
                <c:pt idx="55">
                  <c:v>955.77286985808405</c:v>
                </c:pt>
                <c:pt idx="56">
                  <c:v>948.70172726619398</c:v>
                </c:pt>
                <c:pt idx="57">
                  <c:v>962.30932487748703</c:v>
                </c:pt>
                <c:pt idx="58">
                  <c:v>962.80390496708105</c:v>
                </c:pt>
                <c:pt idx="59">
                  <c:v>962.81727276828599</c:v>
                </c:pt>
                <c:pt idx="60">
                  <c:v>959.55572100062602</c:v>
                </c:pt>
                <c:pt idx="61">
                  <c:v>959.64929968833599</c:v>
                </c:pt>
                <c:pt idx="62">
                  <c:v>959.35522029968297</c:v>
                </c:pt>
                <c:pt idx="63">
                  <c:v>959.23491824740597</c:v>
                </c:pt>
                <c:pt idx="64">
                  <c:v>959.42205930570503</c:v>
                </c:pt>
                <c:pt idx="65">
                  <c:v>959.15471959874105</c:v>
                </c:pt>
                <c:pt idx="66">
                  <c:v>959.38863776305402</c:v>
                </c:pt>
                <c:pt idx="67">
                  <c:v>959.32848877655499</c:v>
                </c:pt>
                <c:pt idx="68">
                  <c:v>966.76721938623996</c:v>
                </c:pt>
                <c:pt idx="69">
                  <c:v>967.64276345339397</c:v>
                </c:pt>
                <c:pt idx="70">
                  <c:v>967.72963580446105</c:v>
                </c:pt>
                <c:pt idx="71">
                  <c:v>967.70958614229505</c:v>
                </c:pt>
                <c:pt idx="72">
                  <c:v>967.18827452957203</c:v>
                </c:pt>
                <c:pt idx="73">
                  <c:v>967.38209744883204</c:v>
                </c:pt>
                <c:pt idx="74">
                  <c:v>967.30857658184902</c:v>
                </c:pt>
                <c:pt idx="75">
                  <c:v>966.96103822622104</c:v>
                </c:pt>
                <c:pt idx="76">
                  <c:v>966.28600709784996</c:v>
                </c:pt>
                <c:pt idx="77">
                  <c:v>966.51992118288297</c:v>
                </c:pt>
                <c:pt idx="78">
                  <c:v>966.27932523688798</c:v>
                </c:pt>
                <c:pt idx="79">
                  <c:v>966.13896128460397</c:v>
                </c:pt>
                <c:pt idx="80">
                  <c:v>965.53745102321602</c:v>
                </c:pt>
                <c:pt idx="81">
                  <c:v>965.22333013095795</c:v>
                </c:pt>
                <c:pt idx="82">
                  <c:v>965.04955687386303</c:v>
                </c:pt>
                <c:pt idx="83">
                  <c:v>964.54829084402604</c:v>
                </c:pt>
                <c:pt idx="84">
                  <c:v>898.10769588190101</c:v>
                </c:pt>
                <c:pt idx="85">
                  <c:v>894.35824588560899</c:v>
                </c:pt>
                <c:pt idx="86">
                  <c:v>887.82179494548598</c:v>
                </c:pt>
                <c:pt idx="87">
                  <c:v>832.10820980455298</c:v>
                </c:pt>
                <c:pt idx="88">
                  <c:v>671.24321076235503</c:v>
                </c:pt>
                <c:pt idx="89">
                  <c:v>341.76708179013798</c:v>
                </c:pt>
                <c:pt idx="90">
                  <c:v>122.22103185683</c:v>
                </c:pt>
                <c:pt idx="91">
                  <c:v>97.244817898083497</c:v>
                </c:pt>
                <c:pt idx="92">
                  <c:v>95.259821287753198</c:v>
                </c:pt>
                <c:pt idx="93">
                  <c:v>95.186302970320199</c:v>
                </c:pt>
                <c:pt idx="94">
                  <c:v>93.883021898872897</c:v>
                </c:pt>
                <c:pt idx="95">
                  <c:v>82.828523894127798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434.795882063872</c:v>
                </c:pt>
                <c:pt idx="1">
                  <c:v>433.40567596492599</c:v>
                </c:pt>
                <c:pt idx="2">
                  <c:v>433.01814750528803</c:v>
                </c:pt>
                <c:pt idx="3">
                  <c:v>434.30793514825302</c:v>
                </c:pt>
                <c:pt idx="4">
                  <c:v>434.83370147733899</c:v>
                </c:pt>
                <c:pt idx="5">
                  <c:v>437.53892667203002</c:v>
                </c:pt>
                <c:pt idx="6">
                  <c:v>438.36935597822799</c:v>
                </c:pt>
                <c:pt idx="7">
                  <c:v>438.07449177059402</c:v>
                </c:pt>
                <c:pt idx="8">
                  <c:v>437.055457607275</c:v>
                </c:pt>
                <c:pt idx="9">
                  <c:v>437.479795818404</c:v>
                </c:pt>
                <c:pt idx="10">
                  <c:v>436.40509899034703</c:v>
                </c:pt>
                <c:pt idx="11">
                  <c:v>436.95677072158298</c:v>
                </c:pt>
                <c:pt idx="12">
                  <c:v>444.363163815809</c:v>
                </c:pt>
                <c:pt idx="13">
                  <c:v>445.84181630385501</c:v>
                </c:pt>
                <c:pt idx="14">
                  <c:v>443.71081111647902</c:v>
                </c:pt>
                <c:pt idx="15">
                  <c:v>444.74866285487599</c:v>
                </c:pt>
                <c:pt idx="16">
                  <c:v>449.43519317991303</c:v>
                </c:pt>
                <c:pt idx="17">
                  <c:v>450.52171062555402</c:v>
                </c:pt>
                <c:pt idx="18">
                  <c:v>449.19726381110701</c:v>
                </c:pt>
                <c:pt idx="19">
                  <c:v>448.61526435826602</c:v>
                </c:pt>
                <c:pt idx="20">
                  <c:v>462.00351594058702</c:v>
                </c:pt>
                <c:pt idx="21">
                  <c:v>468.46815692329398</c:v>
                </c:pt>
                <c:pt idx="22">
                  <c:v>469.52267313260597</c:v>
                </c:pt>
                <c:pt idx="23">
                  <c:v>471.25848652594499</c:v>
                </c:pt>
                <c:pt idx="24">
                  <c:v>518.70801553381204</c:v>
                </c:pt>
                <c:pt idx="25">
                  <c:v>537.832007876798</c:v>
                </c:pt>
                <c:pt idx="26">
                  <c:v>543.50384460684404</c:v>
                </c:pt>
                <c:pt idx="27">
                  <c:v>543.59876292921001</c:v>
                </c:pt>
                <c:pt idx="28">
                  <c:v>537.67529319318896</c:v>
                </c:pt>
                <c:pt idx="29">
                  <c:v>541.45363509494496</c:v>
                </c:pt>
                <c:pt idx="30">
                  <c:v>538.05407798011504</c:v>
                </c:pt>
                <c:pt idx="31">
                  <c:v>536.20354931721397</c:v>
                </c:pt>
                <c:pt idx="32">
                  <c:v>533.67972756560005</c:v>
                </c:pt>
                <c:pt idx="33">
                  <c:v>531.94102653900995</c:v>
                </c:pt>
                <c:pt idx="34">
                  <c:v>530.97896255268802</c:v>
                </c:pt>
                <c:pt idx="35">
                  <c:v>531.50335069317703</c:v>
                </c:pt>
                <c:pt idx="36">
                  <c:v>529.76119409847297</c:v>
                </c:pt>
                <c:pt idx="37">
                  <c:v>531.32193967763396</c:v>
                </c:pt>
                <c:pt idx="38">
                  <c:v>534.004995219487</c:v>
                </c:pt>
                <c:pt idx="39">
                  <c:v>537.08365399263198</c:v>
                </c:pt>
                <c:pt idx="40">
                  <c:v>537.38458122043096</c:v>
                </c:pt>
                <c:pt idx="41">
                  <c:v>536.03334807375995</c:v>
                </c:pt>
                <c:pt idx="42">
                  <c:v>535.63881256000798</c:v>
                </c:pt>
                <c:pt idx="43">
                  <c:v>535.793313559735</c:v>
                </c:pt>
                <c:pt idx="44">
                  <c:v>536.60381971099002</c:v>
                </c:pt>
                <c:pt idx="45">
                  <c:v>536.76633490265101</c:v>
                </c:pt>
                <c:pt idx="46">
                  <c:v>534.10072127143405</c:v>
                </c:pt>
                <c:pt idx="47">
                  <c:v>537.98341678672296</c:v>
                </c:pt>
                <c:pt idx="48">
                  <c:v>539.43489422268306</c:v>
                </c:pt>
                <c:pt idx="49">
                  <c:v>542.287928882355</c:v>
                </c:pt>
                <c:pt idx="50">
                  <c:v>545.68358617780302</c:v>
                </c:pt>
                <c:pt idx="51">
                  <c:v>546.07288407005399</c:v>
                </c:pt>
                <c:pt idx="52">
                  <c:v>540.01589663432298</c:v>
                </c:pt>
                <c:pt idx="53">
                  <c:v>536.85683342971697</c:v>
                </c:pt>
                <c:pt idx="54">
                  <c:v>531.930076754879</c:v>
                </c:pt>
                <c:pt idx="55">
                  <c:v>530.63671238436496</c:v>
                </c:pt>
                <c:pt idx="56">
                  <c:v>530.10976979907605</c:v>
                </c:pt>
                <c:pt idx="57">
                  <c:v>537.36919902022703</c:v>
                </c:pt>
                <c:pt idx="58">
                  <c:v>542.53613156176698</c:v>
                </c:pt>
                <c:pt idx="59">
                  <c:v>543.65915333615101</c:v>
                </c:pt>
                <c:pt idx="60">
                  <c:v>550.16434991628103</c:v>
                </c:pt>
                <c:pt idx="61">
                  <c:v>553.60805954932198</c:v>
                </c:pt>
                <c:pt idx="62">
                  <c:v>554.94718180059101</c:v>
                </c:pt>
                <c:pt idx="63">
                  <c:v>559.53708242621201</c:v>
                </c:pt>
                <c:pt idx="64">
                  <c:v>554.82813760530701</c:v>
                </c:pt>
                <c:pt idx="65">
                  <c:v>563.86138642073001</c:v>
                </c:pt>
                <c:pt idx="66">
                  <c:v>565.47979379534195</c:v>
                </c:pt>
                <c:pt idx="67">
                  <c:v>568.98564055054305</c:v>
                </c:pt>
                <c:pt idx="68">
                  <c:v>573.98386867250895</c:v>
                </c:pt>
                <c:pt idx="69">
                  <c:v>571.69840792019602</c:v>
                </c:pt>
                <c:pt idx="70">
                  <c:v>569.99627432622196</c:v>
                </c:pt>
                <c:pt idx="71">
                  <c:v>566.80792335184697</c:v>
                </c:pt>
                <c:pt idx="72">
                  <c:v>564.19771996987402</c:v>
                </c:pt>
                <c:pt idx="73">
                  <c:v>561.70097482830204</c:v>
                </c:pt>
                <c:pt idx="74">
                  <c:v>561.78867406754</c:v>
                </c:pt>
                <c:pt idx="75">
                  <c:v>561.26046183231699</c:v>
                </c:pt>
                <c:pt idx="76">
                  <c:v>556.47324296672105</c:v>
                </c:pt>
                <c:pt idx="77">
                  <c:v>556.18718553567305</c:v>
                </c:pt>
                <c:pt idx="78">
                  <c:v>552.94887143841402</c:v>
                </c:pt>
                <c:pt idx="79">
                  <c:v>554.70373462908594</c:v>
                </c:pt>
                <c:pt idx="80">
                  <c:v>552.31612637465798</c:v>
                </c:pt>
                <c:pt idx="81">
                  <c:v>552.77678212706496</c:v>
                </c:pt>
                <c:pt idx="82">
                  <c:v>552.93167437080797</c:v>
                </c:pt>
                <c:pt idx="83">
                  <c:v>551.68118277194901</c:v>
                </c:pt>
                <c:pt idx="84">
                  <c:v>543.40492297474304</c:v>
                </c:pt>
                <c:pt idx="85">
                  <c:v>545.14328071626198</c:v>
                </c:pt>
                <c:pt idx="86">
                  <c:v>540.83372788321401</c:v>
                </c:pt>
                <c:pt idx="87">
                  <c:v>529.64747082180304</c:v>
                </c:pt>
                <c:pt idx="88">
                  <c:v>475.24120420488902</c:v>
                </c:pt>
                <c:pt idx="89">
                  <c:v>468.92985010338202</c:v>
                </c:pt>
                <c:pt idx="90">
                  <c:v>470.400241032309</c:v>
                </c:pt>
                <c:pt idx="91">
                  <c:v>471.10399057452901</c:v>
                </c:pt>
                <c:pt idx="92">
                  <c:v>458.86338137387798</c:v>
                </c:pt>
                <c:pt idx="93">
                  <c:v>455.889058545181</c:v>
                </c:pt>
                <c:pt idx="94">
                  <c:v>455.23831120839202</c:v>
                </c:pt>
                <c:pt idx="95">
                  <c:v>452.73109334797402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26.759595699663301</c:v>
                </c:pt>
                <c:pt idx="1">
                  <c:v>25.0128842352273</c:v>
                </c:pt>
                <c:pt idx="2">
                  <c:v>19.980428587231501</c:v>
                </c:pt>
                <c:pt idx="3">
                  <c:v>18.150066890211502</c:v>
                </c:pt>
                <c:pt idx="4">
                  <c:v>23.072750354785601</c:v>
                </c:pt>
                <c:pt idx="5">
                  <c:v>22.9552927781873</c:v>
                </c:pt>
                <c:pt idx="6">
                  <c:v>25.332058343977401</c:v>
                </c:pt>
                <c:pt idx="7">
                  <c:v>30.169926365170301</c:v>
                </c:pt>
                <c:pt idx="8">
                  <c:v>31.825146335727499</c:v>
                </c:pt>
                <c:pt idx="9">
                  <c:v>34.150464601861799</c:v>
                </c:pt>
                <c:pt idx="10">
                  <c:v>38.453087816618002</c:v>
                </c:pt>
                <c:pt idx="11">
                  <c:v>36.488829287136099</c:v>
                </c:pt>
                <c:pt idx="12">
                  <c:v>32.883772581360901</c:v>
                </c:pt>
                <c:pt idx="13">
                  <c:v>35.480952541491398</c:v>
                </c:pt>
                <c:pt idx="14">
                  <c:v>33.227719930866797</c:v>
                </c:pt>
                <c:pt idx="15">
                  <c:v>28.917481850037198</c:v>
                </c:pt>
                <c:pt idx="16">
                  <c:v>28.322601643882301</c:v>
                </c:pt>
                <c:pt idx="17">
                  <c:v>29.591869224018399</c:v>
                </c:pt>
                <c:pt idx="18">
                  <c:v>27.587185074281699</c:v>
                </c:pt>
                <c:pt idx="19">
                  <c:v>24.774855455345801</c:v>
                </c:pt>
                <c:pt idx="20">
                  <c:v>24.926732705793501</c:v>
                </c:pt>
                <c:pt idx="21">
                  <c:v>27.605827802954</c:v>
                </c:pt>
                <c:pt idx="22">
                  <c:v>27.504953048349901</c:v>
                </c:pt>
                <c:pt idx="23">
                  <c:v>28.214926144285801</c:v>
                </c:pt>
                <c:pt idx="24">
                  <c:v>28.729452213293602</c:v>
                </c:pt>
                <c:pt idx="25">
                  <c:v>30.5695941194742</c:v>
                </c:pt>
                <c:pt idx="26">
                  <c:v>33.547649420316098</c:v>
                </c:pt>
                <c:pt idx="27">
                  <c:v>34.162578259807603</c:v>
                </c:pt>
                <c:pt idx="28">
                  <c:v>35.531302194670701</c:v>
                </c:pt>
                <c:pt idx="29">
                  <c:v>33.975396236468001</c:v>
                </c:pt>
                <c:pt idx="30">
                  <c:v>36.959610775500998</c:v>
                </c:pt>
                <c:pt idx="31">
                  <c:v>39.436179212744001</c:v>
                </c:pt>
                <c:pt idx="32">
                  <c:v>37.902218455073502</c:v>
                </c:pt>
                <c:pt idx="33">
                  <c:v>37.554093582362299</c:v>
                </c:pt>
                <c:pt idx="34">
                  <c:v>36.705773748002002</c:v>
                </c:pt>
                <c:pt idx="35">
                  <c:v>35.320098704408998</c:v>
                </c:pt>
                <c:pt idx="36">
                  <c:v>33.052839637748001</c:v>
                </c:pt>
                <c:pt idx="37">
                  <c:v>30.724947873044599</c:v>
                </c:pt>
                <c:pt idx="38">
                  <c:v>30.798088794360499</c:v>
                </c:pt>
                <c:pt idx="39">
                  <c:v>31.848038853732799</c:v>
                </c:pt>
                <c:pt idx="40">
                  <c:v>32.177079543191802</c:v>
                </c:pt>
                <c:pt idx="41">
                  <c:v>32.318289102328897</c:v>
                </c:pt>
                <c:pt idx="42">
                  <c:v>29.512044780840402</c:v>
                </c:pt>
                <c:pt idx="43">
                  <c:v>33.291537233555502</c:v>
                </c:pt>
                <c:pt idx="44">
                  <c:v>25.291798381904499</c:v>
                </c:pt>
                <c:pt idx="45">
                  <c:v>25.400929122933299</c:v>
                </c:pt>
                <c:pt idx="46">
                  <c:v>28.556923210062799</c:v>
                </c:pt>
                <c:pt idx="47">
                  <c:v>24.580804414201602</c:v>
                </c:pt>
                <c:pt idx="48">
                  <c:v>25.354011659957099</c:v>
                </c:pt>
                <c:pt idx="49">
                  <c:v>26.611597117846902</c:v>
                </c:pt>
                <c:pt idx="50">
                  <c:v>20.402747779223802</c:v>
                </c:pt>
                <c:pt idx="51">
                  <c:v>17.569601457814301</c:v>
                </c:pt>
                <c:pt idx="52">
                  <c:v>16.363873580536399</c:v>
                </c:pt>
                <c:pt idx="53">
                  <c:v>17.035927505732399</c:v>
                </c:pt>
                <c:pt idx="54">
                  <c:v>15.2415922123473</c:v>
                </c:pt>
                <c:pt idx="55">
                  <c:v>15.986489750084701</c:v>
                </c:pt>
                <c:pt idx="56">
                  <c:v>16.624470646973698</c:v>
                </c:pt>
                <c:pt idx="57">
                  <c:v>17.8488219948382</c:v>
                </c:pt>
                <c:pt idx="58">
                  <c:v>19.104110459048201</c:v>
                </c:pt>
                <c:pt idx="59">
                  <c:v>24.170026869924001</c:v>
                </c:pt>
                <c:pt idx="60">
                  <c:v>24.784305443083699</c:v>
                </c:pt>
                <c:pt idx="61">
                  <c:v>28.069576547581701</c:v>
                </c:pt>
                <c:pt idx="62">
                  <c:v>29.030801450134501</c:v>
                </c:pt>
                <c:pt idx="63">
                  <c:v>29.6614403789739</c:v>
                </c:pt>
                <c:pt idx="64">
                  <c:v>32.309153684793401</c:v>
                </c:pt>
                <c:pt idx="65">
                  <c:v>33.477701090277399</c:v>
                </c:pt>
                <c:pt idx="66">
                  <c:v>30.756494549667799</c:v>
                </c:pt>
                <c:pt idx="67">
                  <c:v>31.836464164553298</c:v>
                </c:pt>
                <c:pt idx="68">
                  <c:v>36.226616860199499</c:v>
                </c:pt>
                <c:pt idx="69">
                  <c:v>36.795563058974999</c:v>
                </c:pt>
                <c:pt idx="70">
                  <c:v>39.977234808396602</c:v>
                </c:pt>
                <c:pt idx="71">
                  <c:v>43.976982824551399</c:v>
                </c:pt>
                <c:pt idx="72">
                  <c:v>47.092019021124301</c:v>
                </c:pt>
                <c:pt idx="73">
                  <c:v>53.1298372362523</c:v>
                </c:pt>
                <c:pt idx="74">
                  <c:v>53.019388314681898</c:v>
                </c:pt>
                <c:pt idx="75">
                  <c:v>49.101446843140799</c:v>
                </c:pt>
                <c:pt idx="76">
                  <c:v>50.909356252977403</c:v>
                </c:pt>
                <c:pt idx="77">
                  <c:v>49.013697987535402</c:v>
                </c:pt>
                <c:pt idx="78">
                  <c:v>49.345476803212499</c:v>
                </c:pt>
                <c:pt idx="79">
                  <c:v>58.588538149390303</c:v>
                </c:pt>
                <c:pt idx="80">
                  <c:v>62.788431650117197</c:v>
                </c:pt>
                <c:pt idx="81">
                  <c:v>62.066090096947697</c:v>
                </c:pt>
                <c:pt idx="82">
                  <c:v>62.960214805079097</c:v>
                </c:pt>
                <c:pt idx="83">
                  <c:v>67.214160020021296</c:v>
                </c:pt>
                <c:pt idx="84">
                  <c:v>61.156061945711599</c:v>
                </c:pt>
                <c:pt idx="85">
                  <c:v>52.524936513519599</c:v>
                </c:pt>
                <c:pt idx="86">
                  <c:v>47.0154488723878</c:v>
                </c:pt>
                <c:pt idx="87">
                  <c:v>48.234480802059203</c:v>
                </c:pt>
                <c:pt idx="88">
                  <c:v>52.025066942669604</c:v>
                </c:pt>
                <c:pt idx="89">
                  <c:v>44.170830721875198</c:v>
                </c:pt>
                <c:pt idx="90">
                  <c:v>43.832712067096303</c:v>
                </c:pt>
                <c:pt idx="91">
                  <c:v>49.432551690226703</c:v>
                </c:pt>
                <c:pt idx="92">
                  <c:v>50.904526144740998</c:v>
                </c:pt>
                <c:pt idx="93">
                  <c:v>44.820576892143002</c:v>
                </c:pt>
                <c:pt idx="94">
                  <c:v>43.485261678242701</c:v>
                </c:pt>
                <c:pt idx="95">
                  <c:v>42.4180125764317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1.6647350867397099</c:v>
                </c:pt>
                <c:pt idx="29">
                  <c:v>2.0661478876698101</c:v>
                </c:pt>
                <c:pt idx="30">
                  <c:v>2.0482149270735102</c:v>
                </c:pt>
                <c:pt idx="31">
                  <c:v>2.1688904617542502</c:v>
                </c:pt>
                <c:pt idx="32">
                  <c:v>2.9611409866697</c:v>
                </c:pt>
                <c:pt idx="33">
                  <c:v>7.0466144842629497</c:v>
                </c:pt>
                <c:pt idx="34">
                  <c:v>18.0122270441877</c:v>
                </c:pt>
                <c:pt idx="35">
                  <c:v>35.598525865642202</c:v>
                </c:pt>
                <c:pt idx="36">
                  <c:v>55.703411833855696</c:v>
                </c:pt>
                <c:pt idx="37">
                  <c:v>76.990497485236006</c:v>
                </c:pt>
                <c:pt idx="38">
                  <c:v>99.709338621551893</c:v>
                </c:pt>
                <c:pt idx="39">
                  <c:v>121.771504248955</c:v>
                </c:pt>
                <c:pt idx="40">
                  <c:v>144.53486725490001</c:v>
                </c:pt>
                <c:pt idx="41">
                  <c:v>176.166481885857</c:v>
                </c:pt>
                <c:pt idx="42">
                  <c:v>209.458892491168</c:v>
                </c:pt>
                <c:pt idx="43">
                  <c:v>236.580175542597</c:v>
                </c:pt>
                <c:pt idx="44">
                  <c:v>258.903639327527</c:v>
                </c:pt>
                <c:pt idx="45">
                  <c:v>291.24033909976299</c:v>
                </c:pt>
                <c:pt idx="46">
                  <c:v>347.37118911034202</c:v>
                </c:pt>
                <c:pt idx="47">
                  <c:v>349.753634285533</c:v>
                </c:pt>
                <c:pt idx="48">
                  <c:v>358.32341137586201</c:v>
                </c:pt>
                <c:pt idx="49">
                  <c:v>361.67064669793501</c:v>
                </c:pt>
                <c:pt idx="50">
                  <c:v>382.27168619960298</c:v>
                </c:pt>
                <c:pt idx="51">
                  <c:v>390.97376240204301</c:v>
                </c:pt>
                <c:pt idx="52">
                  <c:v>397.77510970200098</c:v>
                </c:pt>
                <c:pt idx="53">
                  <c:v>418.95400594038398</c:v>
                </c:pt>
                <c:pt idx="54">
                  <c:v>417.95047789143598</c:v>
                </c:pt>
                <c:pt idx="55">
                  <c:v>388.78599236717298</c:v>
                </c:pt>
                <c:pt idx="56">
                  <c:v>349.12735517123701</c:v>
                </c:pt>
                <c:pt idx="57">
                  <c:v>307.348895987991</c:v>
                </c:pt>
                <c:pt idx="58">
                  <c:v>255.944382523283</c:v>
                </c:pt>
                <c:pt idx="59">
                  <c:v>183.28960055809799</c:v>
                </c:pt>
                <c:pt idx="60">
                  <c:v>126.806849014009</c:v>
                </c:pt>
                <c:pt idx="61">
                  <c:v>83.973012357427194</c:v>
                </c:pt>
                <c:pt idx="62">
                  <c:v>52.1597144450595</c:v>
                </c:pt>
                <c:pt idx="63">
                  <c:v>28.3936604439889</c:v>
                </c:pt>
                <c:pt idx="64">
                  <c:v>10.077025672324501</c:v>
                </c:pt>
                <c:pt idx="65">
                  <c:v>3.3437859121355902</c:v>
                </c:pt>
                <c:pt idx="66">
                  <c:v>2.6184050921994202</c:v>
                </c:pt>
                <c:pt idx="67">
                  <c:v>2.0976415509216499</c:v>
                </c:pt>
                <c:pt idx="68">
                  <c:v>1.15374233145909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258.39023323091499</c:v>
                </c:pt>
                <c:pt idx="1">
                  <c:v>262.42195643757702</c:v>
                </c:pt>
                <c:pt idx="2">
                  <c:v>261.85722932719</c:v>
                </c:pt>
                <c:pt idx="3">
                  <c:v>255.87267130276001</c:v>
                </c:pt>
                <c:pt idx="4">
                  <c:v>210.701169185861</c:v>
                </c:pt>
                <c:pt idx="5">
                  <c:v>207.04174501985599</c:v>
                </c:pt>
                <c:pt idx="6">
                  <c:v>216.50464370796999</c:v>
                </c:pt>
                <c:pt idx="7">
                  <c:v>221.23747067763301</c:v>
                </c:pt>
                <c:pt idx="8">
                  <c:v>200.04117955306199</c:v>
                </c:pt>
                <c:pt idx="9">
                  <c:v>198.094300274283</c:v>
                </c:pt>
                <c:pt idx="10">
                  <c:v>198.045569322207</c:v>
                </c:pt>
                <c:pt idx="11">
                  <c:v>197.98987680554899</c:v>
                </c:pt>
                <c:pt idx="12">
                  <c:v>196.849284523168</c:v>
                </c:pt>
                <c:pt idx="13">
                  <c:v>196.80114879369799</c:v>
                </c:pt>
                <c:pt idx="14">
                  <c:v>196.80114879369799</c:v>
                </c:pt>
                <c:pt idx="15">
                  <c:v>196.80114879369799</c:v>
                </c:pt>
                <c:pt idx="16">
                  <c:v>196.80114879369799</c:v>
                </c:pt>
                <c:pt idx="17">
                  <c:v>196.73759359623099</c:v>
                </c:pt>
                <c:pt idx="18">
                  <c:v>196.65384279389701</c:v>
                </c:pt>
                <c:pt idx="19">
                  <c:v>196.68569327703099</c:v>
                </c:pt>
                <c:pt idx="20">
                  <c:v>204.197840978654</c:v>
                </c:pt>
                <c:pt idx="21">
                  <c:v>205.76096069690999</c:v>
                </c:pt>
                <c:pt idx="22">
                  <c:v>205.522115202674</c:v>
                </c:pt>
                <c:pt idx="23">
                  <c:v>205.661520975157</c:v>
                </c:pt>
                <c:pt idx="24">
                  <c:v>217.01410566932199</c:v>
                </c:pt>
                <c:pt idx="25">
                  <c:v>217.658483282346</c:v>
                </c:pt>
                <c:pt idx="26">
                  <c:v>217.52650730150501</c:v>
                </c:pt>
                <c:pt idx="27">
                  <c:v>217.50322625700599</c:v>
                </c:pt>
                <c:pt idx="28">
                  <c:v>246.76354576579701</c:v>
                </c:pt>
                <c:pt idx="29">
                  <c:v>262.224894686852</c:v>
                </c:pt>
                <c:pt idx="30">
                  <c:v>402.934429956212</c:v>
                </c:pt>
                <c:pt idx="31">
                  <c:v>408.43720000539901</c:v>
                </c:pt>
                <c:pt idx="32">
                  <c:v>376.13281049179398</c:v>
                </c:pt>
                <c:pt idx="33">
                  <c:v>353.844007598855</c:v>
                </c:pt>
                <c:pt idx="34">
                  <c:v>357.42748621926199</c:v>
                </c:pt>
                <c:pt idx="35">
                  <c:v>388.22353526764101</c:v>
                </c:pt>
                <c:pt idx="36">
                  <c:v>397.54957582437299</c:v>
                </c:pt>
                <c:pt idx="37">
                  <c:v>361.08477244284501</c:v>
                </c:pt>
                <c:pt idx="38">
                  <c:v>367.26338849724101</c:v>
                </c:pt>
                <c:pt idx="39">
                  <c:v>395.82879941709598</c:v>
                </c:pt>
                <c:pt idx="40">
                  <c:v>378.260999656259</c:v>
                </c:pt>
                <c:pt idx="41">
                  <c:v>322.57411718353501</c:v>
                </c:pt>
                <c:pt idx="42">
                  <c:v>345.98593617517997</c:v>
                </c:pt>
                <c:pt idx="43">
                  <c:v>375.17678801557003</c:v>
                </c:pt>
                <c:pt idx="44">
                  <c:v>334.20219386950401</c:v>
                </c:pt>
                <c:pt idx="45">
                  <c:v>322.20160059398501</c:v>
                </c:pt>
                <c:pt idx="46">
                  <c:v>316.83109364600602</c:v>
                </c:pt>
                <c:pt idx="47">
                  <c:v>329.66781676710701</c:v>
                </c:pt>
                <c:pt idx="48">
                  <c:v>298.46375200876997</c:v>
                </c:pt>
                <c:pt idx="49">
                  <c:v>330.65772165521503</c:v>
                </c:pt>
                <c:pt idx="50">
                  <c:v>329.464301433988</c:v>
                </c:pt>
                <c:pt idx="51">
                  <c:v>463.392930464443</c:v>
                </c:pt>
                <c:pt idx="52">
                  <c:v>551.45272262196499</c:v>
                </c:pt>
                <c:pt idx="53">
                  <c:v>433.36017545048298</c:v>
                </c:pt>
                <c:pt idx="54">
                  <c:v>290.63734775291903</c:v>
                </c:pt>
                <c:pt idx="55">
                  <c:v>230.67625677649499</c:v>
                </c:pt>
                <c:pt idx="56">
                  <c:v>379.04244190646801</c:v>
                </c:pt>
                <c:pt idx="57">
                  <c:v>362.34773763411198</c:v>
                </c:pt>
                <c:pt idx="58">
                  <c:v>353.22622174902</c:v>
                </c:pt>
                <c:pt idx="59">
                  <c:v>322.53725534569298</c:v>
                </c:pt>
                <c:pt idx="60">
                  <c:v>353.923617242055</c:v>
                </c:pt>
                <c:pt idx="61">
                  <c:v>316.59369810962102</c:v>
                </c:pt>
                <c:pt idx="62">
                  <c:v>321.40498182378099</c:v>
                </c:pt>
                <c:pt idx="63">
                  <c:v>318.38427126941298</c:v>
                </c:pt>
                <c:pt idx="64">
                  <c:v>287.47026323563102</c:v>
                </c:pt>
                <c:pt idx="65">
                  <c:v>288.21138384758001</c:v>
                </c:pt>
                <c:pt idx="66">
                  <c:v>289.31789494243998</c:v>
                </c:pt>
                <c:pt idx="67">
                  <c:v>293.62408423774798</c:v>
                </c:pt>
                <c:pt idx="68">
                  <c:v>356.71789694511699</c:v>
                </c:pt>
                <c:pt idx="69">
                  <c:v>364.81913944178302</c:v>
                </c:pt>
                <c:pt idx="70">
                  <c:v>364.94659217254002</c:v>
                </c:pt>
                <c:pt idx="71">
                  <c:v>360.99882848263297</c:v>
                </c:pt>
                <c:pt idx="72">
                  <c:v>324.714272641435</c:v>
                </c:pt>
                <c:pt idx="73">
                  <c:v>318.60983302945499</c:v>
                </c:pt>
                <c:pt idx="74">
                  <c:v>318.56301032350802</c:v>
                </c:pt>
                <c:pt idx="75">
                  <c:v>321.50384730480101</c:v>
                </c:pt>
                <c:pt idx="76">
                  <c:v>367.43284031178501</c:v>
                </c:pt>
                <c:pt idx="77">
                  <c:v>373.680495562651</c:v>
                </c:pt>
                <c:pt idx="78">
                  <c:v>373.77491840815202</c:v>
                </c:pt>
                <c:pt idx="79">
                  <c:v>371.57170690049901</c:v>
                </c:pt>
                <c:pt idx="80">
                  <c:v>328.49161714202398</c:v>
                </c:pt>
                <c:pt idx="81">
                  <c:v>323.61372481572897</c:v>
                </c:pt>
                <c:pt idx="82">
                  <c:v>323.63172947133597</c:v>
                </c:pt>
                <c:pt idx="83">
                  <c:v>318.12307235032301</c:v>
                </c:pt>
                <c:pt idx="84">
                  <c:v>258.21136718127298</c:v>
                </c:pt>
                <c:pt idx="85">
                  <c:v>250.929930633037</c:v>
                </c:pt>
                <c:pt idx="86">
                  <c:v>251.440298127853</c:v>
                </c:pt>
                <c:pt idx="87">
                  <c:v>248.22292337403701</c:v>
                </c:pt>
                <c:pt idx="88">
                  <c:v>217.327393744468</c:v>
                </c:pt>
                <c:pt idx="89">
                  <c:v>217.19133844580199</c:v>
                </c:pt>
                <c:pt idx="90">
                  <c:v>217.16762672075299</c:v>
                </c:pt>
                <c:pt idx="91">
                  <c:v>217.14687896133501</c:v>
                </c:pt>
                <c:pt idx="92">
                  <c:v>218.22696283506301</c:v>
                </c:pt>
                <c:pt idx="93">
                  <c:v>218.15001678541799</c:v>
                </c:pt>
                <c:pt idx="94">
                  <c:v>218.05442778950501</c:v>
                </c:pt>
                <c:pt idx="95">
                  <c:v>223.00971120201399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29.3158782501703</c:v>
                </c:pt>
                <c:pt idx="24">
                  <c:v>0</c:v>
                </c:pt>
                <c:pt idx="25">
                  <c:v>0</c:v>
                </c:pt>
                <c:pt idx="26">
                  <c:v>35.247521718446002</c:v>
                </c:pt>
                <c:pt idx="27">
                  <c:v>253.38847046122399</c:v>
                </c:pt>
                <c:pt idx="28">
                  <c:v>223.14432944779</c:v>
                </c:pt>
                <c:pt idx="29">
                  <c:v>450.79828764199902</c:v>
                </c:pt>
                <c:pt idx="30">
                  <c:v>505.01258158437298</c:v>
                </c:pt>
                <c:pt idx="31">
                  <c:v>424.54369273105698</c:v>
                </c:pt>
                <c:pt idx="32">
                  <c:v>427.60496954073</c:v>
                </c:pt>
                <c:pt idx="33">
                  <c:v>442.89163031206402</c:v>
                </c:pt>
                <c:pt idx="34">
                  <c:v>442.13453533644702</c:v>
                </c:pt>
                <c:pt idx="35">
                  <c:v>442.490038514638</c:v>
                </c:pt>
                <c:pt idx="36">
                  <c:v>295.17988799623902</c:v>
                </c:pt>
                <c:pt idx="37">
                  <c:v>326.42470103203101</c:v>
                </c:pt>
                <c:pt idx="38">
                  <c:v>333.25827507141702</c:v>
                </c:pt>
                <c:pt idx="39">
                  <c:v>334.53545620687498</c:v>
                </c:pt>
                <c:pt idx="40">
                  <c:v>488.82400430558801</c:v>
                </c:pt>
                <c:pt idx="41">
                  <c:v>691.77046951550096</c:v>
                </c:pt>
                <c:pt idx="42">
                  <c:v>521.88583604102701</c:v>
                </c:pt>
                <c:pt idx="43">
                  <c:v>499.41669792631899</c:v>
                </c:pt>
                <c:pt idx="44">
                  <c:v>175.556222310538</c:v>
                </c:pt>
                <c:pt idx="45">
                  <c:v>44.419345800970397</c:v>
                </c:pt>
                <c:pt idx="46">
                  <c:v>44.419345800970397</c:v>
                </c:pt>
                <c:pt idx="47">
                  <c:v>44.419345800970397</c:v>
                </c:pt>
                <c:pt idx="48">
                  <c:v>2.9612897200646899</c:v>
                </c:pt>
                <c:pt idx="49">
                  <c:v>0</c:v>
                </c:pt>
                <c:pt idx="50">
                  <c:v>11.4682819542159</c:v>
                </c:pt>
                <c:pt idx="51">
                  <c:v>242.453444781115</c:v>
                </c:pt>
                <c:pt idx="52">
                  <c:v>182.82759252576</c:v>
                </c:pt>
                <c:pt idx="53">
                  <c:v>176.56019527454501</c:v>
                </c:pt>
                <c:pt idx="54">
                  <c:v>176.25736150339699</c:v>
                </c:pt>
                <c:pt idx="55">
                  <c:v>174.598338970312</c:v>
                </c:pt>
                <c:pt idx="56">
                  <c:v>209.12168924084699</c:v>
                </c:pt>
                <c:pt idx="57">
                  <c:v>214.55957773688701</c:v>
                </c:pt>
                <c:pt idx="58">
                  <c:v>217.877611753038</c:v>
                </c:pt>
                <c:pt idx="59">
                  <c:v>298.59009322357701</c:v>
                </c:pt>
                <c:pt idx="60">
                  <c:v>201.116276898276</c:v>
                </c:pt>
                <c:pt idx="61">
                  <c:v>197.982576263574</c:v>
                </c:pt>
                <c:pt idx="62">
                  <c:v>227.13387203436699</c:v>
                </c:pt>
                <c:pt idx="63">
                  <c:v>226.51503086189001</c:v>
                </c:pt>
                <c:pt idx="64">
                  <c:v>181.06323821042099</c:v>
                </c:pt>
                <c:pt idx="65">
                  <c:v>173.874167020127</c:v>
                </c:pt>
                <c:pt idx="66">
                  <c:v>181.313411615451</c:v>
                </c:pt>
                <c:pt idx="67">
                  <c:v>187.92314142831799</c:v>
                </c:pt>
                <c:pt idx="68">
                  <c:v>482.50461270295801</c:v>
                </c:pt>
                <c:pt idx="69">
                  <c:v>600.464567132159</c:v>
                </c:pt>
                <c:pt idx="70">
                  <c:v>606.16579764067399</c:v>
                </c:pt>
                <c:pt idx="71">
                  <c:v>608.38440010136901</c:v>
                </c:pt>
                <c:pt idx="72">
                  <c:v>718.20208771891805</c:v>
                </c:pt>
                <c:pt idx="73">
                  <c:v>728.16237677273102</c:v>
                </c:pt>
                <c:pt idx="74">
                  <c:v>721.09828931887898</c:v>
                </c:pt>
                <c:pt idx="75">
                  <c:v>714.53306797271705</c:v>
                </c:pt>
                <c:pt idx="76">
                  <c:v>389.28834408417299</c:v>
                </c:pt>
                <c:pt idx="77">
                  <c:v>334.65087464618603</c:v>
                </c:pt>
                <c:pt idx="78">
                  <c:v>301.43103569416797</c:v>
                </c:pt>
                <c:pt idx="79">
                  <c:v>295.45330762484599</c:v>
                </c:pt>
                <c:pt idx="80">
                  <c:v>39.873463453334402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-2243.4236141972601</c:v>
                </c:pt>
                <c:pt idx="1">
                  <c:v>-2047.3073817908501</c:v>
                </c:pt>
                <c:pt idx="2">
                  <c:v>-1873.9336691738699</c:v>
                </c:pt>
                <c:pt idx="3">
                  <c:v>-1520.6018845485601</c:v>
                </c:pt>
                <c:pt idx="4">
                  <c:v>-1485.1929989494499</c:v>
                </c:pt>
                <c:pt idx="5">
                  <c:v>-1431.7318610059699</c:v>
                </c:pt>
                <c:pt idx="6">
                  <c:v>-1485.07278414556</c:v>
                </c:pt>
                <c:pt idx="7">
                  <c:v>-1458.2382438672601</c:v>
                </c:pt>
                <c:pt idx="8">
                  <c:v>-1141.4252377309001</c:v>
                </c:pt>
                <c:pt idx="9">
                  <c:v>-1125.54608827572</c:v>
                </c:pt>
                <c:pt idx="10">
                  <c:v>-1058.85767903233</c:v>
                </c:pt>
                <c:pt idx="11">
                  <c:v>-1041.02853043709</c:v>
                </c:pt>
                <c:pt idx="12">
                  <c:v>-1185.0461966585301</c:v>
                </c:pt>
                <c:pt idx="13">
                  <c:v>-1204.5478762196999</c:v>
                </c:pt>
                <c:pt idx="14">
                  <c:v>-1228.9549223475999</c:v>
                </c:pt>
                <c:pt idx="15">
                  <c:v>-1119.2723019683599</c:v>
                </c:pt>
                <c:pt idx="16">
                  <c:v>-1168.90550751092</c:v>
                </c:pt>
                <c:pt idx="17">
                  <c:v>-1105.93638259165</c:v>
                </c:pt>
                <c:pt idx="18">
                  <c:v>-1135.4200587739299</c:v>
                </c:pt>
                <c:pt idx="19">
                  <c:v>-1046.1363874236599</c:v>
                </c:pt>
                <c:pt idx="20">
                  <c:v>-762.53421718398101</c:v>
                </c:pt>
                <c:pt idx="21">
                  <c:v>-787.692539198227</c:v>
                </c:pt>
                <c:pt idx="22">
                  <c:v>-854.36985423794999</c:v>
                </c:pt>
                <c:pt idx="23">
                  <c:v>-953.13079046454095</c:v>
                </c:pt>
                <c:pt idx="24">
                  <c:v>-1160.98915306872</c:v>
                </c:pt>
                <c:pt idx="25">
                  <c:v>-1175.8746140469</c:v>
                </c:pt>
                <c:pt idx="26">
                  <c:v>-1117.9252063614599</c:v>
                </c:pt>
                <c:pt idx="27">
                  <c:v>-1198.4047971593</c:v>
                </c:pt>
                <c:pt idx="28">
                  <c:v>-964.53551874869095</c:v>
                </c:pt>
                <c:pt idx="29">
                  <c:v>-1245.0802726581001</c:v>
                </c:pt>
                <c:pt idx="30">
                  <c:v>-1361.8016907194501</c:v>
                </c:pt>
                <c:pt idx="31">
                  <c:v>-1306.95298977894</c:v>
                </c:pt>
                <c:pt idx="32">
                  <c:v>-1207.1013362282299</c:v>
                </c:pt>
                <c:pt idx="33">
                  <c:v>-1149.2701482478001</c:v>
                </c:pt>
                <c:pt idx="34">
                  <c:v>-1131.0877379144799</c:v>
                </c:pt>
                <c:pt idx="35">
                  <c:v>-1149.90421813322</c:v>
                </c:pt>
                <c:pt idx="36">
                  <c:v>-1024.0930851713799</c:v>
                </c:pt>
                <c:pt idx="37">
                  <c:v>-1029.8795059792201</c:v>
                </c:pt>
                <c:pt idx="38">
                  <c:v>-953.82790789761702</c:v>
                </c:pt>
                <c:pt idx="39">
                  <c:v>-1025.3072361127399</c:v>
                </c:pt>
                <c:pt idx="40">
                  <c:v>-1260.53283039489</c:v>
                </c:pt>
                <c:pt idx="41">
                  <c:v>-1379.8630381299299</c:v>
                </c:pt>
                <c:pt idx="42">
                  <c:v>-1371.5722957103501</c:v>
                </c:pt>
                <c:pt idx="43">
                  <c:v>-1390.63879331971</c:v>
                </c:pt>
                <c:pt idx="44">
                  <c:v>-1092.70882050809</c:v>
                </c:pt>
                <c:pt idx="45">
                  <c:v>-974.58044175760097</c:v>
                </c:pt>
                <c:pt idx="46">
                  <c:v>-798.71983031542095</c:v>
                </c:pt>
                <c:pt idx="47">
                  <c:v>-801.44005474247899</c:v>
                </c:pt>
                <c:pt idx="48">
                  <c:v>-810.55289501981497</c:v>
                </c:pt>
                <c:pt idx="49">
                  <c:v>-752.44647224516598</c:v>
                </c:pt>
                <c:pt idx="50">
                  <c:v>-943.94833173698305</c:v>
                </c:pt>
                <c:pt idx="51">
                  <c:v>-1204.3375265642101</c:v>
                </c:pt>
                <c:pt idx="52">
                  <c:v>-1011.02833769521</c:v>
                </c:pt>
                <c:pt idx="53">
                  <c:v>-957.582158954644</c:v>
                </c:pt>
                <c:pt idx="54">
                  <c:v>-966.37339252423396</c:v>
                </c:pt>
                <c:pt idx="55">
                  <c:v>-1036.04641718225</c:v>
                </c:pt>
                <c:pt idx="56">
                  <c:v>-1191.20237713745</c:v>
                </c:pt>
                <c:pt idx="57">
                  <c:v>-1243.2892715901401</c:v>
                </c:pt>
                <c:pt idx="58">
                  <c:v>-1224.16733123309</c:v>
                </c:pt>
                <c:pt idx="59">
                  <c:v>-1134.9707091969101</c:v>
                </c:pt>
                <c:pt idx="60">
                  <c:v>-1055.45172619816</c:v>
                </c:pt>
                <c:pt idx="61">
                  <c:v>-1138.41943549704</c:v>
                </c:pt>
                <c:pt idx="62">
                  <c:v>-1176.8963389133601</c:v>
                </c:pt>
                <c:pt idx="63">
                  <c:v>-1151.7885284408801</c:v>
                </c:pt>
                <c:pt idx="64">
                  <c:v>-981.63226008500396</c:v>
                </c:pt>
                <c:pt idx="65">
                  <c:v>-868.21060632599097</c:v>
                </c:pt>
                <c:pt idx="66">
                  <c:v>-818.76305402268395</c:v>
                </c:pt>
                <c:pt idx="67">
                  <c:v>-917.854570863297</c:v>
                </c:pt>
                <c:pt idx="68">
                  <c:v>-1173.61056049646</c:v>
                </c:pt>
                <c:pt idx="69">
                  <c:v>-1399.94696346971</c:v>
                </c:pt>
                <c:pt idx="70">
                  <c:v>-1430.0744184801199</c:v>
                </c:pt>
                <c:pt idx="71">
                  <c:v>-1454.9767903097299</c:v>
                </c:pt>
                <c:pt idx="72">
                  <c:v>-1664.54120073321</c:v>
                </c:pt>
                <c:pt idx="73">
                  <c:v>-1746.7700974557099</c:v>
                </c:pt>
                <c:pt idx="74">
                  <c:v>-1736.5708935315599</c:v>
                </c:pt>
                <c:pt idx="75">
                  <c:v>-1742.6140399470901</c:v>
                </c:pt>
                <c:pt idx="76">
                  <c:v>-1614.0845847678399</c:v>
                </c:pt>
                <c:pt idx="77">
                  <c:v>-1595.6482072327699</c:v>
                </c:pt>
                <c:pt idx="78">
                  <c:v>-1556.1622199610799</c:v>
                </c:pt>
                <c:pt idx="79">
                  <c:v>-1630.83142049394</c:v>
                </c:pt>
                <c:pt idx="80">
                  <c:v>-1531.0084979825001</c:v>
                </c:pt>
                <c:pt idx="81">
                  <c:v>-1594.4550492548699</c:v>
                </c:pt>
                <c:pt idx="82">
                  <c:v>-1780.2593425347</c:v>
                </c:pt>
                <c:pt idx="83">
                  <c:v>-1872.44040632307</c:v>
                </c:pt>
                <c:pt idx="84">
                  <c:v>-1769.50046895079</c:v>
                </c:pt>
                <c:pt idx="85">
                  <c:v>-1813.4429416969399</c:v>
                </c:pt>
                <c:pt idx="86">
                  <c:v>-1884.1530098652099</c:v>
                </c:pt>
                <c:pt idx="87">
                  <c:v>-1853.30237593784</c:v>
                </c:pt>
                <c:pt idx="88">
                  <c:v>-1783.45933573863</c:v>
                </c:pt>
                <c:pt idx="89">
                  <c:v>-1591.75010712365</c:v>
                </c:pt>
                <c:pt idx="90">
                  <c:v>-1590.55900886321</c:v>
                </c:pt>
                <c:pt idx="91">
                  <c:v>-1621.85247396764</c:v>
                </c:pt>
                <c:pt idx="92">
                  <c:v>-1692.8577359962001</c:v>
                </c:pt>
                <c:pt idx="93">
                  <c:v>-1752.23207237664</c:v>
                </c:pt>
                <c:pt idx="94">
                  <c:v>-1811.05530913743</c:v>
                </c:pt>
                <c:pt idx="95">
                  <c:v>-1918.3077536948999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-273.09842836430801</c:v>
                </c:pt>
                <c:pt idx="1">
                  <c:v>-273.23208235762002</c:v>
                </c:pt>
                <c:pt idx="2">
                  <c:v>-273.578214868587</c:v>
                </c:pt>
                <c:pt idx="3">
                  <c:v>-462.79204161099102</c:v>
                </c:pt>
                <c:pt idx="4">
                  <c:v>-572.65843598586503</c:v>
                </c:pt>
                <c:pt idx="5">
                  <c:v>-671.472069350526</c:v>
                </c:pt>
                <c:pt idx="6">
                  <c:v>-694.50261763922799</c:v>
                </c:pt>
                <c:pt idx="7">
                  <c:v>-693.97423935713505</c:v>
                </c:pt>
                <c:pt idx="8">
                  <c:v>-923.01694178104503</c:v>
                </c:pt>
                <c:pt idx="9">
                  <c:v>-1107.8247381303599</c:v>
                </c:pt>
                <c:pt idx="10">
                  <c:v>-1105.1308659602701</c:v>
                </c:pt>
                <c:pt idx="11">
                  <c:v>-1104.1521951387699</c:v>
                </c:pt>
                <c:pt idx="12">
                  <c:v>-1048.9612675219901</c:v>
                </c:pt>
                <c:pt idx="13">
                  <c:v>-1047.7743052944199</c:v>
                </c:pt>
                <c:pt idx="14">
                  <c:v>-1045.9234709999801</c:v>
                </c:pt>
                <c:pt idx="15">
                  <c:v>-1044.7164286458899</c:v>
                </c:pt>
                <c:pt idx="16">
                  <c:v>-936.96497175406205</c:v>
                </c:pt>
                <c:pt idx="17">
                  <c:v>-985.97141277486799</c:v>
                </c:pt>
                <c:pt idx="18">
                  <c:v>-983.75947182701998</c:v>
                </c:pt>
                <c:pt idx="19">
                  <c:v>-981.91119973380796</c:v>
                </c:pt>
                <c:pt idx="20">
                  <c:v>-979.72113163473205</c:v>
                </c:pt>
                <c:pt idx="21">
                  <c:v>-977.68986270981304</c:v>
                </c:pt>
                <c:pt idx="22">
                  <c:v>-879.25412742111405</c:v>
                </c:pt>
                <c:pt idx="23">
                  <c:v>-585.50097231633595</c:v>
                </c:pt>
                <c:pt idx="24">
                  <c:v>-129.33582882083101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-111.82804182568501</c:v>
                </c:pt>
                <c:pt idx="89">
                  <c:v>-112.062751838891</c:v>
                </c:pt>
                <c:pt idx="90">
                  <c:v>-111.942044431428</c:v>
                </c:pt>
                <c:pt idx="91">
                  <c:v>-111.98898622941999</c:v>
                </c:pt>
                <c:pt idx="92">
                  <c:v>-226.55975548815201</c:v>
                </c:pt>
                <c:pt idx="93">
                  <c:v>-226.59999043793701</c:v>
                </c:pt>
                <c:pt idx="94">
                  <c:v>-226.767636573663</c:v>
                </c:pt>
                <c:pt idx="95">
                  <c:v>-44.822418610219302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8.7561960174097384E-2"/>
          <c:w val="0.19904200363756794"/>
          <c:h val="0.7475470762014297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3665.9843663463498</c:v>
                </c:pt>
                <c:pt idx="1">
                  <c:v>3666.5912063072701</c:v>
                </c:pt>
                <c:pt idx="2">
                  <c:v>3665.5842996743299</c:v>
                </c:pt>
                <c:pt idx="3">
                  <c:v>3665.4842585862002</c:v>
                </c:pt>
                <c:pt idx="4">
                  <c:v>3666.8579228486401</c:v>
                </c:pt>
                <c:pt idx="5">
                  <c:v>3666.64458868773</c:v>
                </c:pt>
                <c:pt idx="6">
                  <c:v>3666.13111498237</c:v>
                </c:pt>
                <c:pt idx="7">
                  <c:v>3668.1649690260301</c:v>
                </c:pt>
                <c:pt idx="8">
                  <c:v>3669.0118261980501</c:v>
                </c:pt>
                <c:pt idx="9">
                  <c:v>3665.1975175471298</c:v>
                </c:pt>
                <c:pt idx="10">
                  <c:v>3665.21755832491</c:v>
                </c:pt>
                <c:pt idx="11">
                  <c:v>3665.1508751195502</c:v>
                </c:pt>
                <c:pt idx="12">
                  <c:v>3666.49788889195</c:v>
                </c:pt>
                <c:pt idx="13">
                  <c:v>3666.6578895126299</c:v>
                </c:pt>
                <c:pt idx="14">
                  <c:v>3662.98365466516</c:v>
                </c:pt>
                <c:pt idx="15">
                  <c:v>3665.6443080471199</c:v>
                </c:pt>
                <c:pt idx="16">
                  <c:v>3662.9169877398799</c:v>
                </c:pt>
                <c:pt idx="17">
                  <c:v>3665.63097466207</c:v>
                </c:pt>
                <c:pt idx="18">
                  <c:v>3664.5240106609299</c:v>
                </c:pt>
                <c:pt idx="19">
                  <c:v>3664.9575003360201</c:v>
                </c:pt>
                <c:pt idx="20">
                  <c:v>3665.7777232980902</c:v>
                </c:pt>
                <c:pt idx="21">
                  <c:v>3665.03084209388</c:v>
                </c:pt>
                <c:pt idx="22">
                  <c:v>3664.9308010057498</c:v>
                </c:pt>
                <c:pt idx="23">
                  <c:v>3665.4709414812301</c:v>
                </c:pt>
                <c:pt idx="24">
                  <c:v>3665.6309583819898</c:v>
                </c:pt>
                <c:pt idx="25">
                  <c:v>3666.0977896597701</c:v>
                </c:pt>
                <c:pt idx="26">
                  <c:v>3665.0641674164799</c:v>
                </c:pt>
                <c:pt idx="27">
                  <c:v>3664.3773434252998</c:v>
                </c:pt>
                <c:pt idx="28">
                  <c:v>3663.8238532846899</c:v>
                </c:pt>
                <c:pt idx="29">
                  <c:v>3665.03084209388</c:v>
                </c:pt>
                <c:pt idx="30">
                  <c:v>3665.8110160605302</c:v>
                </c:pt>
                <c:pt idx="31">
                  <c:v>3667.8181544938402</c:v>
                </c:pt>
                <c:pt idx="32">
                  <c:v>3668.8717849547502</c:v>
                </c:pt>
                <c:pt idx="33">
                  <c:v>3669.1985587091599</c:v>
                </c:pt>
                <c:pt idx="34">
                  <c:v>3670.2454654972698</c:v>
                </c:pt>
                <c:pt idx="35">
                  <c:v>3670.8256224079901</c:v>
                </c:pt>
                <c:pt idx="36">
                  <c:v>3670.9856393087498</c:v>
                </c:pt>
                <c:pt idx="37">
                  <c:v>3670.83895579305</c:v>
                </c:pt>
                <c:pt idx="38">
                  <c:v>3670.51219831872</c:v>
                </c:pt>
                <c:pt idx="39">
                  <c:v>3670.1521318018699</c:v>
                </c:pt>
                <c:pt idx="40">
                  <c:v>3669.10515989344</c:v>
                </c:pt>
                <c:pt idx="41">
                  <c:v>3669.3785675474601</c:v>
                </c:pt>
                <c:pt idx="42">
                  <c:v>3671.0523387941898</c:v>
                </c:pt>
                <c:pt idx="43">
                  <c:v>3669.3985594850101</c:v>
                </c:pt>
                <c:pt idx="44">
                  <c:v>3668.5984098608901</c:v>
                </c:pt>
                <c:pt idx="45">
                  <c:v>3669.93205768807</c:v>
                </c:pt>
                <c:pt idx="46">
                  <c:v>3668.4383441198902</c:v>
                </c:pt>
                <c:pt idx="47">
                  <c:v>3668.3249696467101</c:v>
                </c:pt>
                <c:pt idx="48">
                  <c:v>3668.3383193118498</c:v>
                </c:pt>
                <c:pt idx="49">
                  <c:v>3667.8715368743001</c:v>
                </c:pt>
                <c:pt idx="50">
                  <c:v>3666.1177978773899</c:v>
                </c:pt>
                <c:pt idx="51">
                  <c:v>3665.7043489800799</c:v>
                </c:pt>
                <c:pt idx="52">
                  <c:v>3665.21755832491</c:v>
                </c:pt>
                <c:pt idx="53">
                  <c:v>3664.8307599176301</c:v>
                </c:pt>
                <c:pt idx="54">
                  <c:v>3663.1170373559698</c:v>
                </c:pt>
                <c:pt idx="55">
                  <c:v>3663.9639108080701</c:v>
                </c:pt>
                <c:pt idx="56">
                  <c:v>3665.3975997233701</c:v>
                </c:pt>
                <c:pt idx="57">
                  <c:v>3665.8977237636</c:v>
                </c:pt>
                <c:pt idx="58">
                  <c:v>3665.7710159053599</c:v>
                </c:pt>
                <c:pt idx="59">
                  <c:v>3666.1644565850502</c:v>
                </c:pt>
                <c:pt idx="60">
                  <c:v>3665.5643077367799</c:v>
                </c:pt>
                <c:pt idx="61">
                  <c:v>3664.9241424532602</c:v>
                </c:pt>
                <c:pt idx="62">
                  <c:v>3663.0303459329798</c:v>
                </c:pt>
                <c:pt idx="63">
                  <c:v>3662.88362985712</c:v>
                </c:pt>
                <c:pt idx="64">
                  <c:v>3663.7038202590202</c:v>
                </c:pt>
                <c:pt idx="65">
                  <c:v>3662.9569878950501</c:v>
                </c:pt>
                <c:pt idx="66">
                  <c:v>3664.6974097869802</c:v>
                </c:pt>
                <c:pt idx="67">
                  <c:v>3663.3237292444701</c:v>
                </c:pt>
                <c:pt idx="68">
                  <c:v>3664.3239773249202</c:v>
                </c:pt>
                <c:pt idx="69">
                  <c:v>3663.9105447076799</c:v>
                </c:pt>
                <c:pt idx="70">
                  <c:v>3664.3973679230098</c:v>
                </c:pt>
                <c:pt idx="71">
                  <c:v>3662.7369789015702</c:v>
                </c:pt>
                <c:pt idx="72">
                  <c:v>3662.67692168854</c:v>
                </c:pt>
                <c:pt idx="73">
                  <c:v>3663.3370789096002</c:v>
                </c:pt>
                <c:pt idx="74">
                  <c:v>3661.4832825444901</c:v>
                </c:pt>
                <c:pt idx="75">
                  <c:v>3662.1767976483102</c:v>
                </c:pt>
                <c:pt idx="76">
                  <c:v>3662.2634565111398</c:v>
                </c:pt>
                <c:pt idx="77">
                  <c:v>3662.1768302084702</c:v>
                </c:pt>
                <c:pt idx="78">
                  <c:v>3662.2968469540601</c:v>
                </c:pt>
                <c:pt idx="79">
                  <c:v>3663.0770372008001</c:v>
                </c:pt>
                <c:pt idx="80">
                  <c:v>3663.0903543057698</c:v>
                </c:pt>
                <c:pt idx="81">
                  <c:v>3662.07675656019</c:v>
                </c:pt>
                <c:pt idx="82">
                  <c:v>3662.1567731506102</c:v>
                </c:pt>
                <c:pt idx="83">
                  <c:v>3662.36353015943</c:v>
                </c:pt>
                <c:pt idx="84">
                  <c:v>3660.3897007686401</c:v>
                </c:pt>
                <c:pt idx="85">
                  <c:v>3659.8562025655801</c:v>
                </c:pt>
                <c:pt idx="86">
                  <c:v>3659.9962763690301</c:v>
                </c:pt>
                <c:pt idx="87">
                  <c:v>3659.1227198667402</c:v>
                </c:pt>
                <c:pt idx="88">
                  <c:v>3658.14910599625</c:v>
                </c:pt>
                <c:pt idx="89">
                  <c:v>3657.53567260316</c:v>
                </c:pt>
                <c:pt idx="90">
                  <c:v>3658.3024806245999</c:v>
                </c:pt>
                <c:pt idx="91">
                  <c:v>3658.7292954671302</c:v>
                </c:pt>
                <c:pt idx="92">
                  <c:v>3658.4959042483601</c:v>
                </c:pt>
                <c:pt idx="93">
                  <c:v>3658.91596285792</c:v>
                </c:pt>
                <c:pt idx="94">
                  <c:v>3657.5622905330401</c:v>
                </c:pt>
                <c:pt idx="95">
                  <c:v>3658.2091469292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6120.3143776071001</c:v>
                </c:pt>
                <c:pt idx="1">
                  <c:v>6140.1802862648001</c:v>
                </c:pt>
                <c:pt idx="2">
                  <c:v>6069.4382067079896</c:v>
                </c:pt>
                <c:pt idx="3">
                  <c:v>5883.8327289099298</c:v>
                </c:pt>
                <c:pt idx="4">
                  <c:v>5911.7398307809999</c:v>
                </c:pt>
                <c:pt idx="5">
                  <c:v>5947.19809433105</c:v>
                </c:pt>
                <c:pt idx="6">
                  <c:v>5941.6999221001997</c:v>
                </c:pt>
                <c:pt idx="7">
                  <c:v>5874.2526157006696</c:v>
                </c:pt>
                <c:pt idx="8">
                  <c:v>5899.44566894122</c:v>
                </c:pt>
                <c:pt idx="9">
                  <c:v>5892.3276501538903</c:v>
                </c:pt>
                <c:pt idx="10">
                  <c:v>5885.7093306818697</c:v>
                </c:pt>
                <c:pt idx="11">
                  <c:v>5824.1255991712296</c:v>
                </c:pt>
                <c:pt idx="12">
                  <c:v>5901.5712653969904</c:v>
                </c:pt>
                <c:pt idx="13">
                  <c:v>5915.1596274179301</c:v>
                </c:pt>
                <c:pt idx="14">
                  <c:v>5914.6358573011703</c:v>
                </c:pt>
                <c:pt idx="15">
                  <c:v>5889.6849918374901</c:v>
                </c:pt>
                <c:pt idx="16">
                  <c:v>5910.6505283646402</c:v>
                </c:pt>
                <c:pt idx="17">
                  <c:v>5948.6264267514198</c:v>
                </c:pt>
                <c:pt idx="18">
                  <c:v>5984.3475618681096</c:v>
                </c:pt>
                <c:pt idx="19">
                  <c:v>5974.2917872613698</c:v>
                </c:pt>
                <c:pt idx="20">
                  <c:v>6039.2539478294002</c:v>
                </c:pt>
                <c:pt idx="21">
                  <c:v>5987.1950192984596</c:v>
                </c:pt>
                <c:pt idx="22">
                  <c:v>5995.0515052826904</c:v>
                </c:pt>
                <c:pt idx="23">
                  <c:v>5971.1594591302701</c:v>
                </c:pt>
                <c:pt idx="24">
                  <c:v>6017.4900959378201</c:v>
                </c:pt>
                <c:pt idx="25">
                  <c:v>6068.4542304897604</c:v>
                </c:pt>
                <c:pt idx="26">
                  <c:v>6134.5881655643598</c:v>
                </c:pt>
                <c:pt idx="27">
                  <c:v>6174.4545426058903</c:v>
                </c:pt>
                <c:pt idx="28">
                  <c:v>6180.2461023920996</c:v>
                </c:pt>
                <c:pt idx="29">
                  <c:v>6121.2847071277802</c:v>
                </c:pt>
                <c:pt idx="30">
                  <c:v>6136.5303043681197</c:v>
                </c:pt>
                <c:pt idx="31">
                  <c:v>6107.4997340113996</c:v>
                </c:pt>
                <c:pt idx="32">
                  <c:v>6097.4879576728899</c:v>
                </c:pt>
                <c:pt idx="33">
                  <c:v>6133.5844262974097</c:v>
                </c:pt>
                <c:pt idx="34">
                  <c:v>6152.1146356599802</c:v>
                </c:pt>
                <c:pt idx="35">
                  <c:v>6150.1427043068898</c:v>
                </c:pt>
                <c:pt idx="36">
                  <c:v>6157.49847158394</c:v>
                </c:pt>
                <c:pt idx="37">
                  <c:v>6175.8454205961398</c:v>
                </c:pt>
                <c:pt idx="38">
                  <c:v>6140.3718004009097</c:v>
                </c:pt>
                <c:pt idx="39">
                  <c:v>6111.1366611154999</c:v>
                </c:pt>
                <c:pt idx="40">
                  <c:v>6146.5786801629301</c:v>
                </c:pt>
                <c:pt idx="41">
                  <c:v>6139.9653261158001</c:v>
                </c:pt>
                <c:pt idx="42">
                  <c:v>6149.2729986283302</c:v>
                </c:pt>
                <c:pt idx="43">
                  <c:v>6172.5529164078598</c:v>
                </c:pt>
                <c:pt idx="44">
                  <c:v>6200.4327577674503</c:v>
                </c:pt>
                <c:pt idx="45">
                  <c:v>6192.1864694876404</c:v>
                </c:pt>
                <c:pt idx="46">
                  <c:v>6193.9074331403799</c:v>
                </c:pt>
                <c:pt idx="47">
                  <c:v>6173.2814527549699</c:v>
                </c:pt>
                <c:pt idx="48">
                  <c:v>6162.5946088168303</c:v>
                </c:pt>
                <c:pt idx="49">
                  <c:v>6160.1066349949897</c:v>
                </c:pt>
                <c:pt idx="50">
                  <c:v>6161.5171773831398</c:v>
                </c:pt>
                <c:pt idx="51">
                  <c:v>6083.9919328247197</c:v>
                </c:pt>
                <c:pt idx="52">
                  <c:v>6153.2568478024796</c:v>
                </c:pt>
                <c:pt idx="53">
                  <c:v>6149.0775713428002</c:v>
                </c:pt>
                <c:pt idx="54">
                  <c:v>6126.2692045096801</c:v>
                </c:pt>
                <c:pt idx="55">
                  <c:v>6109.5172420459203</c:v>
                </c:pt>
                <c:pt idx="56">
                  <c:v>6076.9127495790699</c:v>
                </c:pt>
                <c:pt idx="57">
                  <c:v>6041.1343969835398</c:v>
                </c:pt>
                <c:pt idx="58">
                  <c:v>5990.8276057662297</c:v>
                </c:pt>
                <c:pt idx="59">
                  <c:v>5998.4118483553902</c:v>
                </c:pt>
                <c:pt idx="60">
                  <c:v>6068.4275618832398</c:v>
                </c:pt>
                <c:pt idx="61">
                  <c:v>6125.0560953071799</c:v>
                </c:pt>
                <c:pt idx="62">
                  <c:v>6127.1184237001298</c:v>
                </c:pt>
                <c:pt idx="63">
                  <c:v>6091.9657475242102</c:v>
                </c:pt>
                <c:pt idx="64">
                  <c:v>6083.4555354022796</c:v>
                </c:pt>
                <c:pt idx="65">
                  <c:v>6119.8705475426896</c:v>
                </c:pt>
                <c:pt idx="66">
                  <c:v>6142.5902601671896</c:v>
                </c:pt>
                <c:pt idx="67">
                  <c:v>6186.6730392624304</c:v>
                </c:pt>
                <c:pt idx="68">
                  <c:v>6196.0985995115698</c:v>
                </c:pt>
                <c:pt idx="69">
                  <c:v>6174.2919989289003</c:v>
                </c:pt>
                <c:pt idx="70">
                  <c:v>6167.69436324665</c:v>
                </c:pt>
                <c:pt idx="71">
                  <c:v>6176.38287029406</c:v>
                </c:pt>
                <c:pt idx="72">
                  <c:v>6135.5322210818304</c:v>
                </c:pt>
                <c:pt idx="73">
                  <c:v>6109.9669253926504</c:v>
                </c:pt>
                <c:pt idx="74">
                  <c:v>6099.6393677613696</c:v>
                </c:pt>
                <c:pt idx="75">
                  <c:v>6088.1148467793701</c:v>
                </c:pt>
                <c:pt idx="76">
                  <c:v>6124.7608333861299</c:v>
                </c:pt>
                <c:pt idx="77">
                  <c:v>6121.4836858430299</c:v>
                </c:pt>
                <c:pt idx="78">
                  <c:v>6122.14892124372</c:v>
                </c:pt>
                <c:pt idx="79">
                  <c:v>6035.1551046761997</c:v>
                </c:pt>
                <c:pt idx="80">
                  <c:v>6173.6729978818103</c:v>
                </c:pt>
                <c:pt idx="81">
                  <c:v>6109.0999161699901</c:v>
                </c:pt>
                <c:pt idx="82">
                  <c:v>6087.3283366304104</c:v>
                </c:pt>
                <c:pt idx="83">
                  <c:v>6118.0025283925797</c:v>
                </c:pt>
                <c:pt idx="84">
                  <c:v>6079.6843445245404</c:v>
                </c:pt>
                <c:pt idx="85">
                  <c:v>6157.73467454406</c:v>
                </c:pt>
                <c:pt idx="86">
                  <c:v>6165.9774113941503</c:v>
                </c:pt>
                <c:pt idx="87">
                  <c:v>6111.67894470387</c:v>
                </c:pt>
                <c:pt idx="88">
                  <c:v>6233.0082140079703</c:v>
                </c:pt>
                <c:pt idx="89">
                  <c:v>6141.71114977659</c:v>
                </c:pt>
                <c:pt idx="90">
                  <c:v>6203.9085880733301</c:v>
                </c:pt>
                <c:pt idx="91">
                  <c:v>6229.70591050434</c:v>
                </c:pt>
                <c:pt idx="92">
                  <c:v>6259.02427820296</c:v>
                </c:pt>
                <c:pt idx="93">
                  <c:v>6202.4609858583499</c:v>
                </c:pt>
                <c:pt idx="94">
                  <c:v>6207.83910003443</c:v>
                </c:pt>
                <c:pt idx="95">
                  <c:v>6176.2851730930997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87.058560601356206</c:v>
                </c:pt>
                <c:pt idx="1">
                  <c:v>97.171694716234796</c:v>
                </c:pt>
                <c:pt idx="2">
                  <c:v>97.198448628891498</c:v>
                </c:pt>
                <c:pt idx="3">
                  <c:v>97.292087833488097</c:v>
                </c:pt>
                <c:pt idx="4">
                  <c:v>97.2252025415482</c:v>
                </c:pt>
                <c:pt idx="5">
                  <c:v>96.884083011000797</c:v>
                </c:pt>
                <c:pt idx="6">
                  <c:v>95.874108519861394</c:v>
                </c:pt>
                <c:pt idx="7">
                  <c:v>90.014912856161203</c:v>
                </c:pt>
                <c:pt idx="8">
                  <c:v>94.670164589873707</c:v>
                </c:pt>
                <c:pt idx="9">
                  <c:v>96.148341227574306</c:v>
                </c:pt>
                <c:pt idx="10">
                  <c:v>96.362374570020606</c:v>
                </c:pt>
                <c:pt idx="11">
                  <c:v>95.405908414492799</c:v>
                </c:pt>
                <c:pt idx="12">
                  <c:v>96.690115613345199</c:v>
                </c:pt>
                <c:pt idx="13">
                  <c:v>96.723559024762395</c:v>
                </c:pt>
                <c:pt idx="14">
                  <c:v>96.516212119287601</c:v>
                </c:pt>
                <c:pt idx="15">
                  <c:v>97.057987525654696</c:v>
                </c:pt>
                <c:pt idx="16">
                  <c:v>102.469049539075</c:v>
                </c:pt>
                <c:pt idx="17">
                  <c:v>103.050954793831</c:v>
                </c:pt>
                <c:pt idx="18">
                  <c:v>103.14459603962</c:v>
                </c:pt>
                <c:pt idx="19">
                  <c:v>103.017513423607</c:v>
                </c:pt>
                <c:pt idx="20">
                  <c:v>184.66501150124401</c:v>
                </c:pt>
                <c:pt idx="21">
                  <c:v>281.83001467752598</c:v>
                </c:pt>
                <c:pt idx="22">
                  <c:v>435.78106650544902</c:v>
                </c:pt>
                <c:pt idx="23">
                  <c:v>506.82047747078002</c:v>
                </c:pt>
                <c:pt idx="24">
                  <c:v>706.32076266404499</c:v>
                </c:pt>
                <c:pt idx="25">
                  <c:v>905.92806146674604</c:v>
                </c:pt>
                <c:pt idx="26">
                  <c:v>943.72522259615903</c:v>
                </c:pt>
                <c:pt idx="27">
                  <c:v>958.85478779650998</c:v>
                </c:pt>
                <c:pt idx="28">
                  <c:v>961.04865762298505</c:v>
                </c:pt>
                <c:pt idx="29">
                  <c:v>964.00499456884495</c:v>
                </c:pt>
                <c:pt idx="30">
                  <c:v>967.09512761349299</c:v>
                </c:pt>
                <c:pt idx="31">
                  <c:v>956.03889715523997</c:v>
                </c:pt>
                <c:pt idx="32">
                  <c:v>932.03358109903002</c:v>
                </c:pt>
                <c:pt idx="33">
                  <c:v>958.37054748864398</c:v>
                </c:pt>
                <c:pt idx="34">
                  <c:v>961.14897407918602</c:v>
                </c:pt>
                <c:pt idx="35">
                  <c:v>965.75940377280097</c:v>
                </c:pt>
                <c:pt idx="36">
                  <c:v>963.63311783646702</c:v>
                </c:pt>
                <c:pt idx="37">
                  <c:v>962.97495974619403</c:v>
                </c:pt>
                <c:pt idx="38">
                  <c:v>962.09473622021903</c:v>
                </c:pt>
                <c:pt idx="39">
                  <c:v>961.75762916421297</c:v>
                </c:pt>
                <c:pt idx="40">
                  <c:v>961.66400373766703</c:v>
                </c:pt>
                <c:pt idx="41">
                  <c:v>961.47003327822199</c:v>
                </c:pt>
                <c:pt idx="42">
                  <c:v>961.83790927291705</c:v>
                </c:pt>
                <c:pt idx="43">
                  <c:v>961.51685415626605</c:v>
                </c:pt>
                <c:pt idx="44">
                  <c:v>959.22936298563104</c:v>
                </c:pt>
                <c:pt idx="45">
                  <c:v>958.70095943261003</c:v>
                </c:pt>
                <c:pt idx="46">
                  <c:v>958.580565805059</c:v>
                </c:pt>
                <c:pt idx="47">
                  <c:v>956.988684528269</c:v>
                </c:pt>
                <c:pt idx="48">
                  <c:v>957.53046197582898</c:v>
                </c:pt>
                <c:pt idx="49">
                  <c:v>958.48692404897201</c:v>
                </c:pt>
                <c:pt idx="50">
                  <c:v>957.81805786181997</c:v>
                </c:pt>
                <c:pt idx="51">
                  <c:v>957.90501675302301</c:v>
                </c:pt>
                <c:pt idx="52">
                  <c:v>956.68101147092796</c:v>
                </c:pt>
                <c:pt idx="53">
                  <c:v>956.46028097524902</c:v>
                </c:pt>
                <c:pt idx="54">
                  <c:v>955.77805314071395</c:v>
                </c:pt>
                <c:pt idx="55">
                  <c:v>954.68780721593896</c:v>
                </c:pt>
                <c:pt idx="56">
                  <c:v>954.84833885665</c:v>
                </c:pt>
                <c:pt idx="57">
                  <c:v>954.754697100562</c:v>
                </c:pt>
                <c:pt idx="58">
                  <c:v>899.79463258503404</c:v>
                </c:pt>
                <c:pt idx="59">
                  <c:v>892.938837855629</c:v>
                </c:pt>
                <c:pt idx="60">
                  <c:v>939.08335445265095</c:v>
                </c:pt>
                <c:pt idx="61">
                  <c:v>948.42061897690803</c:v>
                </c:pt>
                <c:pt idx="62">
                  <c:v>945.61808998302001</c:v>
                </c:pt>
                <c:pt idx="63">
                  <c:v>947.72499275352095</c:v>
                </c:pt>
                <c:pt idx="64">
                  <c:v>945.96590921829204</c:v>
                </c:pt>
                <c:pt idx="65">
                  <c:v>945.10308481885204</c:v>
                </c:pt>
                <c:pt idx="66">
                  <c:v>942.18016219741298</c:v>
                </c:pt>
                <c:pt idx="67">
                  <c:v>940.36086756006</c:v>
                </c:pt>
                <c:pt idx="68">
                  <c:v>945.377310892688</c:v>
                </c:pt>
                <c:pt idx="69">
                  <c:v>946.84143391868201</c:v>
                </c:pt>
                <c:pt idx="70">
                  <c:v>954.05908720671698</c:v>
                </c:pt>
                <c:pt idx="71">
                  <c:v>953.84504774069296</c:v>
                </c:pt>
                <c:pt idx="72">
                  <c:v>894.77819741717599</c:v>
                </c:pt>
                <c:pt idx="73">
                  <c:v>891.68806845491304</c:v>
                </c:pt>
                <c:pt idx="74">
                  <c:v>891.30682264806501</c:v>
                </c:pt>
                <c:pt idx="75">
                  <c:v>889.88215995925498</c:v>
                </c:pt>
                <c:pt idx="76">
                  <c:v>890.98575936664201</c:v>
                </c:pt>
                <c:pt idx="77">
                  <c:v>882.29061324045995</c:v>
                </c:pt>
                <c:pt idx="78">
                  <c:v>887.97590643069896</c:v>
                </c:pt>
                <c:pt idx="79">
                  <c:v>887.35387745113201</c:v>
                </c:pt>
                <c:pt idx="80">
                  <c:v>949.79176567563195</c:v>
                </c:pt>
                <c:pt idx="81">
                  <c:v>954.15272488041899</c:v>
                </c:pt>
                <c:pt idx="82">
                  <c:v>950.41380281996999</c:v>
                </c:pt>
                <c:pt idx="83">
                  <c:v>950.43386774416399</c:v>
                </c:pt>
                <c:pt idx="84">
                  <c:v>739.22188633553799</c:v>
                </c:pt>
                <c:pt idx="85">
                  <c:v>365.47739936473897</c:v>
                </c:pt>
                <c:pt idx="86">
                  <c:v>136.84166341129699</c:v>
                </c:pt>
                <c:pt idx="87">
                  <c:v>99.251842043183899</c:v>
                </c:pt>
                <c:pt idx="88">
                  <c:v>92.590015732030096</c:v>
                </c:pt>
                <c:pt idx="89">
                  <c:v>92.235521796645202</c:v>
                </c:pt>
                <c:pt idx="90">
                  <c:v>91.941223144141503</c:v>
                </c:pt>
                <c:pt idx="91">
                  <c:v>92.188702449495906</c:v>
                </c:pt>
                <c:pt idx="92">
                  <c:v>90.349342887948097</c:v>
                </c:pt>
                <c:pt idx="93">
                  <c:v>90.121930037682503</c:v>
                </c:pt>
                <c:pt idx="94">
                  <c:v>90.155372938801605</c:v>
                </c:pt>
                <c:pt idx="95">
                  <c:v>90.128619026144904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439.54434494965398</c:v>
                </c:pt>
                <c:pt idx="1">
                  <c:v>441.50107977808301</c:v>
                </c:pt>
                <c:pt idx="2">
                  <c:v>439.70991725719603</c:v>
                </c:pt>
                <c:pt idx="3">
                  <c:v>443.29600161876999</c:v>
                </c:pt>
                <c:pt idx="4">
                  <c:v>445.150955968907</c:v>
                </c:pt>
                <c:pt idx="5">
                  <c:v>446.203360182685</c:v>
                </c:pt>
                <c:pt idx="6">
                  <c:v>446.60874312526602</c:v>
                </c:pt>
                <c:pt idx="7">
                  <c:v>445.92473957721899</c:v>
                </c:pt>
                <c:pt idx="8">
                  <c:v>446.76413003364502</c:v>
                </c:pt>
                <c:pt idx="9">
                  <c:v>446.52667943012102</c:v>
                </c:pt>
                <c:pt idx="10">
                  <c:v>447.41299674301803</c:v>
                </c:pt>
                <c:pt idx="11">
                  <c:v>448.24298256258697</c:v>
                </c:pt>
                <c:pt idx="12">
                  <c:v>456.02896987942302</c:v>
                </c:pt>
                <c:pt idx="13">
                  <c:v>457.69111396432601</c:v>
                </c:pt>
                <c:pt idx="14">
                  <c:v>454.74015945845099</c:v>
                </c:pt>
                <c:pt idx="15">
                  <c:v>456.38883539359</c:v>
                </c:pt>
                <c:pt idx="16">
                  <c:v>461.33208743691802</c:v>
                </c:pt>
                <c:pt idx="17">
                  <c:v>462.72355796124702</c:v>
                </c:pt>
                <c:pt idx="18">
                  <c:v>464.24068305279599</c:v>
                </c:pt>
                <c:pt idx="19">
                  <c:v>465.02415521153</c:v>
                </c:pt>
                <c:pt idx="20">
                  <c:v>472.70687403879703</c:v>
                </c:pt>
                <c:pt idx="21">
                  <c:v>475.76641280876697</c:v>
                </c:pt>
                <c:pt idx="22">
                  <c:v>471.566383106378</c:v>
                </c:pt>
                <c:pt idx="23">
                  <c:v>474.97593153388402</c:v>
                </c:pt>
                <c:pt idx="24">
                  <c:v>523.28291719577805</c:v>
                </c:pt>
                <c:pt idx="25">
                  <c:v>541.49420303326895</c:v>
                </c:pt>
                <c:pt idx="26">
                  <c:v>538.33725149101895</c:v>
                </c:pt>
                <c:pt idx="27">
                  <c:v>540.68620023548704</c:v>
                </c:pt>
                <c:pt idx="28">
                  <c:v>548.40802055157405</c:v>
                </c:pt>
                <c:pt idx="29">
                  <c:v>548.593999146638</c:v>
                </c:pt>
                <c:pt idx="30">
                  <c:v>548.262849461668</c:v>
                </c:pt>
                <c:pt idx="31">
                  <c:v>550.90442183424204</c:v>
                </c:pt>
                <c:pt idx="32">
                  <c:v>549.59655118024295</c:v>
                </c:pt>
                <c:pt idx="33">
                  <c:v>550.81898159562195</c:v>
                </c:pt>
                <c:pt idx="34">
                  <c:v>551.05627503270898</c:v>
                </c:pt>
                <c:pt idx="35">
                  <c:v>555.41066499174497</c:v>
                </c:pt>
                <c:pt idx="36">
                  <c:v>549.80706801918302</c:v>
                </c:pt>
                <c:pt idx="37">
                  <c:v>548.71891351063402</c:v>
                </c:pt>
                <c:pt idx="38">
                  <c:v>549.89469337828098</c:v>
                </c:pt>
                <c:pt idx="39">
                  <c:v>550.61175511211104</c:v>
                </c:pt>
                <c:pt idx="40">
                  <c:v>548.36458684593697</c:v>
                </c:pt>
                <c:pt idx="41">
                  <c:v>546.72953622699902</c:v>
                </c:pt>
                <c:pt idx="42">
                  <c:v>548.08197877584098</c:v>
                </c:pt>
                <c:pt idx="43">
                  <c:v>551.183209745917</c:v>
                </c:pt>
                <c:pt idx="44">
                  <c:v>547.23212154162798</c:v>
                </c:pt>
                <c:pt idx="45">
                  <c:v>549.79733637473601</c:v>
                </c:pt>
                <c:pt idx="46">
                  <c:v>548.21857922498896</c:v>
                </c:pt>
                <c:pt idx="47">
                  <c:v>547.02276063649094</c:v>
                </c:pt>
                <c:pt idx="48">
                  <c:v>544.65999392018796</c:v>
                </c:pt>
                <c:pt idx="49">
                  <c:v>546.40006974388098</c:v>
                </c:pt>
                <c:pt idx="50">
                  <c:v>545.25258490496901</c:v>
                </c:pt>
                <c:pt idx="51">
                  <c:v>546.31798830413902</c:v>
                </c:pt>
                <c:pt idx="52">
                  <c:v>542.73310804027597</c:v>
                </c:pt>
                <c:pt idx="53">
                  <c:v>539.69313649184301</c:v>
                </c:pt>
                <c:pt idx="54">
                  <c:v>540.691797388635</c:v>
                </c:pt>
                <c:pt idx="55">
                  <c:v>539.78005460196903</c:v>
                </c:pt>
                <c:pt idx="56">
                  <c:v>540.246205187339</c:v>
                </c:pt>
                <c:pt idx="57">
                  <c:v>544.49137207675903</c:v>
                </c:pt>
                <c:pt idx="58">
                  <c:v>544.66556572391096</c:v>
                </c:pt>
                <c:pt idx="59">
                  <c:v>546.95066940533502</c:v>
                </c:pt>
                <c:pt idx="60">
                  <c:v>544.28024685160699</c:v>
                </c:pt>
                <c:pt idx="61">
                  <c:v>541.77918634453397</c:v>
                </c:pt>
                <c:pt idx="62">
                  <c:v>543.59990122565898</c:v>
                </c:pt>
                <c:pt idx="63">
                  <c:v>547.85751721793804</c:v>
                </c:pt>
                <c:pt idx="64">
                  <c:v>554.84757566835196</c:v>
                </c:pt>
                <c:pt idx="65">
                  <c:v>557.59079416726399</c:v>
                </c:pt>
                <c:pt idx="66">
                  <c:v>559.23852963871798</c:v>
                </c:pt>
                <c:pt idx="67">
                  <c:v>556.99085945391903</c:v>
                </c:pt>
                <c:pt idx="68">
                  <c:v>562.56613604832205</c:v>
                </c:pt>
                <c:pt idx="69">
                  <c:v>568.67464034288901</c:v>
                </c:pt>
                <c:pt idx="70">
                  <c:v>567.03318138918701</c:v>
                </c:pt>
                <c:pt idx="71">
                  <c:v>567.93593019968796</c:v>
                </c:pt>
                <c:pt idx="72">
                  <c:v>557.58745564792696</c:v>
                </c:pt>
                <c:pt idx="73">
                  <c:v>558.41883822084105</c:v>
                </c:pt>
                <c:pt idx="74">
                  <c:v>558.98110622284798</c:v>
                </c:pt>
                <c:pt idx="75">
                  <c:v>559.35129655801904</c:v>
                </c:pt>
                <c:pt idx="76">
                  <c:v>555.503699918243</c:v>
                </c:pt>
                <c:pt idx="77">
                  <c:v>555.09664644852296</c:v>
                </c:pt>
                <c:pt idx="78">
                  <c:v>559.09156887937195</c:v>
                </c:pt>
                <c:pt idx="79">
                  <c:v>558.07381479529897</c:v>
                </c:pt>
                <c:pt idx="80">
                  <c:v>547.15041780832598</c:v>
                </c:pt>
                <c:pt idx="81">
                  <c:v>547.59699610227301</c:v>
                </c:pt>
                <c:pt idx="82">
                  <c:v>548.10135587668697</c:v>
                </c:pt>
                <c:pt idx="83">
                  <c:v>548.03044592875801</c:v>
                </c:pt>
                <c:pt idx="84">
                  <c:v>538.57092503014599</c:v>
                </c:pt>
                <c:pt idx="85">
                  <c:v>536.13465511968695</c:v>
                </c:pt>
                <c:pt idx="86">
                  <c:v>533.93283697571701</c:v>
                </c:pt>
                <c:pt idx="87">
                  <c:v>525.97969047730396</c:v>
                </c:pt>
                <c:pt idx="88">
                  <c:v>460.56018982586301</c:v>
                </c:pt>
                <c:pt idx="89">
                  <c:v>454.85532443340298</c:v>
                </c:pt>
                <c:pt idx="90">
                  <c:v>452.39012575857299</c:v>
                </c:pt>
                <c:pt idx="91">
                  <c:v>453.58688988064102</c:v>
                </c:pt>
                <c:pt idx="92">
                  <c:v>449.85910730045299</c:v>
                </c:pt>
                <c:pt idx="93">
                  <c:v>448.39756589417902</c:v>
                </c:pt>
                <c:pt idx="94">
                  <c:v>447.70205624190203</c:v>
                </c:pt>
                <c:pt idx="95">
                  <c:v>447.96003481019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64.752904189534505</c:v>
                </c:pt>
                <c:pt idx="1">
                  <c:v>73.869551348759401</c:v>
                </c:pt>
                <c:pt idx="2">
                  <c:v>86.138424433063506</c:v>
                </c:pt>
                <c:pt idx="3">
                  <c:v>79.496785292628701</c:v>
                </c:pt>
                <c:pt idx="4">
                  <c:v>77.590614657792898</c:v>
                </c:pt>
                <c:pt idx="5">
                  <c:v>75.671558548954494</c:v>
                </c:pt>
                <c:pt idx="6">
                  <c:v>75.195238093659995</c:v>
                </c:pt>
                <c:pt idx="7">
                  <c:v>71.513427450310601</c:v>
                </c:pt>
                <c:pt idx="8">
                  <c:v>71.855167780218494</c:v>
                </c:pt>
                <c:pt idx="9">
                  <c:v>63.057322741369703</c:v>
                </c:pt>
                <c:pt idx="10">
                  <c:v>60.942061404945598</c:v>
                </c:pt>
                <c:pt idx="11">
                  <c:v>67.358398678012705</c:v>
                </c:pt>
                <c:pt idx="12">
                  <c:v>75.822149198571694</c:v>
                </c:pt>
                <c:pt idx="13">
                  <c:v>75.554907050020503</c:v>
                </c:pt>
                <c:pt idx="14">
                  <c:v>68.1807390415848</c:v>
                </c:pt>
                <c:pt idx="15">
                  <c:v>64.170160306243105</c:v>
                </c:pt>
                <c:pt idx="16">
                  <c:v>75.694319615496994</c:v>
                </c:pt>
                <c:pt idx="17">
                  <c:v>97.774603442710699</c:v>
                </c:pt>
                <c:pt idx="18">
                  <c:v>100.384849288336</c:v>
                </c:pt>
                <c:pt idx="19">
                  <c:v>96.002566718851199</c:v>
                </c:pt>
                <c:pt idx="20">
                  <c:v>94.923397167432398</c:v>
                </c:pt>
                <c:pt idx="21">
                  <c:v>81.4501668581443</c:v>
                </c:pt>
                <c:pt idx="22">
                  <c:v>85.011643700770605</c:v>
                </c:pt>
                <c:pt idx="23">
                  <c:v>85.979792111474794</c:v>
                </c:pt>
                <c:pt idx="24">
                  <c:v>83.569201908337305</c:v>
                </c:pt>
                <c:pt idx="25">
                  <c:v>80.763978441206504</c:v>
                </c:pt>
                <c:pt idx="26">
                  <c:v>75.541030504891395</c:v>
                </c:pt>
                <c:pt idx="27">
                  <c:v>74.926379450775102</c:v>
                </c:pt>
                <c:pt idx="28">
                  <c:v>73.222664660432798</c:v>
                </c:pt>
                <c:pt idx="29">
                  <c:v>76.425876779316198</c:v>
                </c:pt>
                <c:pt idx="30">
                  <c:v>73.652438342144507</c:v>
                </c:pt>
                <c:pt idx="31">
                  <c:v>68.869315015488993</c:v>
                </c:pt>
                <c:pt idx="32">
                  <c:v>76.438513839972202</c:v>
                </c:pt>
                <c:pt idx="33">
                  <c:v>86.248513378163906</c:v>
                </c:pt>
                <c:pt idx="34">
                  <c:v>103.767782007764</c:v>
                </c:pt>
                <c:pt idx="35">
                  <c:v>118.376742127241</c:v>
                </c:pt>
                <c:pt idx="36">
                  <c:v>115.44994537491399</c:v>
                </c:pt>
                <c:pt idx="37">
                  <c:v>127.48745086471</c:v>
                </c:pt>
                <c:pt idx="38">
                  <c:v>129.48009361736499</c:v>
                </c:pt>
                <c:pt idx="39">
                  <c:v>128.20455254086099</c:v>
                </c:pt>
                <c:pt idx="40">
                  <c:v>125.547933449479</c:v>
                </c:pt>
                <c:pt idx="41">
                  <c:v>127.65379071391401</c:v>
                </c:pt>
                <c:pt idx="42">
                  <c:v>127.225286470884</c:v>
                </c:pt>
                <c:pt idx="43">
                  <c:v>127.47982855165201</c:v>
                </c:pt>
                <c:pt idx="44">
                  <c:v>134.27071143524299</c:v>
                </c:pt>
                <c:pt idx="45">
                  <c:v>139.65203811528201</c:v>
                </c:pt>
                <c:pt idx="46">
                  <c:v>141.73323945128601</c:v>
                </c:pt>
                <c:pt idx="47">
                  <c:v>152.95505053831999</c:v>
                </c:pt>
                <c:pt idx="48">
                  <c:v>160.129438697594</c:v>
                </c:pt>
                <c:pt idx="49">
                  <c:v>160.628446883267</c:v>
                </c:pt>
                <c:pt idx="50">
                  <c:v>166.071432234876</c:v>
                </c:pt>
                <c:pt idx="51">
                  <c:v>172.12508679673101</c:v>
                </c:pt>
                <c:pt idx="52">
                  <c:v>165.19906653619199</c:v>
                </c:pt>
                <c:pt idx="53">
                  <c:v>164.72840226170999</c:v>
                </c:pt>
                <c:pt idx="54">
                  <c:v>180.37686274849401</c:v>
                </c:pt>
                <c:pt idx="55">
                  <c:v>175.28842366720801</c:v>
                </c:pt>
                <c:pt idx="56">
                  <c:v>175.889902100086</c:v>
                </c:pt>
                <c:pt idx="57">
                  <c:v>180.993376128031</c:v>
                </c:pt>
                <c:pt idx="58">
                  <c:v>194.24444330615401</c:v>
                </c:pt>
                <c:pt idx="59">
                  <c:v>201.24419843219499</c:v>
                </c:pt>
                <c:pt idx="60">
                  <c:v>197.03865550309601</c:v>
                </c:pt>
                <c:pt idx="61">
                  <c:v>199.840807630993</c:v>
                </c:pt>
                <c:pt idx="62">
                  <c:v>206.52864132483899</c:v>
                </c:pt>
                <c:pt idx="63">
                  <c:v>215.265729158846</c:v>
                </c:pt>
                <c:pt idx="64">
                  <c:v>228.763846250548</c:v>
                </c:pt>
                <c:pt idx="65">
                  <c:v>231.52043802792201</c:v>
                </c:pt>
                <c:pt idx="66">
                  <c:v>233.2552525166</c:v>
                </c:pt>
                <c:pt idx="67">
                  <c:v>238.337019039805</c:v>
                </c:pt>
                <c:pt idx="68">
                  <c:v>241.07334731185</c:v>
                </c:pt>
                <c:pt idx="69">
                  <c:v>243.27988273552299</c:v>
                </c:pt>
                <c:pt idx="70">
                  <c:v>243.75619492758801</c:v>
                </c:pt>
                <c:pt idx="71">
                  <c:v>251.78959437325199</c:v>
                </c:pt>
                <c:pt idx="72">
                  <c:v>253.55261229821301</c:v>
                </c:pt>
                <c:pt idx="73">
                  <c:v>258.246152659247</c:v>
                </c:pt>
                <c:pt idx="74">
                  <c:v>261.67110441876798</c:v>
                </c:pt>
                <c:pt idx="75">
                  <c:v>259.43726005343899</c:v>
                </c:pt>
                <c:pt idx="76">
                  <c:v>254.320732188184</c:v>
                </c:pt>
                <c:pt idx="77">
                  <c:v>255.67909665009</c:v>
                </c:pt>
                <c:pt idx="78">
                  <c:v>257.07239701477698</c:v>
                </c:pt>
                <c:pt idx="79">
                  <c:v>251.796974470386</c:v>
                </c:pt>
                <c:pt idx="80">
                  <c:v>250.53218282297499</c:v>
                </c:pt>
                <c:pt idx="81">
                  <c:v>245.969041393038</c:v>
                </c:pt>
                <c:pt idx="82">
                  <c:v>240.308302376277</c:v>
                </c:pt>
                <c:pt idx="83">
                  <c:v>241.80408228430201</c:v>
                </c:pt>
                <c:pt idx="84">
                  <c:v>241.926647673529</c:v>
                </c:pt>
                <c:pt idx="85">
                  <c:v>236.634765808238</c:v>
                </c:pt>
                <c:pt idx="86">
                  <c:v>245.246710125314</c:v>
                </c:pt>
                <c:pt idx="87">
                  <c:v>245.85939246492501</c:v>
                </c:pt>
                <c:pt idx="88">
                  <c:v>248.91963728015301</c:v>
                </c:pt>
                <c:pt idx="89">
                  <c:v>250.48619278450099</c:v>
                </c:pt>
                <c:pt idx="90">
                  <c:v>251.51540181551701</c:v>
                </c:pt>
                <c:pt idx="91">
                  <c:v>244.61059429883301</c:v>
                </c:pt>
                <c:pt idx="92">
                  <c:v>239.491611221417</c:v>
                </c:pt>
                <c:pt idx="93">
                  <c:v>228.387759805889</c:v>
                </c:pt>
                <c:pt idx="94">
                  <c:v>234.33577000738401</c:v>
                </c:pt>
                <c:pt idx="95">
                  <c:v>241.49259363876999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1.38298092725088</c:v>
                </c:pt>
                <c:pt idx="28">
                  <c:v>1.38220205623246</c:v>
                </c:pt>
                <c:pt idx="29">
                  <c:v>1.3826243821482</c:v>
                </c:pt>
                <c:pt idx="30">
                  <c:v>2.8281170419261299</c:v>
                </c:pt>
                <c:pt idx="31">
                  <c:v>8.4051231503737203</c:v>
                </c:pt>
                <c:pt idx="32">
                  <c:v>19.793398830990299</c:v>
                </c:pt>
                <c:pt idx="33">
                  <c:v>40.048270584926897</c:v>
                </c:pt>
                <c:pt idx="34">
                  <c:v>62.883284866331898</c:v>
                </c:pt>
                <c:pt idx="35">
                  <c:v>80.987976027196495</c:v>
                </c:pt>
                <c:pt idx="36">
                  <c:v>97.489752236025794</c:v>
                </c:pt>
                <c:pt idx="37">
                  <c:v>94.7115610360609</c:v>
                </c:pt>
                <c:pt idx="38">
                  <c:v>101.824085367979</c:v>
                </c:pt>
                <c:pt idx="39">
                  <c:v>104.931962910702</c:v>
                </c:pt>
                <c:pt idx="40">
                  <c:v>128.05845054016501</c:v>
                </c:pt>
                <c:pt idx="41">
                  <c:v>148.26224948519999</c:v>
                </c:pt>
                <c:pt idx="42">
                  <c:v>151.637187388043</c:v>
                </c:pt>
                <c:pt idx="43">
                  <c:v>159.98217879705399</c:v>
                </c:pt>
                <c:pt idx="44">
                  <c:v>184.04495883961499</c:v>
                </c:pt>
                <c:pt idx="45">
                  <c:v>205.00432698924499</c:v>
                </c:pt>
                <c:pt idx="46">
                  <c:v>252.436014371949</c:v>
                </c:pt>
                <c:pt idx="47">
                  <c:v>271.81442383797702</c:v>
                </c:pt>
                <c:pt idx="48">
                  <c:v>247.64417155769701</c:v>
                </c:pt>
                <c:pt idx="49">
                  <c:v>226.676209245265</c:v>
                </c:pt>
                <c:pt idx="50">
                  <c:v>230.612833038123</c:v>
                </c:pt>
                <c:pt idx="51">
                  <c:v>239.08277035248199</c:v>
                </c:pt>
                <c:pt idx="52">
                  <c:v>223.14335948670899</c:v>
                </c:pt>
                <c:pt idx="53">
                  <c:v>211.53365224331901</c:v>
                </c:pt>
                <c:pt idx="54">
                  <c:v>201.98666367114501</c:v>
                </c:pt>
                <c:pt idx="55">
                  <c:v>184.23553152748801</c:v>
                </c:pt>
                <c:pt idx="56">
                  <c:v>152.50539182592499</c:v>
                </c:pt>
                <c:pt idx="57">
                  <c:v>136.631283790015</c:v>
                </c:pt>
                <c:pt idx="58">
                  <c:v>116.49646321915699</c:v>
                </c:pt>
                <c:pt idx="59">
                  <c:v>96.534874451465399</c:v>
                </c:pt>
                <c:pt idx="60">
                  <c:v>91.421689900700301</c:v>
                </c:pt>
                <c:pt idx="61">
                  <c:v>86.343848679655807</c:v>
                </c:pt>
                <c:pt idx="62">
                  <c:v>69.567370500576004</c:v>
                </c:pt>
                <c:pt idx="63">
                  <c:v>48.964697540701003</c:v>
                </c:pt>
                <c:pt idx="64">
                  <c:v>29.604563501600499</c:v>
                </c:pt>
                <c:pt idx="65">
                  <c:v>14.3177356761111</c:v>
                </c:pt>
                <c:pt idx="66">
                  <c:v>5.0718149304745603</c:v>
                </c:pt>
                <c:pt idx="67">
                  <c:v>2.4088237607151002</c:v>
                </c:pt>
                <c:pt idx="68">
                  <c:v>1.4808058911530999</c:v>
                </c:pt>
                <c:pt idx="69">
                  <c:v>1.3810683469840499</c:v>
                </c:pt>
                <c:pt idx="70">
                  <c:v>0.64849934739631498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171.82211727678001</c:v>
                </c:pt>
                <c:pt idx="1">
                  <c:v>166.75070311334801</c:v>
                </c:pt>
                <c:pt idx="2">
                  <c:v>166.744337977502</c:v>
                </c:pt>
                <c:pt idx="3">
                  <c:v>166.655226075656</c:v>
                </c:pt>
                <c:pt idx="4">
                  <c:v>166.655226075656</c:v>
                </c:pt>
                <c:pt idx="5">
                  <c:v>166.655226075656</c:v>
                </c:pt>
                <c:pt idx="6">
                  <c:v>166.655226075656</c:v>
                </c:pt>
                <c:pt idx="7">
                  <c:v>166.61591230248001</c:v>
                </c:pt>
                <c:pt idx="8">
                  <c:v>165.487631246398</c:v>
                </c:pt>
                <c:pt idx="9">
                  <c:v>165.487631246398</c:v>
                </c:pt>
                <c:pt idx="10">
                  <c:v>165.487631246398</c:v>
                </c:pt>
                <c:pt idx="11">
                  <c:v>165.47450617586099</c:v>
                </c:pt>
                <c:pt idx="12">
                  <c:v>164.31995961909499</c:v>
                </c:pt>
                <c:pt idx="13">
                  <c:v>164.31501041167101</c:v>
                </c:pt>
                <c:pt idx="14">
                  <c:v>164.29521358197701</c:v>
                </c:pt>
                <c:pt idx="15">
                  <c:v>164.29521358197701</c:v>
                </c:pt>
                <c:pt idx="16">
                  <c:v>166.42362990533201</c:v>
                </c:pt>
                <c:pt idx="17">
                  <c:v>166.47475920013801</c:v>
                </c:pt>
                <c:pt idx="18">
                  <c:v>166.46071710404101</c:v>
                </c:pt>
                <c:pt idx="19">
                  <c:v>166.67525841935799</c:v>
                </c:pt>
                <c:pt idx="20">
                  <c:v>169.655273486591</c:v>
                </c:pt>
                <c:pt idx="21">
                  <c:v>171.06622767135701</c:v>
                </c:pt>
                <c:pt idx="22">
                  <c:v>171.07414298998799</c:v>
                </c:pt>
                <c:pt idx="23">
                  <c:v>171.07414298998799</c:v>
                </c:pt>
                <c:pt idx="24">
                  <c:v>181.619440864533</c:v>
                </c:pt>
                <c:pt idx="25">
                  <c:v>182.06293649738399</c:v>
                </c:pt>
                <c:pt idx="26">
                  <c:v>181.884668321486</c:v>
                </c:pt>
                <c:pt idx="27">
                  <c:v>181.79689099902001</c:v>
                </c:pt>
                <c:pt idx="28">
                  <c:v>201.329096243073</c:v>
                </c:pt>
                <c:pt idx="29">
                  <c:v>202.34738258635301</c:v>
                </c:pt>
                <c:pt idx="30">
                  <c:v>202.23019559430301</c:v>
                </c:pt>
                <c:pt idx="31">
                  <c:v>202.212166826296</c:v>
                </c:pt>
                <c:pt idx="32">
                  <c:v>205.96631700811301</c:v>
                </c:pt>
                <c:pt idx="33">
                  <c:v>205.30256002768701</c:v>
                </c:pt>
                <c:pt idx="34">
                  <c:v>202.36083077755899</c:v>
                </c:pt>
                <c:pt idx="35">
                  <c:v>203.47360602366999</c:v>
                </c:pt>
                <c:pt idx="36">
                  <c:v>229.08640864602199</c:v>
                </c:pt>
                <c:pt idx="37">
                  <c:v>234.028655322193</c:v>
                </c:pt>
                <c:pt idx="38">
                  <c:v>234.098630288669</c:v>
                </c:pt>
                <c:pt idx="39">
                  <c:v>234.126089856753</c:v>
                </c:pt>
                <c:pt idx="40">
                  <c:v>275.336331051851</c:v>
                </c:pt>
                <c:pt idx="41">
                  <c:v>288.73173981399901</c:v>
                </c:pt>
                <c:pt idx="42">
                  <c:v>288.60302742627101</c:v>
                </c:pt>
                <c:pt idx="43">
                  <c:v>280.85822321272201</c:v>
                </c:pt>
                <c:pt idx="44">
                  <c:v>220.949735290668</c:v>
                </c:pt>
                <c:pt idx="45">
                  <c:v>220.32019041765099</c:v>
                </c:pt>
                <c:pt idx="46">
                  <c:v>220.373249334478</c:v>
                </c:pt>
                <c:pt idx="47">
                  <c:v>217.241613875638</c:v>
                </c:pt>
                <c:pt idx="48">
                  <c:v>168.09628680116501</c:v>
                </c:pt>
                <c:pt idx="49">
                  <c:v>163.30740127231499</c:v>
                </c:pt>
                <c:pt idx="50">
                  <c:v>163.170190469679</c:v>
                </c:pt>
                <c:pt idx="51">
                  <c:v>163.170190469679</c:v>
                </c:pt>
                <c:pt idx="52">
                  <c:v>162.495762542949</c:v>
                </c:pt>
                <c:pt idx="53">
                  <c:v>162.447589119611</c:v>
                </c:pt>
                <c:pt idx="54">
                  <c:v>162.447589119611</c:v>
                </c:pt>
                <c:pt idx="55">
                  <c:v>162.447589119611</c:v>
                </c:pt>
                <c:pt idx="56">
                  <c:v>161.329136506823</c:v>
                </c:pt>
                <c:pt idx="57">
                  <c:v>161.352220292895</c:v>
                </c:pt>
                <c:pt idx="58">
                  <c:v>161.44455543718601</c:v>
                </c:pt>
                <c:pt idx="59">
                  <c:v>161.44455543718601</c:v>
                </c:pt>
                <c:pt idx="60">
                  <c:v>162.563008049974</c:v>
                </c:pt>
                <c:pt idx="61">
                  <c:v>162.51726372039499</c:v>
                </c:pt>
                <c:pt idx="62">
                  <c:v>162.505827638</c:v>
                </c:pt>
                <c:pt idx="63">
                  <c:v>162.48180862238601</c:v>
                </c:pt>
                <c:pt idx="64">
                  <c:v>170.22457910989701</c:v>
                </c:pt>
                <c:pt idx="65">
                  <c:v>171.91275376206301</c:v>
                </c:pt>
                <c:pt idx="66">
                  <c:v>171.77710110645401</c:v>
                </c:pt>
                <c:pt idx="67">
                  <c:v>179.040190428355</c:v>
                </c:pt>
                <c:pt idx="68">
                  <c:v>249.444752659443</c:v>
                </c:pt>
                <c:pt idx="69">
                  <c:v>258.285330738293</c:v>
                </c:pt>
                <c:pt idx="70">
                  <c:v>258.63628074331899</c:v>
                </c:pt>
                <c:pt idx="71">
                  <c:v>261.317817075081</c:v>
                </c:pt>
                <c:pt idx="72">
                  <c:v>305.21244011177203</c:v>
                </c:pt>
                <c:pt idx="73">
                  <c:v>310.71568115602298</c:v>
                </c:pt>
                <c:pt idx="74">
                  <c:v>310.70572585373498</c:v>
                </c:pt>
                <c:pt idx="75">
                  <c:v>305.15947676584699</c:v>
                </c:pt>
                <c:pt idx="76">
                  <c:v>261.47842170034602</c:v>
                </c:pt>
                <c:pt idx="77">
                  <c:v>256.41925995409701</c:v>
                </c:pt>
                <c:pt idx="78">
                  <c:v>256.44543500374903</c:v>
                </c:pt>
                <c:pt idx="79">
                  <c:v>255.76980902749801</c:v>
                </c:pt>
                <c:pt idx="80">
                  <c:v>235.849489212789</c:v>
                </c:pt>
                <c:pt idx="81">
                  <c:v>232.86883074859099</c:v>
                </c:pt>
                <c:pt idx="82">
                  <c:v>232.803781096813</c:v>
                </c:pt>
                <c:pt idx="83">
                  <c:v>227.33189185940401</c:v>
                </c:pt>
                <c:pt idx="84">
                  <c:v>170.926619063055</c:v>
                </c:pt>
                <c:pt idx="85">
                  <c:v>166.59731181568401</c:v>
                </c:pt>
                <c:pt idx="86">
                  <c:v>166.59731181568401</c:v>
                </c:pt>
                <c:pt idx="87">
                  <c:v>166.59731181568401</c:v>
                </c:pt>
                <c:pt idx="88">
                  <c:v>163.17987555662</c:v>
                </c:pt>
                <c:pt idx="89">
                  <c:v>163.17987555662</c:v>
                </c:pt>
                <c:pt idx="90">
                  <c:v>163.17987555662</c:v>
                </c:pt>
                <c:pt idx="91">
                  <c:v>163.17987555662</c:v>
                </c:pt>
                <c:pt idx="92">
                  <c:v>162.06142294383201</c:v>
                </c:pt>
                <c:pt idx="93">
                  <c:v>162.06142294383201</c:v>
                </c:pt>
                <c:pt idx="94">
                  <c:v>162.06142294383201</c:v>
                </c:pt>
                <c:pt idx="95">
                  <c:v>162.01301969522899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10.8605247245125</c:v>
                </c:pt>
                <c:pt idx="28">
                  <c:v>249.75896940779899</c:v>
                </c:pt>
                <c:pt idx="29">
                  <c:v>833.21598115996096</c:v>
                </c:pt>
                <c:pt idx="30">
                  <c:v>805.12157585095997</c:v>
                </c:pt>
                <c:pt idx="31">
                  <c:v>590.30689348845999</c:v>
                </c:pt>
                <c:pt idx="32">
                  <c:v>715.54374937275998</c:v>
                </c:pt>
                <c:pt idx="33">
                  <c:v>712.59202809083899</c:v>
                </c:pt>
                <c:pt idx="34">
                  <c:v>708.17104763965597</c:v>
                </c:pt>
                <c:pt idx="35">
                  <c:v>701.89034465185796</c:v>
                </c:pt>
                <c:pt idx="36">
                  <c:v>526.38135799212296</c:v>
                </c:pt>
                <c:pt idx="37">
                  <c:v>444.32185139191</c:v>
                </c:pt>
                <c:pt idx="38">
                  <c:v>424.97013143428399</c:v>
                </c:pt>
                <c:pt idx="39">
                  <c:v>424.275218735142</c:v>
                </c:pt>
                <c:pt idx="40">
                  <c:v>200.83035274249599</c:v>
                </c:pt>
                <c:pt idx="41">
                  <c:v>76.202361691376097</c:v>
                </c:pt>
                <c:pt idx="42">
                  <c:v>72.866771949694197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67.247889474086406</c:v>
                </c:pt>
                <c:pt idx="52">
                  <c:v>186.157725023263</c:v>
                </c:pt>
                <c:pt idx="53">
                  <c:v>188.84472900682499</c:v>
                </c:pt>
                <c:pt idx="54">
                  <c:v>190.83020165188199</c:v>
                </c:pt>
                <c:pt idx="55">
                  <c:v>156.74628824048199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226.78062084685999</c:v>
                </c:pt>
                <c:pt idx="61">
                  <c:v>218.367332472501</c:v>
                </c:pt>
                <c:pt idx="62">
                  <c:v>213.048015633235</c:v>
                </c:pt>
                <c:pt idx="63">
                  <c:v>216.99248535603601</c:v>
                </c:pt>
                <c:pt idx="64">
                  <c:v>361.82641741089998</c:v>
                </c:pt>
                <c:pt idx="65">
                  <c:v>439.86871893583998</c:v>
                </c:pt>
                <c:pt idx="66">
                  <c:v>434.04989679719802</c:v>
                </c:pt>
                <c:pt idx="67">
                  <c:v>387.29766426850301</c:v>
                </c:pt>
                <c:pt idx="68">
                  <c:v>471.25659110343099</c:v>
                </c:pt>
                <c:pt idx="69">
                  <c:v>1008.31979883342</c:v>
                </c:pt>
                <c:pt idx="70">
                  <c:v>982.29026762485705</c:v>
                </c:pt>
                <c:pt idx="71">
                  <c:v>848.68252345656697</c:v>
                </c:pt>
                <c:pt idx="72">
                  <c:v>734.878184522433</c:v>
                </c:pt>
                <c:pt idx="73">
                  <c:v>730.68596622223799</c:v>
                </c:pt>
                <c:pt idx="74">
                  <c:v>728.951995813792</c:v>
                </c:pt>
                <c:pt idx="75">
                  <c:v>721.95117597652995</c:v>
                </c:pt>
                <c:pt idx="76">
                  <c:v>713.22677923651599</c:v>
                </c:pt>
                <c:pt idx="77">
                  <c:v>725.27196365741497</c:v>
                </c:pt>
                <c:pt idx="78">
                  <c:v>733.98018239886403</c:v>
                </c:pt>
                <c:pt idx="79">
                  <c:v>633.40275090162504</c:v>
                </c:pt>
                <c:pt idx="80">
                  <c:v>84.322938366737702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-1671.0813687293501</c:v>
                </c:pt>
                <c:pt idx="1">
                  <c:v>-1137.32093411034</c:v>
                </c:pt>
                <c:pt idx="2">
                  <c:v>-1008.38408345176</c:v>
                </c:pt>
                <c:pt idx="3">
                  <c:v>-799.00388216080103</c:v>
                </c:pt>
                <c:pt idx="4">
                  <c:v>-807.57942777036601</c:v>
                </c:pt>
                <c:pt idx="5">
                  <c:v>-859.35760203945995</c:v>
                </c:pt>
                <c:pt idx="6">
                  <c:v>-906.29453925359599</c:v>
                </c:pt>
                <c:pt idx="7">
                  <c:v>-866.07910203237702</c:v>
                </c:pt>
                <c:pt idx="8">
                  <c:v>-969.95507387881105</c:v>
                </c:pt>
                <c:pt idx="9">
                  <c:v>-1022.7515743488</c:v>
                </c:pt>
                <c:pt idx="10">
                  <c:v>-974.05822968897201</c:v>
                </c:pt>
                <c:pt idx="11">
                  <c:v>-960.32045403438804</c:v>
                </c:pt>
                <c:pt idx="12">
                  <c:v>-1054.39267450323</c:v>
                </c:pt>
                <c:pt idx="13">
                  <c:v>-1065.24005091051</c:v>
                </c:pt>
                <c:pt idx="14">
                  <c:v>-1079.5521542920801</c:v>
                </c:pt>
                <c:pt idx="15">
                  <c:v>-1047.0564774260999</c:v>
                </c:pt>
                <c:pt idx="16">
                  <c:v>-1009.9292738763</c:v>
                </c:pt>
                <c:pt idx="17">
                  <c:v>-979.66705657486898</c:v>
                </c:pt>
                <c:pt idx="18">
                  <c:v>-955.32294434140499</c:v>
                </c:pt>
                <c:pt idx="19">
                  <c:v>-1109.92319684211</c:v>
                </c:pt>
                <c:pt idx="20">
                  <c:v>-1268.04978782788</c:v>
                </c:pt>
                <c:pt idx="21">
                  <c:v>-1524.0729523309301</c:v>
                </c:pt>
                <c:pt idx="22">
                  <c:v>-1578.4310955211299</c:v>
                </c:pt>
                <c:pt idx="23">
                  <c:v>-1587.11023741755</c:v>
                </c:pt>
                <c:pt idx="24">
                  <c:v>-1488.67832779174</c:v>
                </c:pt>
                <c:pt idx="25">
                  <c:v>-1397.94259582311</c:v>
                </c:pt>
                <c:pt idx="26">
                  <c:v>-1185.40764266628</c:v>
                </c:pt>
                <c:pt idx="27">
                  <c:v>-1055.3325421070299</c:v>
                </c:pt>
                <c:pt idx="28">
                  <c:v>-1175.2490268730601</c:v>
                </c:pt>
                <c:pt idx="29">
                  <c:v>-1664.25786369758</c:v>
                </c:pt>
                <c:pt idx="30">
                  <c:v>-1689.4434681528001</c:v>
                </c:pt>
                <c:pt idx="31">
                  <c:v>-1490.94955834655</c:v>
                </c:pt>
                <c:pt idx="32">
                  <c:v>-1588.8038892653001</c:v>
                </c:pt>
                <c:pt idx="33">
                  <c:v>-1590.69711986725</c:v>
                </c:pt>
                <c:pt idx="34">
                  <c:v>-1520.12635920906</c:v>
                </c:pt>
                <c:pt idx="35">
                  <c:v>-1380.52135500855</c:v>
                </c:pt>
                <c:pt idx="36">
                  <c:v>-1209.88227751966</c:v>
                </c:pt>
                <c:pt idx="37">
                  <c:v>-1154.3986184411899</c:v>
                </c:pt>
                <c:pt idx="38">
                  <c:v>-1161.7899371543899</c:v>
                </c:pt>
                <c:pt idx="39">
                  <c:v>-1162.89746992613</c:v>
                </c:pt>
                <c:pt idx="40">
                  <c:v>-976.43808809705797</c:v>
                </c:pt>
                <c:pt idx="41">
                  <c:v>-932.85021225648904</c:v>
                </c:pt>
                <c:pt idx="42">
                  <c:v>-996.06218817305205</c:v>
                </c:pt>
                <c:pt idx="43">
                  <c:v>-933.69970503142702</c:v>
                </c:pt>
                <c:pt idx="44">
                  <c:v>-876.33571855938703</c:v>
                </c:pt>
                <c:pt idx="45">
                  <c:v>-906.78909912881898</c:v>
                </c:pt>
                <c:pt idx="46">
                  <c:v>-926.47870222332904</c:v>
                </c:pt>
                <c:pt idx="47">
                  <c:v>-1010.92062943089</c:v>
                </c:pt>
                <c:pt idx="48">
                  <c:v>-960.42953710544498</c:v>
                </c:pt>
                <c:pt idx="49">
                  <c:v>-855.50168185367602</c:v>
                </c:pt>
                <c:pt idx="50">
                  <c:v>-913.527575119277</c:v>
                </c:pt>
                <c:pt idx="51">
                  <c:v>-870.41351653140202</c:v>
                </c:pt>
                <c:pt idx="52">
                  <c:v>-917.81036469934202</c:v>
                </c:pt>
                <c:pt idx="53">
                  <c:v>-902.10538353942002</c:v>
                </c:pt>
                <c:pt idx="54">
                  <c:v>-947.11428009114502</c:v>
                </c:pt>
                <c:pt idx="55">
                  <c:v>-1030.4594829278601</c:v>
                </c:pt>
                <c:pt idx="56">
                  <c:v>-828.33102977325495</c:v>
                </c:pt>
                <c:pt idx="57">
                  <c:v>-833.18801414059897</c:v>
                </c:pt>
                <c:pt idx="58">
                  <c:v>-810.64023960617897</c:v>
                </c:pt>
                <c:pt idx="59">
                  <c:v>-770.91579705899198</c:v>
                </c:pt>
                <c:pt idx="60">
                  <c:v>-1055.2020235155901</c:v>
                </c:pt>
                <c:pt idx="61">
                  <c:v>-1181.0518127892401</c:v>
                </c:pt>
                <c:pt idx="62">
                  <c:v>-1186.9859673052899</c:v>
                </c:pt>
                <c:pt idx="63">
                  <c:v>-1205.64203267382</c:v>
                </c:pt>
                <c:pt idx="64">
                  <c:v>-1377.5568076334</c:v>
                </c:pt>
                <c:pt idx="65">
                  <c:v>-1403.2384866707901</c:v>
                </c:pt>
                <c:pt idx="66">
                  <c:v>-1430.4186942961001</c:v>
                </c:pt>
                <c:pt idx="67">
                  <c:v>-1406.0315740536801</c:v>
                </c:pt>
                <c:pt idx="68">
                  <c:v>-1376.76591306925</c:v>
                </c:pt>
                <c:pt idx="69">
                  <c:v>-1854.9743978859301</c:v>
                </c:pt>
                <c:pt idx="70">
                  <c:v>-1977.06526461709</c:v>
                </c:pt>
                <c:pt idx="71">
                  <c:v>-1954.59125953378</c:v>
                </c:pt>
                <c:pt idx="72">
                  <c:v>-1841.2650350720401</c:v>
                </c:pt>
                <c:pt idx="73">
                  <c:v>-1929.4272154817099</c:v>
                </c:pt>
                <c:pt idx="74">
                  <c:v>-1938.2267765804299</c:v>
                </c:pt>
                <c:pt idx="75">
                  <c:v>-1954.0130684983901</c:v>
                </c:pt>
                <c:pt idx="76">
                  <c:v>-1991.40547870365</c:v>
                </c:pt>
                <c:pt idx="77">
                  <c:v>-1975.6468624152899</c:v>
                </c:pt>
                <c:pt idx="78">
                  <c:v>-1929.4015138053201</c:v>
                </c:pt>
                <c:pt idx="79">
                  <c:v>-1823.79795020147</c:v>
                </c:pt>
                <c:pt idx="80">
                  <c:v>-1491.6570151173701</c:v>
                </c:pt>
                <c:pt idx="81">
                  <c:v>-1500.76487547852</c:v>
                </c:pt>
                <c:pt idx="82">
                  <c:v>-1642.0561110741301</c:v>
                </c:pt>
                <c:pt idx="83">
                  <c:v>-1714.83419454508</c:v>
                </c:pt>
                <c:pt idx="84">
                  <c:v>-1505.9702303582999</c:v>
                </c:pt>
                <c:pt idx="85">
                  <c:v>-1280.5572467930499</c:v>
                </c:pt>
                <c:pt idx="86">
                  <c:v>-1366.33605193515</c:v>
                </c:pt>
                <c:pt idx="87">
                  <c:v>-1402.6713417163801</c:v>
                </c:pt>
                <c:pt idx="88">
                  <c:v>-1510.5969994120401</c:v>
                </c:pt>
                <c:pt idx="89">
                  <c:v>-1442.08837529432</c:v>
                </c:pt>
                <c:pt idx="90">
                  <c:v>-1463.1358164835999</c:v>
                </c:pt>
                <c:pt idx="91">
                  <c:v>-1438.5270414389199</c:v>
                </c:pt>
                <c:pt idx="92">
                  <c:v>-1533.9796433537999</c:v>
                </c:pt>
                <c:pt idx="93">
                  <c:v>-1596.5122490336701</c:v>
                </c:pt>
                <c:pt idx="94">
                  <c:v>-1426.99897748331</c:v>
                </c:pt>
                <c:pt idx="95">
                  <c:v>-1514.48324596458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-529.39769304227002</c:v>
                </c:pt>
                <c:pt idx="1">
                  <c:v>-1115.36516178838</c:v>
                </c:pt>
                <c:pt idx="2">
                  <c:v>-1113.4962443538</c:v>
                </c:pt>
                <c:pt idx="3">
                  <c:v>-1113.6728273655301</c:v>
                </c:pt>
                <c:pt idx="4">
                  <c:v>-1108.5264656587599</c:v>
                </c:pt>
                <c:pt idx="5">
                  <c:v>-1108.32116763097</c:v>
                </c:pt>
                <c:pt idx="6">
                  <c:v>-1106.6392214079301</c:v>
                </c:pt>
                <c:pt idx="7">
                  <c:v>-1106.0749570053699</c:v>
                </c:pt>
                <c:pt idx="8">
                  <c:v>-1102.6936635053501</c:v>
                </c:pt>
                <c:pt idx="9">
                  <c:v>-1101.08238653439</c:v>
                </c:pt>
                <c:pt idx="10">
                  <c:v>-1099.8483454063401</c:v>
                </c:pt>
                <c:pt idx="11">
                  <c:v>-1098.67964834907</c:v>
                </c:pt>
                <c:pt idx="12">
                  <c:v>-1094.3287868018499</c:v>
                </c:pt>
                <c:pt idx="13">
                  <c:v>-1093.8427288310399</c:v>
                </c:pt>
                <c:pt idx="14">
                  <c:v>-1091.9951448919801</c:v>
                </c:pt>
                <c:pt idx="15">
                  <c:v>-1089.78112293916</c:v>
                </c:pt>
                <c:pt idx="16">
                  <c:v>-1086.7668245488001</c:v>
                </c:pt>
                <c:pt idx="17">
                  <c:v>-1084.32876812262</c:v>
                </c:pt>
                <c:pt idx="18">
                  <c:v>-1060.99762095338</c:v>
                </c:pt>
                <c:pt idx="19">
                  <c:v>-779.39933053905099</c:v>
                </c:pt>
                <c:pt idx="20">
                  <c:v>-580.57958856208495</c:v>
                </c:pt>
                <c:pt idx="21">
                  <c:v>-264.48231799321798</c:v>
                </c:pt>
                <c:pt idx="22">
                  <c:v>-229.928656419373</c:v>
                </c:pt>
                <c:pt idx="23">
                  <c:v>-72.355247482186996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-3.4563539145101401</c:v>
                </c:pt>
                <c:pt idx="53">
                  <c:v>-11.067044008589299</c:v>
                </c:pt>
                <c:pt idx="54">
                  <c:v>-9.9730911831710607</c:v>
                </c:pt>
                <c:pt idx="55">
                  <c:v>-9.9194003627907303</c:v>
                </c:pt>
                <c:pt idx="56">
                  <c:v>-9.8388641002179398</c:v>
                </c:pt>
                <c:pt idx="57">
                  <c:v>-10.0267823875789</c:v>
                </c:pt>
                <c:pt idx="58">
                  <c:v>-1.9999873634754499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-149.92522422241001</c:v>
                </c:pt>
                <c:pt idx="91">
                  <c:v>-315.66914647424301</c:v>
                </c:pt>
                <c:pt idx="92">
                  <c:v>-314.70941977170997</c:v>
                </c:pt>
                <c:pt idx="93">
                  <c:v>-314.615463092205</c:v>
                </c:pt>
                <c:pt idx="94">
                  <c:v>-594.56670360615499</c:v>
                </c:pt>
                <c:pt idx="95">
                  <c:v>-631.10337872011303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304059792763716"/>
          <c:w val="0.19904200363756794"/>
          <c:h val="0.750772436441877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3704.3605612720698</c:v>
                </c:pt>
                <c:pt idx="1">
                  <c:v>3705.781054133</c:v>
                </c:pt>
                <c:pt idx="2">
                  <c:v>3705.4409551579702</c:v>
                </c:pt>
                <c:pt idx="3">
                  <c:v>3705.3275671235801</c:v>
                </c:pt>
                <c:pt idx="4">
                  <c:v>3704.0671103037098</c:v>
                </c:pt>
                <c:pt idx="5">
                  <c:v>3702.6398766836901</c:v>
                </c:pt>
                <c:pt idx="6">
                  <c:v>3702.2464540709998</c:v>
                </c:pt>
                <c:pt idx="7">
                  <c:v>3705.2808702708298</c:v>
                </c:pt>
                <c:pt idx="8">
                  <c:v>3705.5876725011299</c:v>
                </c:pt>
                <c:pt idx="9">
                  <c:v>3705.39427458723</c:v>
                </c:pt>
                <c:pt idx="10">
                  <c:v>3707.8084921056102</c:v>
                </c:pt>
                <c:pt idx="11">
                  <c:v>3708.33534592763</c:v>
                </c:pt>
                <c:pt idx="12">
                  <c:v>3706.6080182723299</c:v>
                </c:pt>
                <c:pt idx="13">
                  <c:v>3707.2882813505098</c:v>
                </c:pt>
                <c:pt idx="14">
                  <c:v>3706.6080345543501</c:v>
                </c:pt>
                <c:pt idx="15">
                  <c:v>3706.9415067445002</c:v>
                </c:pt>
                <c:pt idx="16">
                  <c:v>3706.1611906118501</c:v>
                </c:pt>
                <c:pt idx="17">
                  <c:v>3705.9611821950898</c:v>
                </c:pt>
                <c:pt idx="18">
                  <c:v>3705.7277142133298</c:v>
                </c:pt>
                <c:pt idx="19">
                  <c:v>3707.1482396383199</c:v>
                </c:pt>
                <c:pt idx="20">
                  <c:v>3706.0145058327398</c:v>
                </c:pt>
                <c:pt idx="21">
                  <c:v>3706.5880402254902</c:v>
                </c:pt>
                <c:pt idx="22">
                  <c:v>3707.2149796660201</c:v>
                </c:pt>
                <c:pt idx="23">
                  <c:v>3707.4883548953799</c:v>
                </c:pt>
                <c:pt idx="24">
                  <c:v>3706.7214063067099</c:v>
                </c:pt>
                <c:pt idx="25">
                  <c:v>3707.1816015111599</c:v>
                </c:pt>
                <c:pt idx="26">
                  <c:v>3707.09488343661</c:v>
                </c:pt>
                <c:pt idx="27">
                  <c:v>3707.53503546611</c:v>
                </c:pt>
                <c:pt idx="28">
                  <c:v>3707.95517688472</c:v>
                </c:pt>
                <c:pt idx="29">
                  <c:v>3708.8288704408601</c:v>
                </c:pt>
                <c:pt idx="30">
                  <c:v>3708.9089128844298</c:v>
                </c:pt>
                <c:pt idx="31">
                  <c:v>3707.6217372586302</c:v>
                </c:pt>
                <c:pt idx="32">
                  <c:v>3706.5613702656501</c:v>
                </c:pt>
                <c:pt idx="33">
                  <c:v>3706.7948056833602</c:v>
                </c:pt>
                <c:pt idx="34">
                  <c:v>3705.4009502182098</c:v>
                </c:pt>
                <c:pt idx="35">
                  <c:v>3706.40130166054</c:v>
                </c:pt>
                <c:pt idx="36">
                  <c:v>3706.01452211477</c:v>
                </c:pt>
                <c:pt idx="37">
                  <c:v>3706.16788252485</c:v>
                </c:pt>
                <c:pt idx="38">
                  <c:v>3707.4483988017</c:v>
                </c:pt>
                <c:pt idx="39">
                  <c:v>3706.78813005239</c:v>
                </c:pt>
                <c:pt idx="40">
                  <c:v>3707.7084716151999</c:v>
                </c:pt>
                <c:pt idx="41">
                  <c:v>3707.7884977767399</c:v>
                </c:pt>
                <c:pt idx="42">
                  <c:v>3707.7684871658498</c:v>
                </c:pt>
                <c:pt idx="43">
                  <c:v>3706.8681399318998</c:v>
                </c:pt>
                <c:pt idx="44">
                  <c:v>3706.2412330554198</c:v>
                </c:pt>
                <c:pt idx="45">
                  <c:v>3706.45467414427</c:v>
                </c:pt>
                <c:pt idx="46">
                  <c:v>3707.2482926927801</c:v>
                </c:pt>
                <c:pt idx="47">
                  <c:v>3707.1482396383199</c:v>
                </c:pt>
                <c:pt idx="48">
                  <c:v>3706.02118146371</c:v>
                </c:pt>
                <c:pt idx="49">
                  <c:v>3705.1675310825199</c:v>
                </c:pt>
                <c:pt idx="50">
                  <c:v>3704.5739372327998</c:v>
                </c:pt>
                <c:pt idx="51">
                  <c:v>3703.2601404932502</c:v>
                </c:pt>
                <c:pt idx="52">
                  <c:v>3701.3861117768101</c:v>
                </c:pt>
                <c:pt idx="53">
                  <c:v>3699.7521941090599</c:v>
                </c:pt>
                <c:pt idx="54">
                  <c:v>3702.0596992240198</c:v>
                </c:pt>
                <c:pt idx="55">
                  <c:v>3700.32574478383</c:v>
                </c:pt>
                <c:pt idx="56">
                  <c:v>3701.71960024898</c:v>
                </c:pt>
                <c:pt idx="57">
                  <c:v>3700.44574332108</c:v>
                </c:pt>
                <c:pt idx="58">
                  <c:v>3699.2853558376901</c:v>
                </c:pt>
                <c:pt idx="59">
                  <c:v>3699.6654923165402</c:v>
                </c:pt>
                <c:pt idx="60">
                  <c:v>3699.5988174169402</c:v>
                </c:pt>
                <c:pt idx="61">
                  <c:v>3697.8648466947302</c:v>
                </c:pt>
                <c:pt idx="62">
                  <c:v>3696.1508703013801</c:v>
                </c:pt>
                <c:pt idx="63">
                  <c:v>3695.4439046993002</c:v>
                </c:pt>
                <c:pt idx="64">
                  <c:v>3694.8437329107701</c:v>
                </c:pt>
                <c:pt idx="65">
                  <c:v>3694.14344293966</c:v>
                </c:pt>
                <c:pt idx="66">
                  <c:v>3693.4431855326202</c:v>
                </c:pt>
                <c:pt idx="67">
                  <c:v>3693.3298463443102</c:v>
                </c:pt>
                <c:pt idx="68">
                  <c:v>3694.34351648454</c:v>
                </c:pt>
                <c:pt idx="69">
                  <c:v>3693.9167319990102</c:v>
                </c:pt>
                <c:pt idx="70">
                  <c:v>3694.01009314047</c:v>
                </c:pt>
                <c:pt idx="71">
                  <c:v>3693.2565120957702</c:v>
                </c:pt>
                <c:pt idx="72">
                  <c:v>3694.4235752101299</c:v>
                </c:pt>
                <c:pt idx="73">
                  <c:v>3693.2898251225301</c:v>
                </c:pt>
                <c:pt idx="74">
                  <c:v>3693.05638970482</c:v>
                </c:pt>
                <c:pt idx="75">
                  <c:v>3691.4691526078</c:v>
                </c:pt>
                <c:pt idx="76">
                  <c:v>3691.4558176278802</c:v>
                </c:pt>
                <c:pt idx="77">
                  <c:v>3691.3157433516299</c:v>
                </c:pt>
                <c:pt idx="78">
                  <c:v>3690.90896947699</c:v>
                </c:pt>
                <c:pt idx="79">
                  <c:v>3690.6155022266098</c:v>
                </c:pt>
                <c:pt idx="80">
                  <c:v>3692.2361011964699</c:v>
                </c:pt>
                <c:pt idx="81">
                  <c:v>3692.0026657787598</c:v>
                </c:pt>
                <c:pt idx="82">
                  <c:v>3691.66922615267</c:v>
                </c:pt>
                <c:pt idx="83">
                  <c:v>3693.6499509904902</c:v>
                </c:pt>
                <c:pt idx="84">
                  <c:v>3692.1360481420102</c:v>
                </c:pt>
                <c:pt idx="85">
                  <c:v>3693.2031070479902</c:v>
                </c:pt>
                <c:pt idx="86">
                  <c:v>3694.1034379999101</c:v>
                </c:pt>
                <c:pt idx="87">
                  <c:v>3693.6166053996699</c:v>
                </c:pt>
                <c:pt idx="88">
                  <c:v>3694.0768006041199</c:v>
                </c:pt>
                <c:pt idx="89">
                  <c:v>3694.97042336101</c:v>
                </c:pt>
                <c:pt idx="90">
                  <c:v>3694.0900867379601</c:v>
                </c:pt>
                <c:pt idx="91">
                  <c:v>3695.0971463753199</c:v>
                </c:pt>
                <c:pt idx="92">
                  <c:v>3695.7641070376299</c:v>
                </c:pt>
                <c:pt idx="93">
                  <c:v>3697.7114374385601</c:v>
                </c:pt>
                <c:pt idx="94">
                  <c:v>3698.0249152998399</c:v>
                </c:pt>
                <c:pt idx="95">
                  <c:v>3698.03823399773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4928.8389928465303</c:v>
                </c:pt>
                <c:pt idx="1">
                  <c:v>4890.2885052091096</c:v>
                </c:pt>
                <c:pt idx="2">
                  <c:v>4866.94184396319</c:v>
                </c:pt>
                <c:pt idx="3">
                  <c:v>4879.5766997345399</c:v>
                </c:pt>
                <c:pt idx="4">
                  <c:v>4876.3544040897305</c:v>
                </c:pt>
                <c:pt idx="5">
                  <c:v>4873.45748747568</c:v>
                </c:pt>
                <c:pt idx="6">
                  <c:v>4873.0801768063402</c:v>
                </c:pt>
                <c:pt idx="7">
                  <c:v>4861.1282319551401</c:v>
                </c:pt>
                <c:pt idx="8">
                  <c:v>4935.6696817177499</c:v>
                </c:pt>
                <c:pt idx="9">
                  <c:v>4895.0324176099602</c:v>
                </c:pt>
                <c:pt idx="10">
                  <c:v>4900.16028845646</c:v>
                </c:pt>
                <c:pt idx="11">
                  <c:v>4865.1012326744003</c:v>
                </c:pt>
                <c:pt idx="12">
                  <c:v>4815.6131784466897</c:v>
                </c:pt>
                <c:pt idx="13">
                  <c:v>4800.9826404860696</c:v>
                </c:pt>
                <c:pt idx="14">
                  <c:v>4786.4221674548098</c:v>
                </c:pt>
                <c:pt idx="15">
                  <c:v>4774.7057908348497</c:v>
                </c:pt>
                <c:pt idx="16">
                  <c:v>4850.83099102499</c:v>
                </c:pt>
                <c:pt idx="17">
                  <c:v>4918.6812564891998</c:v>
                </c:pt>
                <c:pt idx="18">
                  <c:v>4956.3527567155797</c:v>
                </c:pt>
                <c:pt idx="19">
                  <c:v>4987.4162685765896</c:v>
                </c:pt>
                <c:pt idx="20">
                  <c:v>5009.1226074769202</c:v>
                </c:pt>
                <c:pt idx="21">
                  <c:v>5027.5347099454002</c:v>
                </c:pt>
                <c:pt idx="22">
                  <c:v>4967.3793442706001</c:v>
                </c:pt>
                <c:pt idx="23">
                  <c:v>5009.7345978133499</c:v>
                </c:pt>
                <c:pt idx="24">
                  <c:v>5077.9284743284697</c:v>
                </c:pt>
                <c:pt idx="25">
                  <c:v>5196.95098510757</c:v>
                </c:pt>
                <c:pt idx="26">
                  <c:v>5256.99639919526</c:v>
                </c:pt>
                <c:pt idx="27">
                  <c:v>5424.0631790843299</c:v>
                </c:pt>
                <c:pt idx="28">
                  <c:v>5586.5232803703002</c:v>
                </c:pt>
                <c:pt idx="29">
                  <c:v>5646.0855130147002</c:v>
                </c:pt>
                <c:pt idx="30">
                  <c:v>5639.1659677276803</c:v>
                </c:pt>
                <c:pt idx="31">
                  <c:v>5670.0369573544403</c:v>
                </c:pt>
                <c:pt idx="32">
                  <c:v>5752.8717713218002</c:v>
                </c:pt>
                <c:pt idx="33">
                  <c:v>5723.9413070869396</c:v>
                </c:pt>
                <c:pt idx="34">
                  <c:v>5717.0829081779102</c:v>
                </c:pt>
                <c:pt idx="35">
                  <c:v>5660.6947912550904</c:v>
                </c:pt>
                <c:pt idx="36">
                  <c:v>5675.2295617453401</c:v>
                </c:pt>
                <c:pt idx="37">
                  <c:v>5660.5571296301496</c:v>
                </c:pt>
                <c:pt idx="38">
                  <c:v>5674.2136367246003</c:v>
                </c:pt>
                <c:pt idx="39">
                  <c:v>5685.6545584555497</c:v>
                </c:pt>
                <c:pt idx="40">
                  <c:v>5671.2986197295604</c:v>
                </c:pt>
                <c:pt idx="41">
                  <c:v>5581.3521989778901</c:v>
                </c:pt>
                <c:pt idx="42">
                  <c:v>5425.1841850442097</c:v>
                </c:pt>
                <c:pt idx="43">
                  <c:v>5389.6241436259097</c:v>
                </c:pt>
                <c:pt idx="44">
                  <c:v>5440.4669949164299</c:v>
                </c:pt>
                <c:pt idx="45">
                  <c:v>5455.9253455745402</c:v>
                </c:pt>
                <c:pt idx="46">
                  <c:v>5409.0305822970804</c:v>
                </c:pt>
                <c:pt idx="47">
                  <c:v>5336.1008891878801</c:v>
                </c:pt>
                <c:pt idx="48">
                  <c:v>5493.4532275051497</c:v>
                </c:pt>
                <c:pt idx="49">
                  <c:v>5522.92551841774</c:v>
                </c:pt>
                <c:pt idx="50">
                  <c:v>5559.1631393712496</c:v>
                </c:pt>
                <c:pt idx="51">
                  <c:v>5524.11964991685</c:v>
                </c:pt>
                <c:pt idx="52">
                  <c:v>5616.0564214728302</c:v>
                </c:pt>
                <c:pt idx="53">
                  <c:v>5677.3609638823</c:v>
                </c:pt>
                <c:pt idx="54">
                  <c:v>5637.9213855302596</c:v>
                </c:pt>
                <c:pt idx="55">
                  <c:v>5623.0214809906101</c:v>
                </c:pt>
                <c:pt idx="56">
                  <c:v>5695.1057546680704</c:v>
                </c:pt>
                <c:pt idx="57">
                  <c:v>5780.1044198190602</c:v>
                </c:pt>
                <c:pt idx="58">
                  <c:v>5772.5485309557198</c:v>
                </c:pt>
                <c:pt idx="59">
                  <c:v>5775.6377394355304</c:v>
                </c:pt>
                <c:pt idx="60">
                  <c:v>5699.2220116754797</c:v>
                </c:pt>
                <c:pt idx="61">
                  <c:v>5677.9377078404596</c:v>
                </c:pt>
                <c:pt idx="62">
                  <c:v>5711.6843543610403</c:v>
                </c:pt>
                <c:pt idx="63">
                  <c:v>5702.5921051585901</c:v>
                </c:pt>
                <c:pt idx="64">
                  <c:v>5676.7749393651502</c:v>
                </c:pt>
                <c:pt idx="65">
                  <c:v>5683.5412566995801</c:v>
                </c:pt>
                <c:pt idx="66">
                  <c:v>5674.0655756080396</c:v>
                </c:pt>
                <c:pt idx="67">
                  <c:v>5672.6865898542601</c:v>
                </c:pt>
                <c:pt idx="68">
                  <c:v>5638.1930887039298</c:v>
                </c:pt>
                <c:pt idx="69">
                  <c:v>5639.2828961889199</c:v>
                </c:pt>
                <c:pt idx="70">
                  <c:v>5617.7511436907698</c:v>
                </c:pt>
                <c:pt idx="71">
                  <c:v>5548.80550898813</c:v>
                </c:pt>
                <c:pt idx="72">
                  <c:v>5593.5830213355903</c:v>
                </c:pt>
                <c:pt idx="73">
                  <c:v>5631.3158983084504</c:v>
                </c:pt>
                <c:pt idx="74">
                  <c:v>5712.1305781173096</c:v>
                </c:pt>
                <c:pt idx="75">
                  <c:v>5689.4365178808202</c:v>
                </c:pt>
                <c:pt idx="76">
                  <c:v>5723.1794126860595</c:v>
                </c:pt>
                <c:pt idx="77">
                  <c:v>5769.7003208214601</c:v>
                </c:pt>
                <c:pt idx="78">
                  <c:v>5768.6651106675099</c:v>
                </c:pt>
                <c:pt idx="79">
                  <c:v>5692.9285421122904</c:v>
                </c:pt>
                <c:pt idx="80">
                  <c:v>5782.5026215719399</c:v>
                </c:pt>
                <c:pt idx="81">
                  <c:v>5794.0764988287601</c:v>
                </c:pt>
                <c:pt idx="82">
                  <c:v>5711.4252885442802</c:v>
                </c:pt>
                <c:pt idx="83">
                  <c:v>5728.7071044939103</c:v>
                </c:pt>
                <c:pt idx="84">
                  <c:v>5844.0943676631696</c:v>
                </c:pt>
                <c:pt idx="85">
                  <c:v>5871.9618458866998</c:v>
                </c:pt>
                <c:pt idx="86">
                  <c:v>5827.2470595868499</c:v>
                </c:pt>
                <c:pt idx="87">
                  <c:v>5719.8839256824403</c:v>
                </c:pt>
                <c:pt idx="88">
                  <c:v>5760.1831075829696</c:v>
                </c:pt>
                <c:pt idx="89">
                  <c:v>5769.3028693645301</c:v>
                </c:pt>
                <c:pt idx="90">
                  <c:v>5807.9456031254704</c:v>
                </c:pt>
                <c:pt idx="91">
                  <c:v>5803.2891649295098</c:v>
                </c:pt>
                <c:pt idx="92">
                  <c:v>5876.4276047962903</c:v>
                </c:pt>
                <c:pt idx="93">
                  <c:v>5883.6892143743898</c:v>
                </c:pt>
                <c:pt idx="94">
                  <c:v>5931.7585278297001</c:v>
                </c:pt>
                <c:pt idx="95">
                  <c:v>5899.0090148434101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101.618392132887</c:v>
                </c:pt>
                <c:pt idx="1">
                  <c:v>102.82248077763001</c:v>
                </c:pt>
                <c:pt idx="2">
                  <c:v>99.176767426243103</c:v>
                </c:pt>
                <c:pt idx="3">
                  <c:v>96.541152089174403</c:v>
                </c:pt>
                <c:pt idx="4">
                  <c:v>96.133099928305498</c:v>
                </c:pt>
                <c:pt idx="5">
                  <c:v>96.407364972340005</c:v>
                </c:pt>
                <c:pt idx="6">
                  <c:v>96.547841368462201</c:v>
                </c:pt>
                <c:pt idx="7">
                  <c:v>95.176517679367706</c:v>
                </c:pt>
                <c:pt idx="8">
                  <c:v>101.752179249721</c:v>
                </c:pt>
                <c:pt idx="9">
                  <c:v>97.858960012888403</c:v>
                </c:pt>
                <c:pt idx="10">
                  <c:v>97.925853316125995</c:v>
                </c:pt>
                <c:pt idx="11">
                  <c:v>95.450782723402199</c:v>
                </c:pt>
                <c:pt idx="12">
                  <c:v>95.383888909805407</c:v>
                </c:pt>
                <c:pt idx="13">
                  <c:v>95.537744885221798</c:v>
                </c:pt>
                <c:pt idx="14">
                  <c:v>95.464161281977795</c:v>
                </c:pt>
                <c:pt idx="15">
                  <c:v>96.387296113757898</c:v>
                </c:pt>
                <c:pt idx="16">
                  <c:v>127.800630366403</c:v>
                </c:pt>
                <c:pt idx="17">
                  <c:v>145.27998559447801</c:v>
                </c:pt>
                <c:pt idx="18">
                  <c:v>224.63611482711599</c:v>
                </c:pt>
                <c:pt idx="19">
                  <c:v>243.34631530672701</c:v>
                </c:pt>
                <c:pt idx="20">
                  <c:v>284.37229241053097</c:v>
                </c:pt>
                <c:pt idx="21">
                  <c:v>444.95088888758801</c:v>
                </c:pt>
                <c:pt idx="22">
                  <c:v>684.19661729955897</c:v>
                </c:pt>
                <c:pt idx="23">
                  <c:v>656.63635384903796</c:v>
                </c:pt>
                <c:pt idx="24">
                  <c:v>752.74939665702504</c:v>
                </c:pt>
                <c:pt idx="25">
                  <c:v>859.00352772452095</c:v>
                </c:pt>
                <c:pt idx="26">
                  <c:v>877.66021805270304</c:v>
                </c:pt>
                <c:pt idx="27">
                  <c:v>909.02003296745204</c:v>
                </c:pt>
                <c:pt idx="28">
                  <c:v>974.20805023469802</c:v>
                </c:pt>
                <c:pt idx="29">
                  <c:v>976.08108109828402</c:v>
                </c:pt>
                <c:pt idx="30">
                  <c:v>976.12121983616703</c:v>
                </c:pt>
                <c:pt idx="31">
                  <c:v>976.14128308079705</c:v>
                </c:pt>
                <c:pt idx="32">
                  <c:v>976.83029262714399</c:v>
                </c:pt>
                <c:pt idx="33">
                  <c:v>975.57937341343302</c:v>
                </c:pt>
                <c:pt idx="34">
                  <c:v>972.52232939835699</c:v>
                </c:pt>
                <c:pt idx="35">
                  <c:v>965.34463218174005</c:v>
                </c:pt>
                <c:pt idx="36">
                  <c:v>968.736149347675</c:v>
                </c:pt>
                <c:pt idx="37">
                  <c:v>965.45165248459602</c:v>
                </c:pt>
                <c:pt idx="38">
                  <c:v>965.47172797784901</c:v>
                </c:pt>
                <c:pt idx="39">
                  <c:v>965.21084047167199</c:v>
                </c:pt>
                <c:pt idx="40">
                  <c:v>965.45834431568096</c:v>
                </c:pt>
                <c:pt idx="41">
                  <c:v>951.18320286096503</c:v>
                </c:pt>
                <c:pt idx="42">
                  <c:v>934.11858856268702</c:v>
                </c:pt>
                <c:pt idx="43">
                  <c:v>930.02469043686006</c:v>
                </c:pt>
                <c:pt idx="44">
                  <c:v>922.67306685516598</c:v>
                </c:pt>
                <c:pt idx="45">
                  <c:v>905.31412222678603</c:v>
                </c:pt>
                <c:pt idx="46">
                  <c:v>890.64430155582602</c:v>
                </c:pt>
                <c:pt idx="47">
                  <c:v>867.63951742672305</c:v>
                </c:pt>
                <c:pt idx="48">
                  <c:v>807.58894014426505</c:v>
                </c:pt>
                <c:pt idx="49">
                  <c:v>818.51271133667694</c:v>
                </c:pt>
                <c:pt idx="50">
                  <c:v>822.29220363914999</c:v>
                </c:pt>
                <c:pt idx="51">
                  <c:v>826.63360969185999</c:v>
                </c:pt>
                <c:pt idx="52">
                  <c:v>793.52117196142501</c:v>
                </c:pt>
                <c:pt idx="53">
                  <c:v>792.531148419641</c:v>
                </c:pt>
                <c:pt idx="54">
                  <c:v>786.49732561663097</c:v>
                </c:pt>
                <c:pt idx="55">
                  <c:v>778.86474720125602</c:v>
                </c:pt>
                <c:pt idx="56">
                  <c:v>832.01856576928003</c:v>
                </c:pt>
                <c:pt idx="57">
                  <c:v>839.79831139114299</c:v>
                </c:pt>
                <c:pt idx="58">
                  <c:v>839.88527253224402</c:v>
                </c:pt>
                <c:pt idx="59">
                  <c:v>840.80840634330605</c:v>
                </c:pt>
                <c:pt idx="60">
                  <c:v>946.59428479849703</c:v>
                </c:pt>
                <c:pt idx="61">
                  <c:v>956.56146710730104</c:v>
                </c:pt>
                <c:pt idx="62">
                  <c:v>961.438019585912</c:v>
                </c:pt>
                <c:pt idx="63">
                  <c:v>960.92294457038997</c:v>
                </c:pt>
                <c:pt idx="64">
                  <c:v>954.56803227869</c:v>
                </c:pt>
                <c:pt idx="65">
                  <c:v>953.64489846762899</c:v>
                </c:pt>
                <c:pt idx="66">
                  <c:v>958.42780613980301</c:v>
                </c:pt>
                <c:pt idx="67">
                  <c:v>961.93971910501398</c:v>
                </c:pt>
                <c:pt idx="68">
                  <c:v>959.17701766866196</c:v>
                </c:pt>
                <c:pt idx="69">
                  <c:v>960.92294865326403</c:v>
                </c:pt>
                <c:pt idx="70">
                  <c:v>952.72845648765201</c:v>
                </c:pt>
                <c:pt idx="71">
                  <c:v>957.12336452604097</c:v>
                </c:pt>
                <c:pt idx="72">
                  <c:v>959.397766436957</c:v>
                </c:pt>
                <c:pt idx="73">
                  <c:v>961.34437477947495</c:v>
                </c:pt>
                <c:pt idx="74">
                  <c:v>968.38160478643795</c:v>
                </c:pt>
                <c:pt idx="75">
                  <c:v>966.02025806591803</c:v>
                </c:pt>
                <c:pt idx="76">
                  <c:v>971.33830808111804</c:v>
                </c:pt>
                <c:pt idx="77">
                  <c:v>971.75973829020302</c:v>
                </c:pt>
                <c:pt idx="78">
                  <c:v>971.83332393488502</c:v>
                </c:pt>
                <c:pt idx="79">
                  <c:v>962.66886330636896</c:v>
                </c:pt>
                <c:pt idx="80">
                  <c:v>975.95398121929998</c:v>
                </c:pt>
                <c:pt idx="81">
                  <c:v>978.81035195933498</c:v>
                </c:pt>
                <c:pt idx="82">
                  <c:v>969.69271781691202</c:v>
                </c:pt>
                <c:pt idx="83">
                  <c:v>969.25122436319703</c:v>
                </c:pt>
                <c:pt idx="84">
                  <c:v>977.69991220390295</c:v>
                </c:pt>
                <c:pt idx="85">
                  <c:v>976.95738842325295</c:v>
                </c:pt>
                <c:pt idx="86">
                  <c:v>966.34803530281795</c:v>
                </c:pt>
                <c:pt idx="87">
                  <c:v>956.51464062120897</c:v>
                </c:pt>
                <c:pt idx="88">
                  <c:v>791.82206746291502</c:v>
                </c:pt>
                <c:pt idx="89">
                  <c:v>553.68009514104097</c:v>
                </c:pt>
                <c:pt idx="90">
                  <c:v>245.30630220782101</c:v>
                </c:pt>
                <c:pt idx="91">
                  <c:v>97.149885690833798</c:v>
                </c:pt>
                <c:pt idx="92">
                  <c:v>98.534587938503904</c:v>
                </c:pt>
                <c:pt idx="93">
                  <c:v>94.975836238577202</c:v>
                </c:pt>
                <c:pt idx="94">
                  <c:v>95.0226622143105</c:v>
                </c:pt>
                <c:pt idx="95">
                  <c:v>96.534462809886506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451.10919806058001</c:v>
                </c:pt>
                <c:pt idx="1">
                  <c:v>451.98195878555299</c:v>
                </c:pt>
                <c:pt idx="2">
                  <c:v>449.13281135492701</c:v>
                </c:pt>
                <c:pt idx="3">
                  <c:v>452.62142414758199</c:v>
                </c:pt>
                <c:pt idx="4">
                  <c:v>457.00913860864</c:v>
                </c:pt>
                <c:pt idx="5">
                  <c:v>457.83756444700902</c:v>
                </c:pt>
                <c:pt idx="6">
                  <c:v>458.29606410677297</c:v>
                </c:pt>
                <c:pt idx="7">
                  <c:v>458.70233293190802</c:v>
                </c:pt>
                <c:pt idx="8">
                  <c:v>455.7121987374</c:v>
                </c:pt>
                <c:pt idx="9">
                  <c:v>456.16113254228702</c:v>
                </c:pt>
                <c:pt idx="10">
                  <c:v>459.55488499657798</c:v>
                </c:pt>
                <c:pt idx="11">
                  <c:v>459.806453042839</c:v>
                </c:pt>
                <c:pt idx="12">
                  <c:v>466.35556164387401</c:v>
                </c:pt>
                <c:pt idx="13">
                  <c:v>466.74108460043198</c:v>
                </c:pt>
                <c:pt idx="14">
                  <c:v>467.00916166511001</c:v>
                </c:pt>
                <c:pt idx="15">
                  <c:v>468.83000123545702</c:v>
                </c:pt>
                <c:pt idx="16">
                  <c:v>477.73955737995698</c:v>
                </c:pt>
                <c:pt idx="17">
                  <c:v>477.89316600427401</c:v>
                </c:pt>
                <c:pt idx="18">
                  <c:v>478.47247924363398</c:v>
                </c:pt>
                <c:pt idx="19">
                  <c:v>480.67799034610499</c:v>
                </c:pt>
                <c:pt idx="20">
                  <c:v>492.03720861755397</c:v>
                </c:pt>
                <c:pt idx="21">
                  <c:v>494.83719895711801</c:v>
                </c:pt>
                <c:pt idx="22">
                  <c:v>492.72728558738697</c:v>
                </c:pt>
                <c:pt idx="23">
                  <c:v>494.77869140128797</c:v>
                </c:pt>
                <c:pt idx="24">
                  <c:v>528.79019611191097</c:v>
                </c:pt>
                <c:pt idx="25">
                  <c:v>535.82659316138802</c:v>
                </c:pt>
                <c:pt idx="26">
                  <c:v>537.12412345492896</c:v>
                </c:pt>
                <c:pt idx="27">
                  <c:v>538.24435981407703</c:v>
                </c:pt>
                <c:pt idx="28">
                  <c:v>535.55597702741602</c:v>
                </c:pt>
                <c:pt idx="29">
                  <c:v>536.68454264880995</c:v>
                </c:pt>
                <c:pt idx="30">
                  <c:v>545.93723044225499</c:v>
                </c:pt>
                <c:pt idx="31">
                  <c:v>547.66278396202097</c:v>
                </c:pt>
                <c:pt idx="32">
                  <c:v>553.78501723941599</c:v>
                </c:pt>
                <c:pt idx="33">
                  <c:v>553.69150752374003</c:v>
                </c:pt>
                <c:pt idx="34">
                  <c:v>552.96204457182603</c:v>
                </c:pt>
                <c:pt idx="35">
                  <c:v>555.20138459154498</c:v>
                </c:pt>
                <c:pt idx="36">
                  <c:v>551.813427398209</c:v>
                </c:pt>
                <c:pt idx="37">
                  <c:v>551.51845697781903</c:v>
                </c:pt>
                <c:pt idx="38">
                  <c:v>549.82142364259403</c:v>
                </c:pt>
                <c:pt idx="39">
                  <c:v>548.95195458529895</c:v>
                </c:pt>
                <c:pt idx="40">
                  <c:v>540.59937952677399</c:v>
                </c:pt>
                <c:pt idx="41">
                  <c:v>540.31184640017602</c:v>
                </c:pt>
                <c:pt idx="42">
                  <c:v>534.25404010562897</c:v>
                </c:pt>
                <c:pt idx="43">
                  <c:v>535.28387090068395</c:v>
                </c:pt>
                <c:pt idx="44">
                  <c:v>530.12387393388099</c:v>
                </c:pt>
                <c:pt idx="45">
                  <c:v>533.08403849510898</c:v>
                </c:pt>
                <c:pt idx="46">
                  <c:v>534.71026676623399</c:v>
                </c:pt>
                <c:pt idx="47">
                  <c:v>537.38200623240903</c:v>
                </c:pt>
                <c:pt idx="48">
                  <c:v>541.56654446987898</c:v>
                </c:pt>
                <c:pt idx="49">
                  <c:v>545.09775889225295</c:v>
                </c:pt>
                <c:pt idx="50">
                  <c:v>540.09025305519799</c:v>
                </c:pt>
                <c:pt idx="51">
                  <c:v>538.88128357281005</c:v>
                </c:pt>
                <c:pt idx="52">
                  <c:v>521.25937486635303</c:v>
                </c:pt>
                <c:pt idx="53">
                  <c:v>519.57189471599895</c:v>
                </c:pt>
                <c:pt idx="54">
                  <c:v>520.98686076541298</c:v>
                </c:pt>
                <c:pt idx="55">
                  <c:v>519.39017641534997</c:v>
                </c:pt>
                <c:pt idx="56">
                  <c:v>522.77680579200899</c:v>
                </c:pt>
                <c:pt idx="57">
                  <c:v>519.67305204757304</c:v>
                </c:pt>
                <c:pt idx="58">
                  <c:v>520.00724627396096</c:v>
                </c:pt>
                <c:pt idx="59">
                  <c:v>517.57391325133597</c:v>
                </c:pt>
                <c:pt idx="60">
                  <c:v>530.56666531963594</c:v>
                </c:pt>
                <c:pt idx="61">
                  <c:v>531.71104817709499</c:v>
                </c:pt>
                <c:pt idx="62">
                  <c:v>529.98973910949303</c:v>
                </c:pt>
                <c:pt idx="63">
                  <c:v>530.00235590192597</c:v>
                </c:pt>
                <c:pt idx="64">
                  <c:v>542.28341343537102</c:v>
                </c:pt>
                <c:pt idx="65">
                  <c:v>556.14668870550395</c:v>
                </c:pt>
                <c:pt idx="66">
                  <c:v>558.83178996049196</c:v>
                </c:pt>
                <c:pt idx="67">
                  <c:v>560.82504551274496</c:v>
                </c:pt>
                <c:pt idx="68">
                  <c:v>563.92056375298102</c:v>
                </c:pt>
                <c:pt idx="69">
                  <c:v>564.52072422097103</c:v>
                </c:pt>
                <c:pt idx="70">
                  <c:v>567.62506331970496</c:v>
                </c:pt>
                <c:pt idx="71">
                  <c:v>568.98356421833103</c:v>
                </c:pt>
                <c:pt idx="72">
                  <c:v>568.85873424668705</c:v>
                </c:pt>
                <c:pt idx="73">
                  <c:v>569.65498080265002</c:v>
                </c:pt>
                <c:pt idx="74">
                  <c:v>567.09751465873705</c:v>
                </c:pt>
                <c:pt idx="75">
                  <c:v>569.30402415771596</c:v>
                </c:pt>
                <c:pt idx="76">
                  <c:v>566.05930645541002</c:v>
                </c:pt>
                <c:pt idx="77">
                  <c:v>567.33904805988095</c:v>
                </c:pt>
                <c:pt idx="78">
                  <c:v>565.76810156094098</c:v>
                </c:pt>
                <c:pt idx="79">
                  <c:v>566.94729146014595</c:v>
                </c:pt>
                <c:pt idx="80">
                  <c:v>560.13011339643595</c:v>
                </c:pt>
                <c:pt idx="81">
                  <c:v>557.71663173993295</c:v>
                </c:pt>
                <c:pt idx="82">
                  <c:v>560.52691265874296</c:v>
                </c:pt>
                <c:pt idx="83">
                  <c:v>560.75117684108295</c:v>
                </c:pt>
                <c:pt idx="84">
                  <c:v>551.15068470031201</c:v>
                </c:pt>
                <c:pt idx="85">
                  <c:v>550.81369040249695</c:v>
                </c:pt>
                <c:pt idx="86">
                  <c:v>551.18496213578896</c:v>
                </c:pt>
                <c:pt idx="87">
                  <c:v>541.01982862313798</c:v>
                </c:pt>
                <c:pt idx="88">
                  <c:v>484.442816881586</c:v>
                </c:pt>
                <c:pt idx="89">
                  <c:v>481.301557384028</c:v>
                </c:pt>
                <c:pt idx="90">
                  <c:v>480.47237641327303</c:v>
                </c:pt>
                <c:pt idx="91">
                  <c:v>480.10386420738899</c:v>
                </c:pt>
                <c:pt idx="92">
                  <c:v>468.11397355839301</c:v>
                </c:pt>
                <c:pt idx="93">
                  <c:v>469.40270326544697</c:v>
                </c:pt>
                <c:pt idx="94">
                  <c:v>470.654109667471</c:v>
                </c:pt>
                <c:pt idx="95">
                  <c:v>469.78862912820898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20.003328599604199</c:v>
                </c:pt>
                <c:pt idx="1">
                  <c:v>19.530475079021201</c:v>
                </c:pt>
                <c:pt idx="2">
                  <c:v>20.821955884018099</c:v>
                </c:pt>
                <c:pt idx="3">
                  <c:v>18.830684260410099</c:v>
                </c:pt>
                <c:pt idx="4">
                  <c:v>18.598941102252699</c:v>
                </c:pt>
                <c:pt idx="5">
                  <c:v>20.349804890721298</c:v>
                </c:pt>
                <c:pt idx="6">
                  <c:v>21.131475851066099</c:v>
                </c:pt>
                <c:pt idx="7">
                  <c:v>20.398559111333402</c:v>
                </c:pt>
                <c:pt idx="8">
                  <c:v>21.199844789916</c:v>
                </c:pt>
                <c:pt idx="9">
                  <c:v>22.988174527999099</c:v>
                </c:pt>
                <c:pt idx="10">
                  <c:v>27.846131682665401</c:v>
                </c:pt>
                <c:pt idx="11">
                  <c:v>27.024678518085999</c:v>
                </c:pt>
                <c:pt idx="12">
                  <c:v>24.310273140468599</c:v>
                </c:pt>
                <c:pt idx="13">
                  <c:v>25.190078299644298</c:v>
                </c:pt>
                <c:pt idx="14">
                  <c:v>25.130203684684901</c:v>
                </c:pt>
                <c:pt idx="15">
                  <c:v>25.246282567965601</c:v>
                </c:pt>
                <c:pt idx="16">
                  <c:v>24.8227001925247</c:v>
                </c:pt>
                <c:pt idx="17">
                  <c:v>25.738383120427599</c:v>
                </c:pt>
                <c:pt idx="18">
                  <c:v>25.218748972584599</c:v>
                </c:pt>
                <c:pt idx="19">
                  <c:v>26.180605538958599</c:v>
                </c:pt>
                <c:pt idx="20">
                  <c:v>24.7527684888952</c:v>
                </c:pt>
                <c:pt idx="21">
                  <c:v>25.022477055769301</c:v>
                </c:pt>
                <c:pt idx="22">
                  <c:v>23.3792937562052</c:v>
                </c:pt>
                <c:pt idx="23">
                  <c:v>23.237821574494799</c:v>
                </c:pt>
                <c:pt idx="24">
                  <c:v>23.576047797033901</c:v>
                </c:pt>
                <c:pt idx="25">
                  <c:v>23.399649321399501</c:v>
                </c:pt>
                <c:pt idx="26">
                  <c:v>28.7624961532733</c:v>
                </c:pt>
                <c:pt idx="27">
                  <c:v>32.282767583108203</c:v>
                </c:pt>
                <c:pt idx="28">
                  <c:v>37.33484032594</c:v>
                </c:pt>
                <c:pt idx="29">
                  <c:v>40.964515065768403</c:v>
                </c:pt>
                <c:pt idx="30">
                  <c:v>41.773584068919398</c:v>
                </c:pt>
                <c:pt idx="31">
                  <c:v>42.283770071966401</c:v>
                </c:pt>
                <c:pt idx="32">
                  <c:v>43.1763767380939</c:v>
                </c:pt>
                <c:pt idx="33">
                  <c:v>51.438341879270503</c:v>
                </c:pt>
                <c:pt idx="34">
                  <c:v>53.725989692723502</c:v>
                </c:pt>
                <c:pt idx="35">
                  <c:v>48.323292358971599</c:v>
                </c:pt>
                <c:pt idx="36">
                  <c:v>49.572577732886998</c:v>
                </c:pt>
                <c:pt idx="37">
                  <c:v>49.396935223534598</c:v>
                </c:pt>
                <c:pt idx="38">
                  <c:v>48.129610669384199</c:v>
                </c:pt>
                <c:pt idx="39">
                  <c:v>46.213697283920403</c:v>
                </c:pt>
                <c:pt idx="40">
                  <c:v>41.520572320773702</c:v>
                </c:pt>
                <c:pt idx="41">
                  <c:v>41.9096345386587</c:v>
                </c:pt>
                <c:pt idx="42">
                  <c:v>43.1931310363275</c:v>
                </c:pt>
                <c:pt idx="43">
                  <c:v>52.613104618461399</c:v>
                </c:pt>
                <c:pt idx="44">
                  <c:v>53.208336306878401</c:v>
                </c:pt>
                <c:pt idx="45">
                  <c:v>51.941204133112898</c:v>
                </c:pt>
                <c:pt idx="46">
                  <c:v>48.399035748902499</c:v>
                </c:pt>
                <c:pt idx="47">
                  <c:v>48.232284445738699</c:v>
                </c:pt>
                <c:pt idx="48">
                  <c:v>43.221450836641701</c:v>
                </c:pt>
                <c:pt idx="49">
                  <c:v>49.232529240591198</c:v>
                </c:pt>
                <c:pt idx="50">
                  <c:v>53.194540182909797</c:v>
                </c:pt>
                <c:pt idx="51">
                  <c:v>63.303248576780298</c:v>
                </c:pt>
                <c:pt idx="52">
                  <c:v>69.265550993502401</c:v>
                </c:pt>
                <c:pt idx="53">
                  <c:v>68.411534320647306</c:v>
                </c:pt>
                <c:pt idx="54">
                  <c:v>70.045511123947605</c:v>
                </c:pt>
                <c:pt idx="55">
                  <c:v>74.054528049681494</c:v>
                </c:pt>
                <c:pt idx="56">
                  <c:v>80.798076260884201</c:v>
                </c:pt>
                <c:pt idx="57">
                  <c:v>78.4991233627008</c:v>
                </c:pt>
                <c:pt idx="58">
                  <c:v>77.529504326000705</c:v>
                </c:pt>
                <c:pt idx="59">
                  <c:v>73.470924165393896</c:v>
                </c:pt>
                <c:pt idx="60">
                  <c:v>73.6445133139175</c:v>
                </c:pt>
                <c:pt idx="61">
                  <c:v>75.392258611133798</c:v>
                </c:pt>
                <c:pt idx="62">
                  <c:v>69.817115202012303</c:v>
                </c:pt>
                <c:pt idx="63">
                  <c:v>66.139300659684395</c:v>
                </c:pt>
                <c:pt idx="64">
                  <c:v>63.214379005413399</c:v>
                </c:pt>
                <c:pt idx="65">
                  <c:v>65.754877989346795</c:v>
                </c:pt>
                <c:pt idx="66">
                  <c:v>66.184741792896105</c:v>
                </c:pt>
                <c:pt idx="67">
                  <c:v>60.973312791545702</c:v>
                </c:pt>
                <c:pt idx="68">
                  <c:v>63.686003168415098</c:v>
                </c:pt>
                <c:pt idx="69">
                  <c:v>58.292173058473097</c:v>
                </c:pt>
                <c:pt idx="70">
                  <c:v>59.5557777371599</c:v>
                </c:pt>
                <c:pt idx="71">
                  <c:v>60.208214958204898</c:v>
                </c:pt>
                <c:pt idx="72">
                  <c:v>54.809373313169203</c:v>
                </c:pt>
                <c:pt idx="73">
                  <c:v>51.223322389678302</c:v>
                </c:pt>
                <c:pt idx="74">
                  <c:v>51.819316561328101</c:v>
                </c:pt>
                <c:pt idx="75">
                  <c:v>54.595982800575797</c:v>
                </c:pt>
                <c:pt idx="76">
                  <c:v>56.193579638927403</c:v>
                </c:pt>
                <c:pt idx="77">
                  <c:v>53.109609195872103</c:v>
                </c:pt>
                <c:pt idx="78">
                  <c:v>56.077880824211903</c:v>
                </c:pt>
                <c:pt idx="79">
                  <c:v>56.050654046870299</c:v>
                </c:pt>
                <c:pt idx="80">
                  <c:v>55.833022824112803</c:v>
                </c:pt>
                <c:pt idx="81">
                  <c:v>52.109961353704399</c:v>
                </c:pt>
                <c:pt idx="82">
                  <c:v>42.796902258088998</c:v>
                </c:pt>
                <c:pt idx="83">
                  <c:v>36.634899226445597</c:v>
                </c:pt>
                <c:pt idx="84">
                  <c:v>33.856921125020598</c:v>
                </c:pt>
                <c:pt idx="85">
                  <c:v>30.093083745733701</c:v>
                </c:pt>
                <c:pt idx="86">
                  <c:v>29.769839341174801</c:v>
                </c:pt>
                <c:pt idx="87">
                  <c:v>30.926458237902398</c:v>
                </c:pt>
                <c:pt idx="88">
                  <c:v>32.372084086954601</c:v>
                </c:pt>
                <c:pt idx="89">
                  <c:v>36.149448309806999</c:v>
                </c:pt>
                <c:pt idx="90">
                  <c:v>34.598234304044198</c:v>
                </c:pt>
                <c:pt idx="91">
                  <c:v>35.389770754708202</c:v>
                </c:pt>
                <c:pt idx="92">
                  <c:v>34.278913234149996</c:v>
                </c:pt>
                <c:pt idx="93">
                  <c:v>34.645659848746099</c:v>
                </c:pt>
                <c:pt idx="94">
                  <c:v>33.5676001860109</c:v>
                </c:pt>
                <c:pt idx="95">
                  <c:v>31.5673439031412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2.8653832019919601</c:v>
                </c:pt>
                <c:pt idx="24">
                  <c:v>3.0718988231304598</c:v>
                </c:pt>
                <c:pt idx="25">
                  <c:v>3.0679900388180799</c:v>
                </c:pt>
                <c:pt idx="26">
                  <c:v>3.0921441989485099</c:v>
                </c:pt>
                <c:pt idx="27">
                  <c:v>3.98973297302692</c:v>
                </c:pt>
                <c:pt idx="28">
                  <c:v>12.1372736326044</c:v>
                </c:pt>
                <c:pt idx="29">
                  <c:v>26.099632679908499</c:v>
                </c:pt>
                <c:pt idx="30">
                  <c:v>47.826612026503199</c:v>
                </c:pt>
                <c:pt idx="31">
                  <c:v>72.273866736992801</c:v>
                </c:pt>
                <c:pt idx="32">
                  <c:v>97.819167661178597</c:v>
                </c:pt>
                <c:pt idx="33">
                  <c:v>129.755070854595</c:v>
                </c:pt>
                <c:pt idx="34">
                  <c:v>171.671689179216</c:v>
                </c:pt>
                <c:pt idx="35">
                  <c:v>223.62760233216</c:v>
                </c:pt>
                <c:pt idx="36">
                  <c:v>268.58546331432302</c:v>
                </c:pt>
                <c:pt idx="37">
                  <c:v>322.60631835252798</c:v>
                </c:pt>
                <c:pt idx="38">
                  <c:v>409.26879980404198</c:v>
                </c:pt>
                <c:pt idx="39">
                  <c:v>485.050358720156</c:v>
                </c:pt>
                <c:pt idx="40">
                  <c:v>534.48527219129096</c:v>
                </c:pt>
                <c:pt idx="41">
                  <c:v>653.93400805553995</c:v>
                </c:pt>
                <c:pt idx="42">
                  <c:v>735.31745012770602</c:v>
                </c:pt>
                <c:pt idx="43">
                  <c:v>808.81289720893699</c:v>
                </c:pt>
                <c:pt idx="44">
                  <c:v>868.18766023724504</c:v>
                </c:pt>
                <c:pt idx="45">
                  <c:v>951.96880086704198</c:v>
                </c:pt>
                <c:pt idx="46">
                  <c:v>936.21443305561695</c:v>
                </c:pt>
                <c:pt idx="47">
                  <c:v>978.71346937463204</c:v>
                </c:pt>
                <c:pt idx="48">
                  <c:v>962.86697356345996</c:v>
                </c:pt>
                <c:pt idx="49">
                  <c:v>980.37091209242305</c:v>
                </c:pt>
                <c:pt idx="50">
                  <c:v>894.07264650493096</c:v>
                </c:pt>
                <c:pt idx="51">
                  <c:v>882.27664517117103</c:v>
                </c:pt>
                <c:pt idx="52">
                  <c:v>809.17950209311903</c:v>
                </c:pt>
                <c:pt idx="53">
                  <c:v>772.72039269443405</c:v>
                </c:pt>
                <c:pt idx="54">
                  <c:v>722.65479430636503</c:v>
                </c:pt>
                <c:pt idx="55">
                  <c:v>619.42616419572403</c:v>
                </c:pt>
                <c:pt idx="56">
                  <c:v>584.35278902285597</c:v>
                </c:pt>
                <c:pt idx="57">
                  <c:v>514.26239904628198</c:v>
                </c:pt>
                <c:pt idx="58">
                  <c:v>480.09967529449699</c:v>
                </c:pt>
                <c:pt idx="59">
                  <c:v>444.41362411031201</c:v>
                </c:pt>
                <c:pt idx="60">
                  <c:v>408.200077274813</c:v>
                </c:pt>
                <c:pt idx="61">
                  <c:v>344.06981684390502</c:v>
                </c:pt>
                <c:pt idx="62">
                  <c:v>320.17849558360899</c:v>
                </c:pt>
                <c:pt idx="63">
                  <c:v>264.49814511587101</c:v>
                </c:pt>
                <c:pt idx="64">
                  <c:v>231.53507552737699</c:v>
                </c:pt>
                <c:pt idx="65">
                  <c:v>179.71111216172099</c:v>
                </c:pt>
                <c:pt idx="66">
                  <c:v>141.39697167272999</c:v>
                </c:pt>
                <c:pt idx="67">
                  <c:v>97.926861203864604</c:v>
                </c:pt>
                <c:pt idx="68">
                  <c:v>64.755201446152896</c:v>
                </c:pt>
                <c:pt idx="69">
                  <c:v>35.1265615031772</c:v>
                </c:pt>
                <c:pt idx="70">
                  <c:v>17.243553915646199</c:v>
                </c:pt>
                <c:pt idx="71">
                  <c:v>11.0901613543513</c:v>
                </c:pt>
                <c:pt idx="72">
                  <c:v>9.9352874770975994</c:v>
                </c:pt>
                <c:pt idx="73">
                  <c:v>9.9392314751057302</c:v>
                </c:pt>
                <c:pt idx="74">
                  <c:v>1.98834379821615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194.85019173556799</c:v>
                </c:pt>
                <c:pt idx="1">
                  <c:v>194.59489110020399</c:v>
                </c:pt>
                <c:pt idx="2">
                  <c:v>194.58909261978599</c:v>
                </c:pt>
                <c:pt idx="3">
                  <c:v>194.575937496405</c:v>
                </c:pt>
                <c:pt idx="4">
                  <c:v>194.51353385784901</c:v>
                </c:pt>
                <c:pt idx="5">
                  <c:v>194.51353385784901</c:v>
                </c:pt>
                <c:pt idx="6">
                  <c:v>194.51353385784901</c:v>
                </c:pt>
                <c:pt idx="7">
                  <c:v>194.46475587690799</c:v>
                </c:pt>
                <c:pt idx="8">
                  <c:v>194.42844760414101</c:v>
                </c:pt>
                <c:pt idx="9">
                  <c:v>194.404242088964</c:v>
                </c:pt>
                <c:pt idx="10">
                  <c:v>194.377662965496</c:v>
                </c:pt>
                <c:pt idx="11">
                  <c:v>194.354406232462</c:v>
                </c:pt>
                <c:pt idx="12">
                  <c:v>194.354406232462</c:v>
                </c:pt>
                <c:pt idx="13">
                  <c:v>194.354406232462</c:v>
                </c:pt>
                <c:pt idx="14">
                  <c:v>194.33324210952199</c:v>
                </c:pt>
                <c:pt idx="15">
                  <c:v>194.301495925111</c:v>
                </c:pt>
                <c:pt idx="16">
                  <c:v>194.244415824925</c:v>
                </c:pt>
                <c:pt idx="17">
                  <c:v>194.223659424857</c:v>
                </c:pt>
                <c:pt idx="18">
                  <c:v>194.18812141773299</c:v>
                </c:pt>
                <c:pt idx="19">
                  <c:v>196.34263816906901</c:v>
                </c:pt>
                <c:pt idx="20">
                  <c:v>230.67730302685899</c:v>
                </c:pt>
                <c:pt idx="21">
                  <c:v>235.07392091229701</c:v>
                </c:pt>
                <c:pt idx="22">
                  <c:v>234.98443014961401</c:v>
                </c:pt>
                <c:pt idx="23">
                  <c:v>253.87836205373901</c:v>
                </c:pt>
                <c:pt idx="24">
                  <c:v>497.67633186180399</c:v>
                </c:pt>
                <c:pt idx="25">
                  <c:v>530.09510033032495</c:v>
                </c:pt>
                <c:pt idx="26">
                  <c:v>530.54666553303105</c:v>
                </c:pt>
                <c:pt idx="27">
                  <c:v>543.80227607303902</c:v>
                </c:pt>
                <c:pt idx="28">
                  <c:v>737.48031122290899</c:v>
                </c:pt>
                <c:pt idx="29">
                  <c:v>763.06737221292406</c:v>
                </c:pt>
                <c:pt idx="30">
                  <c:v>763.84831799105302</c:v>
                </c:pt>
                <c:pt idx="31">
                  <c:v>758.172132395532</c:v>
                </c:pt>
                <c:pt idx="32">
                  <c:v>672.24706711668398</c:v>
                </c:pt>
                <c:pt idx="33">
                  <c:v>659.40438728233698</c:v>
                </c:pt>
                <c:pt idx="34">
                  <c:v>659.21925905917897</c:v>
                </c:pt>
                <c:pt idx="35">
                  <c:v>659.95308970451504</c:v>
                </c:pt>
                <c:pt idx="36">
                  <c:v>609.11966316059602</c:v>
                </c:pt>
                <c:pt idx="37">
                  <c:v>635.52040897344295</c:v>
                </c:pt>
                <c:pt idx="38">
                  <c:v>635.75849268405295</c:v>
                </c:pt>
                <c:pt idx="39">
                  <c:v>619.17834290086398</c:v>
                </c:pt>
                <c:pt idx="40">
                  <c:v>391.80148340689698</c:v>
                </c:pt>
                <c:pt idx="41">
                  <c:v>362.94287833148798</c:v>
                </c:pt>
                <c:pt idx="42">
                  <c:v>362.52869360250702</c:v>
                </c:pt>
                <c:pt idx="43">
                  <c:v>354.69871744314401</c:v>
                </c:pt>
                <c:pt idx="44">
                  <c:v>228.177271995843</c:v>
                </c:pt>
                <c:pt idx="45">
                  <c:v>223.45338377633499</c:v>
                </c:pt>
                <c:pt idx="46">
                  <c:v>223.24438282802001</c:v>
                </c:pt>
                <c:pt idx="47">
                  <c:v>223.064892200039</c:v>
                </c:pt>
                <c:pt idx="48">
                  <c:v>214.798040982868</c:v>
                </c:pt>
                <c:pt idx="49">
                  <c:v>212.268724430074</c:v>
                </c:pt>
                <c:pt idx="50">
                  <c:v>212.29227318084099</c:v>
                </c:pt>
                <c:pt idx="51">
                  <c:v>212.239544695853</c:v>
                </c:pt>
                <c:pt idx="52">
                  <c:v>211.94794570530601</c:v>
                </c:pt>
                <c:pt idx="53">
                  <c:v>209.51887277949101</c:v>
                </c:pt>
                <c:pt idx="54">
                  <c:v>209.55680643397801</c:v>
                </c:pt>
                <c:pt idx="55">
                  <c:v>209.661280461247</c:v>
                </c:pt>
                <c:pt idx="56">
                  <c:v>209.03846283649</c:v>
                </c:pt>
                <c:pt idx="57">
                  <c:v>208.83609785341201</c:v>
                </c:pt>
                <c:pt idx="58">
                  <c:v>208.79589527623699</c:v>
                </c:pt>
                <c:pt idx="59">
                  <c:v>224.53102618287099</c:v>
                </c:pt>
                <c:pt idx="60">
                  <c:v>426.83622166009297</c:v>
                </c:pt>
                <c:pt idx="61">
                  <c:v>450.10465744261899</c:v>
                </c:pt>
                <c:pt idx="62">
                  <c:v>449.87298049087502</c:v>
                </c:pt>
                <c:pt idx="63">
                  <c:v>450.909275390331</c:v>
                </c:pt>
                <c:pt idx="64">
                  <c:v>469.53974448796799</c:v>
                </c:pt>
                <c:pt idx="65">
                  <c:v>471.77483940038701</c:v>
                </c:pt>
                <c:pt idx="66">
                  <c:v>471.87630729793602</c:v>
                </c:pt>
                <c:pt idx="67">
                  <c:v>469.21677948704001</c:v>
                </c:pt>
                <c:pt idx="68">
                  <c:v>444.72448967201802</c:v>
                </c:pt>
                <c:pt idx="69">
                  <c:v>439.48334658528699</c:v>
                </c:pt>
                <c:pt idx="70">
                  <c:v>439.36699790484698</c:v>
                </c:pt>
                <c:pt idx="71">
                  <c:v>439.13708848685297</c:v>
                </c:pt>
                <c:pt idx="72">
                  <c:v>430.19017204777401</c:v>
                </c:pt>
                <c:pt idx="73">
                  <c:v>429.62133252351202</c:v>
                </c:pt>
                <c:pt idx="74">
                  <c:v>429.59357651348301</c:v>
                </c:pt>
                <c:pt idx="75">
                  <c:v>425.89179002965602</c:v>
                </c:pt>
                <c:pt idx="76">
                  <c:v>378.78158958093098</c:v>
                </c:pt>
                <c:pt idx="77">
                  <c:v>373.03453073064497</c:v>
                </c:pt>
                <c:pt idx="78">
                  <c:v>373.02856695717003</c:v>
                </c:pt>
                <c:pt idx="79">
                  <c:v>372.61080969426399</c:v>
                </c:pt>
                <c:pt idx="80">
                  <c:v>352.07249728506503</c:v>
                </c:pt>
                <c:pt idx="81">
                  <c:v>349.69857824435201</c:v>
                </c:pt>
                <c:pt idx="82">
                  <c:v>349.19686312833602</c:v>
                </c:pt>
                <c:pt idx="83">
                  <c:v>349.130741497965</c:v>
                </c:pt>
                <c:pt idx="84">
                  <c:v>345.20516143922998</c:v>
                </c:pt>
                <c:pt idx="85">
                  <c:v>343.52769918184998</c:v>
                </c:pt>
                <c:pt idx="86">
                  <c:v>343.68590447198301</c:v>
                </c:pt>
                <c:pt idx="87">
                  <c:v>338.51844462197499</c:v>
                </c:pt>
                <c:pt idx="88">
                  <c:v>276.49847218704502</c:v>
                </c:pt>
                <c:pt idx="89">
                  <c:v>267.574139187284</c:v>
                </c:pt>
                <c:pt idx="90">
                  <c:v>267.56112291007099</c:v>
                </c:pt>
                <c:pt idx="91">
                  <c:v>267.40135835543998</c:v>
                </c:pt>
                <c:pt idx="92">
                  <c:v>265.479799026058</c:v>
                </c:pt>
                <c:pt idx="93">
                  <c:v>265.07107337575297</c:v>
                </c:pt>
                <c:pt idx="94">
                  <c:v>265.09786738019397</c:v>
                </c:pt>
                <c:pt idx="95">
                  <c:v>255.76023892809599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117.57363645280201</c:v>
                </c:pt>
                <c:pt idx="29">
                  <c:v>392.20002096652502</c:v>
                </c:pt>
                <c:pt idx="30">
                  <c:v>483.60589209103898</c:v>
                </c:pt>
                <c:pt idx="31">
                  <c:v>424.30151398448697</c:v>
                </c:pt>
                <c:pt idx="32">
                  <c:v>457.72162455724498</c:v>
                </c:pt>
                <c:pt idx="33">
                  <c:v>649.34166929679895</c:v>
                </c:pt>
                <c:pt idx="34">
                  <c:v>547.920966604927</c:v>
                </c:pt>
                <c:pt idx="35">
                  <c:v>390.14958289193402</c:v>
                </c:pt>
                <c:pt idx="36">
                  <c:v>110.294923987926</c:v>
                </c:pt>
                <c:pt idx="37">
                  <c:v>104.97434294834601</c:v>
                </c:pt>
                <c:pt idx="38">
                  <c:v>104.552388952475</c:v>
                </c:pt>
                <c:pt idx="39">
                  <c:v>104.40074838638201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37.6150915335257</c:v>
                </c:pt>
                <c:pt idx="64">
                  <c:v>3.1525098205783801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87.713770642592493</c:v>
                </c:pt>
                <c:pt idx="69">
                  <c:v>93.937598117791296</c:v>
                </c:pt>
                <c:pt idx="70">
                  <c:v>93.917819307177297</c:v>
                </c:pt>
                <c:pt idx="71">
                  <c:v>271.870493139742</c:v>
                </c:pt>
                <c:pt idx="72">
                  <c:v>529.46557225009303</c:v>
                </c:pt>
                <c:pt idx="73">
                  <c:v>548.52164366586805</c:v>
                </c:pt>
                <c:pt idx="74">
                  <c:v>520.20053974450502</c:v>
                </c:pt>
                <c:pt idx="75">
                  <c:v>565.24512627023296</c:v>
                </c:pt>
                <c:pt idx="76">
                  <c:v>546.73180139326598</c:v>
                </c:pt>
                <c:pt idx="77">
                  <c:v>534.31553922459898</c:v>
                </c:pt>
                <c:pt idx="78">
                  <c:v>533.45442833051504</c:v>
                </c:pt>
                <c:pt idx="79">
                  <c:v>589.85704300237296</c:v>
                </c:pt>
                <c:pt idx="80">
                  <c:v>412.09121783968698</c:v>
                </c:pt>
                <c:pt idx="81">
                  <c:v>408.62327771439999</c:v>
                </c:pt>
                <c:pt idx="82">
                  <c:v>407.61453976176</c:v>
                </c:pt>
                <c:pt idx="83">
                  <c:v>408.12220847607301</c:v>
                </c:pt>
                <c:pt idx="84">
                  <c:v>235.94503386030701</c:v>
                </c:pt>
                <c:pt idx="85">
                  <c:v>205.99945584669999</c:v>
                </c:pt>
                <c:pt idx="86">
                  <c:v>168.162012179008</c:v>
                </c:pt>
                <c:pt idx="87">
                  <c:v>100.649308454565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-1387.76200888672</c:v>
                </c:pt>
                <c:pt idx="1">
                  <c:v>-1347.84400179811</c:v>
                </c:pt>
                <c:pt idx="2">
                  <c:v>-1298.2444056422401</c:v>
                </c:pt>
                <c:pt idx="3">
                  <c:v>-1276.7717695546301</c:v>
                </c:pt>
                <c:pt idx="4">
                  <c:v>-1240.90531867657</c:v>
                </c:pt>
                <c:pt idx="5">
                  <c:v>-1169.3737545056799</c:v>
                </c:pt>
                <c:pt idx="6">
                  <c:v>-1217.9048575684501</c:v>
                </c:pt>
                <c:pt idx="7">
                  <c:v>-1290.1052705156101</c:v>
                </c:pt>
                <c:pt idx="8">
                  <c:v>-1234.0068372107801</c:v>
                </c:pt>
                <c:pt idx="9">
                  <c:v>-1245.24830560641</c:v>
                </c:pt>
                <c:pt idx="10">
                  <c:v>-1242.5018915394</c:v>
                </c:pt>
                <c:pt idx="11">
                  <c:v>-1245.9372065102</c:v>
                </c:pt>
                <c:pt idx="12">
                  <c:v>-1263.9994129557699</c:v>
                </c:pt>
                <c:pt idx="13">
                  <c:v>-1237.0300611592299</c:v>
                </c:pt>
                <c:pt idx="14">
                  <c:v>-1234.0833036269701</c:v>
                </c:pt>
                <c:pt idx="15">
                  <c:v>-1212.24243903056</c:v>
                </c:pt>
                <c:pt idx="16">
                  <c:v>-1178.0089797523899</c:v>
                </c:pt>
                <c:pt idx="17">
                  <c:v>-1186.5859964450899</c:v>
                </c:pt>
                <c:pt idx="18">
                  <c:v>-1217.9417693243699</c:v>
                </c:pt>
                <c:pt idx="19">
                  <c:v>-1219.2131598820299</c:v>
                </c:pt>
                <c:pt idx="20">
                  <c:v>-1115.2966015193599</c:v>
                </c:pt>
                <c:pt idx="21">
                  <c:v>-1208.1507704826699</c:v>
                </c:pt>
                <c:pt idx="22">
                  <c:v>-1244.3581398578699</c:v>
                </c:pt>
                <c:pt idx="23">
                  <c:v>-1040.92572963866</c:v>
                </c:pt>
                <c:pt idx="24">
                  <c:v>-992.17332172703095</c:v>
                </c:pt>
                <c:pt idx="25">
                  <c:v>-1024.22007265512</c:v>
                </c:pt>
                <c:pt idx="26">
                  <c:v>-882.82795898214704</c:v>
                </c:pt>
                <c:pt idx="27">
                  <c:v>-899.79966025507497</c:v>
                </c:pt>
                <c:pt idx="28">
                  <c:v>-1237.3256097983001</c:v>
                </c:pt>
                <c:pt idx="29">
                  <c:v>-1547.5221663820701</c:v>
                </c:pt>
                <c:pt idx="30">
                  <c:v>-1600.38688093416</c:v>
                </c:pt>
                <c:pt idx="31">
                  <c:v>-1577.4569296046</c:v>
                </c:pt>
                <c:pt idx="32">
                  <c:v>-1615.8749147032099</c:v>
                </c:pt>
                <c:pt idx="33">
                  <c:v>-1679.4262817111601</c:v>
                </c:pt>
                <c:pt idx="34">
                  <c:v>-1573.01981648482</c:v>
                </c:pt>
                <c:pt idx="35">
                  <c:v>-1280.85935655298</c:v>
                </c:pt>
                <c:pt idx="36">
                  <c:v>-1005.34167349497</c:v>
                </c:pt>
                <c:pt idx="37">
                  <c:v>-1027.2418700818</c:v>
                </c:pt>
                <c:pt idx="38">
                  <c:v>-1163.72740353309</c:v>
                </c:pt>
                <c:pt idx="39">
                  <c:v>-1232.46876386391</c:v>
                </c:pt>
                <c:pt idx="40">
                  <c:v>-907.53083036140299</c:v>
                </c:pt>
                <c:pt idx="41">
                  <c:v>-981.77663305730402</c:v>
                </c:pt>
                <c:pt idx="42">
                  <c:v>-984.05896281843798</c:v>
                </c:pt>
                <c:pt idx="43">
                  <c:v>-1047.5744606841099</c:v>
                </c:pt>
                <c:pt idx="44">
                  <c:v>-1038.68598539142</c:v>
                </c:pt>
                <c:pt idx="45">
                  <c:v>-1170.51232901669</c:v>
                </c:pt>
                <c:pt idx="46">
                  <c:v>-1082.5075056353601</c:v>
                </c:pt>
                <c:pt idx="47">
                  <c:v>-1050.6530724721299</c:v>
                </c:pt>
                <c:pt idx="48">
                  <c:v>-1019.61473907731</c:v>
                </c:pt>
                <c:pt idx="49">
                  <c:v>-954.48152915511503</c:v>
                </c:pt>
                <c:pt idx="50">
                  <c:v>-1011.28066348715</c:v>
                </c:pt>
                <c:pt idx="51">
                  <c:v>-914.79695437097098</c:v>
                </c:pt>
                <c:pt idx="52">
                  <c:v>-774.46496863511504</c:v>
                </c:pt>
                <c:pt idx="53">
                  <c:v>-824.52217923467902</c:v>
                </c:pt>
                <c:pt idx="54">
                  <c:v>-866.48319180052499</c:v>
                </c:pt>
                <c:pt idx="55">
                  <c:v>-891.75758922582395</c:v>
                </c:pt>
                <c:pt idx="56">
                  <c:v>-1016.79935894652</c:v>
                </c:pt>
                <c:pt idx="57">
                  <c:v>-1016.28955320354</c:v>
                </c:pt>
                <c:pt idx="58">
                  <c:v>-1040.27399104135</c:v>
                </c:pt>
                <c:pt idx="59">
                  <c:v>-1032.6238497961999</c:v>
                </c:pt>
                <c:pt idx="60">
                  <c:v>-1174.8354173822499</c:v>
                </c:pt>
                <c:pt idx="61">
                  <c:v>-1245.7681414542899</c:v>
                </c:pt>
                <c:pt idx="62">
                  <c:v>-1291.1655762628</c:v>
                </c:pt>
                <c:pt idx="63">
                  <c:v>-1315.5815591620601</c:v>
                </c:pt>
                <c:pt idx="64">
                  <c:v>-1272.81971424776</c:v>
                </c:pt>
                <c:pt idx="65">
                  <c:v>-1226.8771541487899</c:v>
                </c:pt>
                <c:pt idx="66">
                  <c:v>-1216.9664325480601</c:v>
                </c:pt>
                <c:pt idx="67">
                  <c:v>-1276.26405712121</c:v>
                </c:pt>
                <c:pt idx="68">
                  <c:v>-1237.7871522282801</c:v>
                </c:pt>
                <c:pt idx="69">
                  <c:v>-1257.1074862160699</c:v>
                </c:pt>
                <c:pt idx="70">
                  <c:v>-1295.9156836150701</c:v>
                </c:pt>
                <c:pt idx="71">
                  <c:v>-1375.10150290975</c:v>
                </c:pt>
                <c:pt idx="72">
                  <c:v>-1555.55476094235</c:v>
                </c:pt>
                <c:pt idx="73">
                  <c:v>-1597.5702803796501</c:v>
                </c:pt>
                <c:pt idx="74">
                  <c:v>-1572.4760813458799</c:v>
                </c:pt>
                <c:pt idx="75">
                  <c:v>-1620.55408391628</c:v>
                </c:pt>
                <c:pt idx="76">
                  <c:v>-1598.56718875144</c:v>
                </c:pt>
                <c:pt idx="77">
                  <c:v>-1596.3809249265601</c:v>
                </c:pt>
                <c:pt idx="78">
                  <c:v>-1546.6665038711201</c:v>
                </c:pt>
                <c:pt idx="79">
                  <c:v>-1586.0602541067001</c:v>
                </c:pt>
                <c:pt idx="80">
                  <c:v>-1599.83745587269</c:v>
                </c:pt>
                <c:pt idx="81">
                  <c:v>-1677.80372432999</c:v>
                </c:pt>
                <c:pt idx="82">
                  <c:v>-1733.47249574376</c:v>
                </c:pt>
                <c:pt idx="83">
                  <c:v>-1804.5740262388699</c:v>
                </c:pt>
                <c:pt idx="84">
                  <c:v>-1804.94291749434</c:v>
                </c:pt>
                <c:pt idx="85">
                  <c:v>-1882.6140212206999</c:v>
                </c:pt>
                <c:pt idx="86">
                  <c:v>-1993.9490585425599</c:v>
                </c:pt>
                <c:pt idx="87">
                  <c:v>-1993.99827960531</c:v>
                </c:pt>
                <c:pt idx="88">
                  <c:v>-1731.0287063487201</c:v>
                </c:pt>
                <c:pt idx="89">
                  <c:v>-1558.5116536491</c:v>
                </c:pt>
                <c:pt idx="90">
                  <c:v>-1391.98465880454</c:v>
                </c:pt>
                <c:pt idx="91">
                  <c:v>-1389.5490729199601</c:v>
                </c:pt>
                <c:pt idx="92">
                  <c:v>-1510.2563097718401</c:v>
                </c:pt>
                <c:pt idx="93">
                  <c:v>-1646.69460635922</c:v>
                </c:pt>
                <c:pt idx="94">
                  <c:v>-1585.8630788937701</c:v>
                </c:pt>
                <c:pt idx="95">
                  <c:v>-1422.0396620517599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-102.27516651938799</c:v>
                </c:pt>
                <c:pt idx="9">
                  <c:v>-109.685436965742</c:v>
                </c:pt>
                <c:pt idx="10">
                  <c:v>-109.645201320404</c:v>
                </c:pt>
                <c:pt idx="11">
                  <c:v>-109.85309017798799</c:v>
                </c:pt>
                <c:pt idx="12">
                  <c:v>-37.866912530441297</c:v>
                </c:pt>
                <c:pt idx="13">
                  <c:v>-51.308295037927202</c:v>
                </c:pt>
                <c:pt idx="14">
                  <c:v>-51.214350810124103</c:v>
                </c:pt>
                <c:pt idx="15">
                  <c:v>-51.151231944131297</c:v>
                </c:pt>
                <c:pt idx="16">
                  <c:v>-105.861008459584</c:v>
                </c:pt>
                <c:pt idx="17">
                  <c:v>-109.685437477379</c:v>
                </c:pt>
                <c:pt idx="18">
                  <c:v>-109.564728494818</c:v>
                </c:pt>
                <c:pt idx="19">
                  <c:v>-51.1476417873005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-0.12071030961926001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-110.409698535662</c:v>
                </c:pt>
                <c:pt idx="49">
                  <c:v>-110.711474317704</c:v>
                </c:pt>
                <c:pt idx="50">
                  <c:v>-110.67794418689201</c:v>
                </c:pt>
                <c:pt idx="51">
                  <c:v>-110.825478809014</c:v>
                </c:pt>
                <c:pt idx="52">
                  <c:v>-110.470054306035</c:v>
                </c:pt>
                <c:pt idx="53">
                  <c:v>-110.416406608372</c:v>
                </c:pt>
                <c:pt idx="54">
                  <c:v>-110.523704561882</c:v>
                </c:pt>
                <c:pt idx="55">
                  <c:v>-110.429817637423</c:v>
                </c:pt>
                <c:pt idx="56">
                  <c:v>-110.201809166441</c:v>
                </c:pt>
                <c:pt idx="57">
                  <c:v>-110.295695579263</c:v>
                </c:pt>
                <c:pt idx="58">
                  <c:v>-110.24204532341599</c:v>
                </c:pt>
                <c:pt idx="59">
                  <c:v>-44.0995003351766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-210.69314241212999</c:v>
                </c:pt>
                <c:pt idx="95">
                  <c:v>-469.77100725059199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715466398440673"/>
          <c:h val="0.7360909275421149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3656.0317734259602</c:v>
                </c:pt>
                <c:pt idx="1">
                  <c:v>3655.3781705554802</c:v>
                </c:pt>
                <c:pt idx="2">
                  <c:v>3655.0580853891902</c:v>
                </c:pt>
                <c:pt idx="3">
                  <c:v>3653.68427054221</c:v>
                </c:pt>
                <c:pt idx="4">
                  <c:v>3651.96365198996</c:v>
                </c:pt>
                <c:pt idx="5">
                  <c:v>3650.6698299413001</c:v>
                </c:pt>
                <c:pt idx="6">
                  <c:v>3650.8966037444602</c:v>
                </c:pt>
                <c:pt idx="7">
                  <c:v>3649.4360716893002</c:v>
                </c:pt>
                <c:pt idx="8">
                  <c:v>3650.7832168428799</c:v>
                </c:pt>
                <c:pt idx="9">
                  <c:v>3651.9036044751701</c:v>
                </c:pt>
                <c:pt idx="10">
                  <c:v>3651.5968378737002</c:v>
                </c:pt>
                <c:pt idx="11">
                  <c:v>3653.1841079589999</c:v>
                </c:pt>
                <c:pt idx="12">
                  <c:v>3653.6242393092898</c:v>
                </c:pt>
                <c:pt idx="13">
                  <c:v>3654.7446432234401</c:v>
                </c:pt>
                <c:pt idx="14">
                  <c:v>3654.1577797138998</c:v>
                </c:pt>
                <c:pt idx="15">
                  <c:v>3654.63128888559</c:v>
                </c:pt>
                <c:pt idx="16">
                  <c:v>3654.3445001313798</c:v>
                </c:pt>
                <c:pt idx="17">
                  <c:v>3653.7909493157799</c:v>
                </c:pt>
                <c:pt idx="18">
                  <c:v>3653.37748765889</c:v>
                </c:pt>
                <c:pt idx="19">
                  <c:v>3653.6042126164498</c:v>
                </c:pt>
                <c:pt idx="20">
                  <c:v>3653.7509447756902</c:v>
                </c:pt>
                <c:pt idx="21">
                  <c:v>3653.2641170391698</c:v>
                </c:pt>
                <c:pt idx="22">
                  <c:v>3653.0906989046698</c:v>
                </c:pt>
                <c:pt idx="23">
                  <c:v>3653.6442334384001</c:v>
                </c:pt>
                <c:pt idx="24">
                  <c:v>3654.2177621012402</c:v>
                </c:pt>
                <c:pt idx="25">
                  <c:v>3654.6712445800899</c:v>
                </c:pt>
                <c:pt idx="26">
                  <c:v>3654.25113992264</c:v>
                </c:pt>
                <c:pt idx="27">
                  <c:v>3654.6179377570302</c:v>
                </c:pt>
                <c:pt idx="28">
                  <c:v>3652.7772567389202</c:v>
                </c:pt>
                <c:pt idx="29">
                  <c:v>3652.81727756088</c:v>
                </c:pt>
                <c:pt idx="30">
                  <c:v>3652.03701806959</c:v>
                </c:pt>
                <c:pt idx="31">
                  <c:v>3651.2300726030398</c:v>
                </c:pt>
                <c:pt idx="32">
                  <c:v>3649.4160612783198</c:v>
                </c:pt>
                <c:pt idx="33">
                  <c:v>3648.9692543637502</c:v>
                </c:pt>
                <c:pt idx="34">
                  <c:v>3648.3156514932798</c:v>
                </c:pt>
                <c:pt idx="35">
                  <c:v>3648.8825860011598</c:v>
                </c:pt>
                <c:pt idx="36">
                  <c:v>3650.6165068363798</c:v>
                </c:pt>
                <c:pt idx="37">
                  <c:v>3652.2571163084599</c:v>
                </c:pt>
                <c:pt idx="38">
                  <c:v>3653.4108329165601</c:v>
                </c:pt>
                <c:pt idx="39">
                  <c:v>3654.2244376655199</c:v>
                </c:pt>
                <c:pt idx="40">
                  <c:v>3653.9243466283301</c:v>
                </c:pt>
                <c:pt idx="41">
                  <c:v>3653.3107808616801</c:v>
                </c:pt>
                <c:pt idx="42">
                  <c:v>3652.7439114812501</c:v>
                </c:pt>
                <c:pt idx="43">
                  <c:v>3651.61683200282</c:v>
                </c:pt>
                <c:pt idx="44">
                  <c:v>3650.8565829224999</c:v>
                </c:pt>
                <c:pt idx="45">
                  <c:v>3651.6968736467202</c:v>
                </c:pt>
                <c:pt idx="46">
                  <c:v>3651.3367676584699</c:v>
                </c:pt>
                <c:pt idx="47">
                  <c:v>3650.9232734378502</c:v>
                </c:pt>
                <c:pt idx="48">
                  <c:v>3649.92960755383</c:v>
                </c:pt>
                <c:pt idx="49">
                  <c:v>3650.0096003521398</c:v>
                </c:pt>
                <c:pt idx="50">
                  <c:v>3651.6168482846801</c:v>
                </c:pt>
                <c:pt idx="51">
                  <c:v>3651.3567129419898</c:v>
                </c:pt>
                <c:pt idx="52">
                  <c:v>3652.1103515854802</c:v>
                </c:pt>
                <c:pt idx="53">
                  <c:v>3651.68353880003</c:v>
                </c:pt>
                <c:pt idx="54">
                  <c:v>3651.5901623094301</c:v>
                </c:pt>
                <c:pt idx="55">
                  <c:v>3652.8706657932498</c:v>
                </c:pt>
                <c:pt idx="56">
                  <c:v>3653.9710430145701</c:v>
                </c:pt>
                <c:pt idx="57">
                  <c:v>3653.4174921989702</c:v>
                </c:pt>
                <c:pt idx="58">
                  <c:v>3653.9043199354901</c:v>
                </c:pt>
                <c:pt idx="59">
                  <c:v>3654.25112364078</c:v>
                </c:pt>
                <c:pt idx="60">
                  <c:v>3654.37784538905</c:v>
                </c:pt>
                <c:pt idx="61">
                  <c:v>3653.5241709725401</c:v>
                </c:pt>
                <c:pt idx="62">
                  <c:v>3653.3308075545201</c:v>
                </c:pt>
                <c:pt idx="63">
                  <c:v>3653.6575520032302</c:v>
                </c:pt>
                <c:pt idx="64">
                  <c:v>3656.7320238370698</c:v>
                </c:pt>
                <c:pt idx="65">
                  <c:v>3656.5052663157799</c:v>
                </c:pt>
                <c:pt idx="66">
                  <c:v>3657.6923444634199</c:v>
                </c:pt>
                <c:pt idx="67">
                  <c:v>3656.8787559963198</c:v>
                </c:pt>
                <c:pt idx="68">
                  <c:v>3656.7453586837701</c:v>
                </c:pt>
                <c:pt idx="69">
                  <c:v>3658.0391481687002</c:v>
                </c:pt>
                <c:pt idx="70">
                  <c:v>3657.6923444634199</c:v>
                </c:pt>
                <c:pt idx="71">
                  <c:v>3658.0658341439498</c:v>
                </c:pt>
                <c:pt idx="72">
                  <c:v>3659.43300599037</c:v>
                </c:pt>
                <c:pt idx="73">
                  <c:v>3659.6197264078401</c:v>
                </c:pt>
                <c:pt idx="74">
                  <c:v>3660.5534099045299</c:v>
                </c:pt>
                <c:pt idx="75">
                  <c:v>3660.2599618678901</c:v>
                </c:pt>
                <c:pt idx="76">
                  <c:v>3661.2603033161899</c:v>
                </c:pt>
                <c:pt idx="77">
                  <c:v>3661.85384239001</c:v>
                </c:pt>
                <c:pt idx="78">
                  <c:v>3661.3603390892099</c:v>
                </c:pt>
                <c:pt idx="79">
                  <c:v>3661.31365898484</c:v>
                </c:pt>
                <c:pt idx="80">
                  <c:v>3660.78011858022</c:v>
                </c:pt>
                <c:pt idx="81">
                  <c:v>3660.5333669298202</c:v>
                </c:pt>
                <c:pt idx="82">
                  <c:v>3661.18693723657</c:v>
                </c:pt>
                <c:pt idx="83">
                  <c:v>3662.2206727881298</c:v>
                </c:pt>
                <c:pt idx="84">
                  <c:v>3663.24100836554</c:v>
                </c:pt>
                <c:pt idx="85">
                  <c:v>3664.9416165068201</c:v>
                </c:pt>
                <c:pt idx="86">
                  <c:v>3667.00233063634</c:v>
                </c:pt>
                <c:pt idx="87">
                  <c:v>3668.4762626656502</c:v>
                </c:pt>
                <c:pt idx="88">
                  <c:v>3668.57620074748</c:v>
                </c:pt>
                <c:pt idx="89">
                  <c:v>3668.7896722676701</c:v>
                </c:pt>
                <c:pt idx="90">
                  <c:v>3669.5032249617502</c:v>
                </c:pt>
                <c:pt idx="91">
                  <c:v>3670.0300898020901</c:v>
                </c:pt>
                <c:pt idx="92">
                  <c:v>3670.3369215310099</c:v>
                </c:pt>
                <c:pt idx="93">
                  <c:v>3672.0174704157098</c:v>
                </c:pt>
                <c:pt idx="94">
                  <c:v>3673.8581514338198</c:v>
                </c:pt>
                <c:pt idx="95">
                  <c:v>3676.6258078206001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3055.4645841087099</c:v>
                </c:pt>
                <c:pt idx="1">
                  <c:v>3077.7545907124299</c:v>
                </c:pt>
                <c:pt idx="2">
                  <c:v>3077.5100425048199</c:v>
                </c:pt>
                <c:pt idx="3">
                  <c:v>3084.0618061033201</c:v>
                </c:pt>
                <c:pt idx="4">
                  <c:v>3139.8341762775199</c:v>
                </c:pt>
                <c:pt idx="5">
                  <c:v>3097.9476145286299</c:v>
                </c:pt>
                <c:pt idx="6">
                  <c:v>3076.9166167056201</c:v>
                </c:pt>
                <c:pt idx="7">
                  <c:v>3075.1483463158102</c:v>
                </c:pt>
                <c:pt idx="8">
                  <c:v>3089.48165427599</c:v>
                </c:pt>
                <c:pt idx="9">
                  <c:v>3140.1697474728198</c:v>
                </c:pt>
                <c:pt idx="10">
                  <c:v>3106.12104788644</c:v>
                </c:pt>
                <c:pt idx="11">
                  <c:v>3072.8696958558999</c:v>
                </c:pt>
                <c:pt idx="12">
                  <c:v>3081.9585237487099</c:v>
                </c:pt>
                <c:pt idx="13">
                  <c:v>3081.1208293571599</c:v>
                </c:pt>
                <c:pt idx="14">
                  <c:v>3074.8116237636</c:v>
                </c:pt>
                <c:pt idx="15">
                  <c:v>3069.5414684371499</c:v>
                </c:pt>
                <c:pt idx="16">
                  <c:v>3071.37696162253</c:v>
                </c:pt>
                <c:pt idx="17">
                  <c:v>3057.0942475745501</c:v>
                </c:pt>
                <c:pt idx="18">
                  <c:v>3067.3379686875301</c:v>
                </c:pt>
                <c:pt idx="19">
                  <c:v>3057.1772439597798</c:v>
                </c:pt>
                <c:pt idx="20">
                  <c:v>3089.0257333877198</c:v>
                </c:pt>
                <c:pt idx="21">
                  <c:v>3095.2847891638799</c:v>
                </c:pt>
                <c:pt idx="22">
                  <c:v>3098.2752742571602</c:v>
                </c:pt>
                <c:pt idx="23">
                  <c:v>3095.0830549853499</c:v>
                </c:pt>
                <c:pt idx="24">
                  <c:v>3139.8872373831</c:v>
                </c:pt>
                <c:pt idx="25">
                  <c:v>3162.9581929306901</c:v>
                </c:pt>
                <c:pt idx="26">
                  <c:v>3165.0191711428502</c:v>
                </c:pt>
                <c:pt idx="27">
                  <c:v>3133.4337174248999</c:v>
                </c:pt>
                <c:pt idx="28">
                  <c:v>3095.1581563517698</c:v>
                </c:pt>
                <c:pt idx="29">
                  <c:v>3090.3141017696298</c:v>
                </c:pt>
                <c:pt idx="30">
                  <c:v>3085.25408552714</c:v>
                </c:pt>
                <c:pt idx="31">
                  <c:v>2997.3125401297598</c:v>
                </c:pt>
                <c:pt idx="32">
                  <c:v>2930.3813997146499</c:v>
                </c:pt>
                <c:pt idx="33">
                  <c:v>2984.7011522198</c:v>
                </c:pt>
                <c:pt idx="34">
                  <c:v>3039.45639725205</c:v>
                </c:pt>
                <c:pt idx="35">
                  <c:v>3054.5536305217902</c:v>
                </c:pt>
                <c:pt idx="36">
                  <c:v>3150.0000821113599</c:v>
                </c:pt>
                <c:pt idx="37">
                  <c:v>3162.2859320790899</c:v>
                </c:pt>
                <c:pt idx="38">
                  <c:v>3175.4972756267198</c:v>
                </c:pt>
                <c:pt idx="39">
                  <c:v>3190.7000718771201</c:v>
                </c:pt>
                <c:pt idx="40">
                  <c:v>3192.5963731552802</c:v>
                </c:pt>
                <c:pt idx="41">
                  <c:v>3191.59618940786</c:v>
                </c:pt>
                <c:pt idx="42">
                  <c:v>3196.3895184941598</c:v>
                </c:pt>
                <c:pt idx="43">
                  <c:v>3203.50131854148</c:v>
                </c:pt>
                <c:pt idx="44">
                  <c:v>3199.0032138147699</c:v>
                </c:pt>
                <c:pt idx="45">
                  <c:v>3215.6472128528599</c:v>
                </c:pt>
                <c:pt idx="46">
                  <c:v>3221.24214951557</c:v>
                </c:pt>
                <c:pt idx="47">
                  <c:v>3232.1067316181102</c:v>
                </c:pt>
                <c:pt idx="48">
                  <c:v>3195.7060730325802</c:v>
                </c:pt>
                <c:pt idx="49">
                  <c:v>3192.0992501375999</c:v>
                </c:pt>
                <c:pt idx="50">
                  <c:v>3251.8885071941299</c:v>
                </c:pt>
                <c:pt idx="51">
                  <c:v>3227.7941433854598</c:v>
                </c:pt>
                <c:pt idx="52">
                  <c:v>3194.9455688978401</c:v>
                </c:pt>
                <c:pt idx="53">
                  <c:v>3168.4436519992501</c:v>
                </c:pt>
                <c:pt idx="54">
                  <c:v>3166.2741501743699</c:v>
                </c:pt>
                <c:pt idx="55">
                  <c:v>3176.0854709759501</c:v>
                </c:pt>
                <c:pt idx="56">
                  <c:v>3186.9691820511398</c:v>
                </c:pt>
                <c:pt idx="57">
                  <c:v>3195.10962080951</c:v>
                </c:pt>
                <c:pt idx="58">
                  <c:v>3181.23377984545</c:v>
                </c:pt>
                <c:pt idx="59">
                  <c:v>3181.20267676094</c:v>
                </c:pt>
                <c:pt idx="60">
                  <c:v>3165.5509993473702</c:v>
                </c:pt>
                <c:pt idx="61">
                  <c:v>3190.1399860844299</c:v>
                </c:pt>
                <c:pt idx="62">
                  <c:v>3191.2967379236102</c:v>
                </c:pt>
                <c:pt idx="63">
                  <c:v>3196.1704810660699</c:v>
                </c:pt>
                <c:pt idx="64">
                  <c:v>3303.27428978231</c:v>
                </c:pt>
                <c:pt idx="65">
                  <c:v>3346.1889968035698</c:v>
                </c:pt>
                <c:pt idx="66">
                  <c:v>3368.2306557218799</c:v>
                </c:pt>
                <c:pt idx="67">
                  <c:v>3380.9263394055802</c:v>
                </c:pt>
                <c:pt idx="68">
                  <c:v>3461.6592885354498</c:v>
                </c:pt>
                <c:pt idx="69">
                  <c:v>3476.9535683162999</c:v>
                </c:pt>
                <c:pt idx="70">
                  <c:v>3465.0300668159898</c:v>
                </c:pt>
                <c:pt idx="71">
                  <c:v>3435.7336586660499</c:v>
                </c:pt>
                <c:pt idx="72">
                  <c:v>3357.6734859142198</c:v>
                </c:pt>
                <c:pt idx="73">
                  <c:v>3360.7742545514898</c:v>
                </c:pt>
                <c:pt idx="74">
                  <c:v>3357.3622905894999</c:v>
                </c:pt>
                <c:pt idx="75">
                  <c:v>3362.1439580750898</c:v>
                </c:pt>
                <c:pt idx="76">
                  <c:v>3347.6594605047198</c:v>
                </c:pt>
                <c:pt idx="77">
                  <c:v>3349.3097990510701</c:v>
                </c:pt>
                <c:pt idx="78">
                  <c:v>3343.1638229713899</c:v>
                </c:pt>
                <c:pt idx="79">
                  <c:v>3329.2387039316</c:v>
                </c:pt>
                <c:pt idx="80">
                  <c:v>3361.3374654557902</c:v>
                </c:pt>
                <c:pt idx="81">
                  <c:v>3322.8205799744001</c:v>
                </c:pt>
                <c:pt idx="82">
                  <c:v>3307.13990481467</c:v>
                </c:pt>
                <c:pt idx="83">
                  <c:v>3271.2988221351902</c:v>
                </c:pt>
                <c:pt idx="84">
                  <c:v>3188.86640441484</c:v>
                </c:pt>
                <c:pt idx="85">
                  <c:v>3175.8752661001599</c:v>
                </c:pt>
                <c:pt idx="86">
                  <c:v>3136.35587770957</c:v>
                </c:pt>
                <c:pt idx="87">
                  <c:v>3125.1729454215201</c:v>
                </c:pt>
                <c:pt idx="88">
                  <c:v>3165.30610573269</c:v>
                </c:pt>
                <c:pt idx="89">
                  <c:v>3162.5708929142302</c:v>
                </c:pt>
                <c:pt idx="90">
                  <c:v>3154.0400125798401</c:v>
                </c:pt>
                <c:pt idx="91">
                  <c:v>3151.76642809034</c:v>
                </c:pt>
                <c:pt idx="92">
                  <c:v>3152.0566851672602</c:v>
                </c:pt>
                <c:pt idx="93">
                  <c:v>3140.8732265446201</c:v>
                </c:pt>
                <c:pt idx="94">
                  <c:v>3172.96683985862</c:v>
                </c:pt>
                <c:pt idx="95">
                  <c:v>3125.7677364010501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176.85190005699499</c:v>
                </c:pt>
                <c:pt idx="1">
                  <c:v>130.22785577444199</c:v>
                </c:pt>
                <c:pt idx="2">
                  <c:v>130.21448797323799</c:v>
                </c:pt>
                <c:pt idx="3">
                  <c:v>129.65307499654301</c:v>
                </c:pt>
                <c:pt idx="4">
                  <c:v>130.328106124914</c:v>
                </c:pt>
                <c:pt idx="5">
                  <c:v>130.174384569625</c:v>
                </c:pt>
                <c:pt idx="6">
                  <c:v>130.46845987899701</c:v>
                </c:pt>
                <c:pt idx="7">
                  <c:v>130.02066505397701</c:v>
                </c:pt>
                <c:pt idx="8">
                  <c:v>129.55950650703301</c:v>
                </c:pt>
                <c:pt idx="9">
                  <c:v>130.26127323781299</c:v>
                </c:pt>
                <c:pt idx="10">
                  <c:v>130.341473926118</c:v>
                </c:pt>
                <c:pt idx="11">
                  <c:v>130.20112323149399</c:v>
                </c:pt>
                <c:pt idx="12">
                  <c:v>129.99393353084901</c:v>
                </c:pt>
                <c:pt idx="13">
                  <c:v>129.860262657547</c:v>
                </c:pt>
                <c:pt idx="14">
                  <c:v>129.84021299538099</c:v>
                </c:pt>
                <c:pt idx="15">
                  <c:v>130.080818119756</c:v>
                </c:pt>
                <c:pt idx="16">
                  <c:v>131.624705335399</c:v>
                </c:pt>
                <c:pt idx="17">
                  <c:v>132.800999434147</c:v>
                </c:pt>
                <c:pt idx="18">
                  <c:v>133.856992500437</c:v>
                </c:pt>
                <c:pt idx="19">
                  <c:v>132.834416897517</c:v>
                </c:pt>
                <c:pt idx="20">
                  <c:v>81.338106353572002</c:v>
                </c:pt>
                <c:pt idx="21">
                  <c:v>69.474905327334099</c:v>
                </c:pt>
                <c:pt idx="22">
                  <c:v>69.227616302356793</c:v>
                </c:pt>
                <c:pt idx="23">
                  <c:v>69.301135129699801</c:v>
                </c:pt>
                <c:pt idx="24">
                  <c:v>68.271877155908101</c:v>
                </c:pt>
                <c:pt idx="25">
                  <c:v>69.728878252913503</c:v>
                </c:pt>
                <c:pt idx="26">
                  <c:v>69.702144180235194</c:v>
                </c:pt>
                <c:pt idx="27">
                  <c:v>65.431392769420398</c:v>
                </c:pt>
                <c:pt idx="28">
                  <c:v>66.4339171804437</c:v>
                </c:pt>
                <c:pt idx="29">
                  <c:v>66.340348690934505</c:v>
                </c:pt>
                <c:pt idx="30">
                  <c:v>66.514119653433795</c:v>
                </c:pt>
                <c:pt idx="31">
                  <c:v>57.972615811984198</c:v>
                </c:pt>
                <c:pt idx="32">
                  <c:v>56.067819635003801</c:v>
                </c:pt>
                <c:pt idx="33">
                  <c:v>64.863296656987799</c:v>
                </c:pt>
                <c:pt idx="34">
                  <c:v>69.695460789543105</c:v>
                </c:pt>
                <c:pt idx="35">
                  <c:v>68.739721643094398</c:v>
                </c:pt>
                <c:pt idx="36">
                  <c:v>66.941862521692499</c:v>
                </c:pt>
                <c:pt idx="37">
                  <c:v>67.249303082718598</c:v>
                </c:pt>
                <c:pt idx="38">
                  <c:v>68.706304689633896</c:v>
                </c:pt>
                <c:pt idx="39">
                  <c:v>69.662044855902707</c:v>
                </c:pt>
                <c:pt idx="40">
                  <c:v>68.365446155327405</c:v>
                </c:pt>
                <c:pt idx="41">
                  <c:v>68.639470272803095</c:v>
                </c:pt>
                <c:pt idx="42">
                  <c:v>69.381336837824904</c:v>
                </c:pt>
                <c:pt idx="43">
                  <c:v>69.6018933198539</c:v>
                </c:pt>
                <c:pt idx="44">
                  <c:v>67.463174644325406</c:v>
                </c:pt>
                <c:pt idx="45">
                  <c:v>69.6286268826222</c:v>
                </c:pt>
                <c:pt idx="46">
                  <c:v>69.635311293134393</c:v>
                </c:pt>
                <c:pt idx="47">
                  <c:v>69.635310783224298</c:v>
                </c:pt>
                <c:pt idx="48">
                  <c:v>69.675411127376805</c:v>
                </c:pt>
                <c:pt idx="49">
                  <c:v>69.702145200055199</c:v>
                </c:pt>
                <c:pt idx="50">
                  <c:v>69.641993664006407</c:v>
                </c:pt>
                <c:pt idx="51">
                  <c:v>69.688777908760997</c:v>
                </c:pt>
                <c:pt idx="52">
                  <c:v>69.454855155257903</c:v>
                </c:pt>
                <c:pt idx="53">
                  <c:v>69.561791955881304</c:v>
                </c:pt>
                <c:pt idx="54">
                  <c:v>68.706304689633896</c:v>
                </c:pt>
                <c:pt idx="55">
                  <c:v>69.207567150100601</c:v>
                </c:pt>
                <c:pt idx="56">
                  <c:v>69.508323300614606</c:v>
                </c:pt>
                <c:pt idx="57">
                  <c:v>69.575159247175506</c:v>
                </c:pt>
                <c:pt idx="58">
                  <c:v>69.381337347734899</c:v>
                </c:pt>
                <c:pt idx="59">
                  <c:v>69.013745250659994</c:v>
                </c:pt>
                <c:pt idx="60">
                  <c:v>69.548424664587102</c:v>
                </c:pt>
                <c:pt idx="61">
                  <c:v>69.708828590747302</c:v>
                </c:pt>
                <c:pt idx="62">
                  <c:v>69.748928934899794</c:v>
                </c:pt>
                <c:pt idx="63">
                  <c:v>69.641992134276293</c:v>
                </c:pt>
                <c:pt idx="64">
                  <c:v>67.877551241109899</c:v>
                </c:pt>
                <c:pt idx="65">
                  <c:v>68.539218392601796</c:v>
                </c:pt>
                <c:pt idx="66">
                  <c:v>69.849181325011102</c:v>
                </c:pt>
                <c:pt idx="67">
                  <c:v>69.782346908180301</c:v>
                </c:pt>
                <c:pt idx="68">
                  <c:v>72.4089592231512</c:v>
                </c:pt>
                <c:pt idx="69">
                  <c:v>73.110725444020503</c:v>
                </c:pt>
                <c:pt idx="70">
                  <c:v>72.261923098195297</c:v>
                </c:pt>
                <c:pt idx="71">
                  <c:v>71.038843734872998</c:v>
                </c:pt>
                <c:pt idx="72">
                  <c:v>71.967848808643296</c:v>
                </c:pt>
                <c:pt idx="73">
                  <c:v>74.220186655667305</c:v>
                </c:pt>
                <c:pt idx="74">
                  <c:v>74.206818854463094</c:v>
                </c:pt>
                <c:pt idx="75">
                  <c:v>74.126618166158096</c:v>
                </c:pt>
                <c:pt idx="76">
                  <c:v>75.095724093990995</c:v>
                </c:pt>
                <c:pt idx="77">
                  <c:v>75.189292073590195</c:v>
                </c:pt>
                <c:pt idx="78">
                  <c:v>74.995470174149602</c:v>
                </c:pt>
                <c:pt idx="79">
                  <c:v>74.868484221269895</c:v>
                </c:pt>
                <c:pt idx="80">
                  <c:v>75.289543953791494</c:v>
                </c:pt>
                <c:pt idx="81">
                  <c:v>75.216026656178599</c:v>
                </c:pt>
                <c:pt idx="82">
                  <c:v>75.276177682317396</c:v>
                </c:pt>
                <c:pt idx="83">
                  <c:v>72.9102221935279</c:v>
                </c:pt>
                <c:pt idx="84">
                  <c:v>73.565203149822594</c:v>
                </c:pt>
                <c:pt idx="85">
                  <c:v>75.269493781715198</c:v>
                </c:pt>
                <c:pt idx="86">
                  <c:v>71.987900510449606</c:v>
                </c:pt>
                <c:pt idx="87">
                  <c:v>70.798239630317894</c:v>
                </c:pt>
                <c:pt idx="88">
                  <c:v>70.838338954650297</c:v>
                </c:pt>
                <c:pt idx="89">
                  <c:v>70.357126156349906</c:v>
                </c:pt>
                <c:pt idx="90">
                  <c:v>69.989534059275002</c:v>
                </c:pt>
                <c:pt idx="91">
                  <c:v>70.143255614563103</c:v>
                </c:pt>
                <c:pt idx="92">
                  <c:v>70.363811076771995</c:v>
                </c:pt>
                <c:pt idx="93">
                  <c:v>69.902650490187895</c:v>
                </c:pt>
                <c:pt idx="94">
                  <c:v>70.303659540723203</c:v>
                </c:pt>
                <c:pt idx="95">
                  <c:v>70.270242077352805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426.29510373305698</c:v>
                </c:pt>
                <c:pt idx="1">
                  <c:v>432.31538743180403</c:v>
                </c:pt>
                <c:pt idx="2">
                  <c:v>432.59383453570803</c:v>
                </c:pt>
                <c:pt idx="3">
                  <c:v>431.80750474046903</c:v>
                </c:pt>
                <c:pt idx="4">
                  <c:v>428.87413632567399</c:v>
                </c:pt>
                <c:pt idx="5">
                  <c:v>430.79419283639902</c:v>
                </c:pt>
                <c:pt idx="6">
                  <c:v>430.89669119605003</c:v>
                </c:pt>
                <c:pt idx="7">
                  <c:v>432.316384473006</c:v>
                </c:pt>
                <c:pt idx="8">
                  <c:v>428.49123464204098</c:v>
                </c:pt>
                <c:pt idx="9">
                  <c:v>428.58538057299597</c:v>
                </c:pt>
                <c:pt idx="10">
                  <c:v>428.105127281634</c:v>
                </c:pt>
                <c:pt idx="11">
                  <c:v>427.85374416699801</c:v>
                </c:pt>
                <c:pt idx="12">
                  <c:v>428.80217519248799</c:v>
                </c:pt>
                <c:pt idx="13">
                  <c:v>430.29116409501302</c:v>
                </c:pt>
                <c:pt idx="14">
                  <c:v>427.92896650836701</c:v>
                </c:pt>
                <c:pt idx="15">
                  <c:v>429.74353353583598</c:v>
                </c:pt>
                <c:pt idx="16">
                  <c:v>428.79739696718599</c:v>
                </c:pt>
                <c:pt idx="17">
                  <c:v>431.057426858479</c:v>
                </c:pt>
                <c:pt idx="18">
                  <c:v>431.10746318185602</c:v>
                </c:pt>
                <c:pt idx="19">
                  <c:v>431.36189042734998</c:v>
                </c:pt>
                <c:pt idx="20">
                  <c:v>436.41547831546097</c:v>
                </c:pt>
                <c:pt idx="21">
                  <c:v>438.70300130236001</c:v>
                </c:pt>
                <c:pt idx="22">
                  <c:v>437.005282455376</c:v>
                </c:pt>
                <c:pt idx="23">
                  <c:v>443.42331744127</c:v>
                </c:pt>
                <c:pt idx="24">
                  <c:v>483.97162257968603</c:v>
                </c:pt>
                <c:pt idx="25">
                  <c:v>491.09281140723402</c:v>
                </c:pt>
                <c:pt idx="26">
                  <c:v>489.73230703946803</c:v>
                </c:pt>
                <c:pt idx="27">
                  <c:v>489.68293204468603</c:v>
                </c:pt>
                <c:pt idx="28">
                  <c:v>489.750864626588</c:v>
                </c:pt>
                <c:pt idx="29">
                  <c:v>491.59629197235398</c:v>
                </c:pt>
                <c:pt idx="30">
                  <c:v>489.89974938157297</c:v>
                </c:pt>
                <c:pt idx="31">
                  <c:v>489.35900219291699</c:v>
                </c:pt>
                <c:pt idx="32">
                  <c:v>484.44123655797603</c:v>
                </c:pt>
                <c:pt idx="33">
                  <c:v>472.58564680695298</c:v>
                </c:pt>
                <c:pt idx="34">
                  <c:v>475.25272949634501</c:v>
                </c:pt>
                <c:pt idx="35">
                  <c:v>488.993890753301</c:v>
                </c:pt>
                <c:pt idx="36">
                  <c:v>475.25891115179297</c:v>
                </c:pt>
                <c:pt idx="37">
                  <c:v>477.99798778838601</c:v>
                </c:pt>
                <c:pt idx="38">
                  <c:v>477.85114255059301</c:v>
                </c:pt>
                <c:pt idx="39">
                  <c:v>475.35492243324802</c:v>
                </c:pt>
                <c:pt idx="40">
                  <c:v>478.367299421822</c:v>
                </c:pt>
                <c:pt idx="41">
                  <c:v>483.00839748209302</c:v>
                </c:pt>
                <c:pt idx="42">
                  <c:v>484.19289505004201</c:v>
                </c:pt>
                <c:pt idx="43">
                  <c:v>484.69219813873701</c:v>
                </c:pt>
                <c:pt idx="44">
                  <c:v>492.82078225117499</c:v>
                </c:pt>
                <c:pt idx="45">
                  <c:v>490.83185417291003</c:v>
                </c:pt>
                <c:pt idx="46">
                  <c:v>488.90407374806898</c:v>
                </c:pt>
                <c:pt idx="47">
                  <c:v>489.27251707220603</c:v>
                </c:pt>
                <c:pt idx="48">
                  <c:v>493.65951602712499</c:v>
                </c:pt>
                <c:pt idx="49">
                  <c:v>496.60804451648897</c:v>
                </c:pt>
                <c:pt idx="50">
                  <c:v>503.03289219656602</c:v>
                </c:pt>
                <c:pt idx="51">
                  <c:v>503.845278843252</c:v>
                </c:pt>
                <c:pt idx="52">
                  <c:v>496.70263469871298</c:v>
                </c:pt>
                <c:pt idx="53">
                  <c:v>496.021804483349</c:v>
                </c:pt>
                <c:pt idx="54">
                  <c:v>490.93803527461898</c:v>
                </c:pt>
                <c:pt idx="55">
                  <c:v>486.65273452223602</c:v>
                </c:pt>
                <c:pt idx="56">
                  <c:v>480.77217542019503</c:v>
                </c:pt>
                <c:pt idx="57">
                  <c:v>481.812624514025</c:v>
                </c:pt>
                <c:pt idx="58">
                  <c:v>478.54635287665002</c:v>
                </c:pt>
                <c:pt idx="59">
                  <c:v>482.23633673472898</c:v>
                </c:pt>
                <c:pt idx="60">
                  <c:v>482.04025028236498</c:v>
                </c:pt>
                <c:pt idx="61">
                  <c:v>486.11077826336401</c:v>
                </c:pt>
                <c:pt idx="62">
                  <c:v>487.04549303091</c:v>
                </c:pt>
                <c:pt idx="63">
                  <c:v>488.35964381735602</c:v>
                </c:pt>
                <c:pt idx="64">
                  <c:v>496.95668836927598</c:v>
                </c:pt>
                <c:pt idx="65">
                  <c:v>498.00946543583399</c:v>
                </c:pt>
                <c:pt idx="66">
                  <c:v>499.81851466060402</c:v>
                </c:pt>
                <c:pt idx="67">
                  <c:v>500.45040403583499</c:v>
                </c:pt>
                <c:pt idx="68">
                  <c:v>502.61051272967001</c:v>
                </c:pt>
                <c:pt idx="69">
                  <c:v>501.01212695204299</c:v>
                </c:pt>
                <c:pt idx="70">
                  <c:v>499.44782483857102</c:v>
                </c:pt>
                <c:pt idx="71">
                  <c:v>499.02232551616902</c:v>
                </c:pt>
                <c:pt idx="72">
                  <c:v>498.70901478423298</c:v>
                </c:pt>
                <c:pt idx="73">
                  <c:v>498.83573998299897</c:v>
                </c:pt>
                <c:pt idx="74">
                  <c:v>498.546368336515</c:v>
                </c:pt>
                <c:pt idx="75">
                  <c:v>498.32011066015298</c:v>
                </c:pt>
                <c:pt idx="76">
                  <c:v>497.57193346683198</c:v>
                </c:pt>
                <c:pt idx="77">
                  <c:v>498.39583278420002</c:v>
                </c:pt>
                <c:pt idx="78">
                  <c:v>498.245539550758</c:v>
                </c:pt>
                <c:pt idx="79">
                  <c:v>498.14041606996898</c:v>
                </c:pt>
                <c:pt idx="80">
                  <c:v>499.21481757189798</c:v>
                </c:pt>
                <c:pt idx="81">
                  <c:v>495.76676639236001</c:v>
                </c:pt>
                <c:pt idx="82">
                  <c:v>498.50283676041897</c:v>
                </c:pt>
                <c:pt idx="83">
                  <c:v>497.97970312493499</c:v>
                </c:pt>
                <c:pt idx="84">
                  <c:v>492.17669111096302</c:v>
                </c:pt>
                <c:pt idx="85">
                  <c:v>495.16112822850499</c:v>
                </c:pt>
                <c:pt idx="86">
                  <c:v>486.19463573878301</c:v>
                </c:pt>
                <c:pt idx="87">
                  <c:v>481.59974233469001</c:v>
                </c:pt>
                <c:pt idx="88">
                  <c:v>430.20213210196698</c:v>
                </c:pt>
                <c:pt idx="89">
                  <c:v>430.05412575290097</c:v>
                </c:pt>
                <c:pt idx="90">
                  <c:v>430.57669397767802</c:v>
                </c:pt>
                <c:pt idx="91">
                  <c:v>429.43615709216499</c:v>
                </c:pt>
                <c:pt idx="92">
                  <c:v>425.20741760367798</c:v>
                </c:pt>
                <c:pt idx="93">
                  <c:v>426.37740128072198</c:v>
                </c:pt>
                <c:pt idx="94">
                  <c:v>426.68051190254499</c:v>
                </c:pt>
                <c:pt idx="95">
                  <c:v>424.23665033112297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192.82686194290099</c:v>
                </c:pt>
                <c:pt idx="1">
                  <c:v>189.39317025331701</c:v>
                </c:pt>
                <c:pt idx="2">
                  <c:v>191.987054826502</c:v>
                </c:pt>
                <c:pt idx="3">
                  <c:v>195.62278560507099</c:v>
                </c:pt>
                <c:pt idx="4">
                  <c:v>195.992501690224</c:v>
                </c:pt>
                <c:pt idx="5">
                  <c:v>199.49880679703699</c:v>
                </c:pt>
                <c:pt idx="6">
                  <c:v>198.76968407900301</c:v>
                </c:pt>
                <c:pt idx="7">
                  <c:v>203.98314132181201</c:v>
                </c:pt>
                <c:pt idx="8">
                  <c:v>197.12589220430399</c:v>
                </c:pt>
                <c:pt idx="9">
                  <c:v>190.63759142485301</c:v>
                </c:pt>
                <c:pt idx="10">
                  <c:v>192.06244759127</c:v>
                </c:pt>
                <c:pt idx="11">
                  <c:v>187.579930926732</c:v>
                </c:pt>
                <c:pt idx="12">
                  <c:v>179.67718030323999</c:v>
                </c:pt>
                <c:pt idx="13">
                  <c:v>178.65402281406401</c:v>
                </c:pt>
                <c:pt idx="14">
                  <c:v>177.06178644498701</c:v>
                </c:pt>
                <c:pt idx="15">
                  <c:v>176.96790076528401</c:v>
                </c:pt>
                <c:pt idx="16">
                  <c:v>183.80544403049899</c:v>
                </c:pt>
                <c:pt idx="17">
                  <c:v>192.04601368129701</c:v>
                </c:pt>
                <c:pt idx="18">
                  <c:v>193.468193553476</c:v>
                </c:pt>
                <c:pt idx="19">
                  <c:v>191.86040953281801</c:v>
                </c:pt>
                <c:pt idx="20">
                  <c:v>180.92812268768799</c:v>
                </c:pt>
                <c:pt idx="21">
                  <c:v>164.943888886362</c:v>
                </c:pt>
                <c:pt idx="22">
                  <c:v>163.24839310928701</c:v>
                </c:pt>
                <c:pt idx="23">
                  <c:v>161.87539645573099</c:v>
                </c:pt>
                <c:pt idx="24">
                  <c:v>164.68574036636599</c:v>
                </c:pt>
                <c:pt idx="25">
                  <c:v>162.54202043806799</c:v>
                </c:pt>
                <c:pt idx="26">
                  <c:v>161.36130166479001</c:v>
                </c:pt>
                <c:pt idx="27">
                  <c:v>166.124153194581</c:v>
                </c:pt>
                <c:pt idx="28">
                  <c:v>154.053476719721</c:v>
                </c:pt>
                <c:pt idx="29">
                  <c:v>141.54761439733201</c:v>
                </c:pt>
                <c:pt idx="30">
                  <c:v>136.86965817723001</c:v>
                </c:pt>
                <c:pt idx="31">
                  <c:v>142.006027428463</c:v>
                </c:pt>
                <c:pt idx="32">
                  <c:v>157.94494560156701</c:v>
                </c:pt>
                <c:pt idx="33">
                  <c:v>158.61622759312701</c:v>
                </c:pt>
                <c:pt idx="34">
                  <c:v>158.06724513753099</c:v>
                </c:pt>
                <c:pt idx="35">
                  <c:v>160.553420461163</c:v>
                </c:pt>
                <c:pt idx="36">
                  <c:v>151.99348141561001</c:v>
                </c:pt>
                <c:pt idx="37">
                  <c:v>142.485732302196</c:v>
                </c:pt>
                <c:pt idx="38">
                  <c:v>132.842109471958</c:v>
                </c:pt>
                <c:pt idx="39">
                  <c:v>147.50586464318599</c:v>
                </c:pt>
                <c:pt idx="40">
                  <c:v>151.157378034863</c:v>
                </c:pt>
                <c:pt idx="41">
                  <c:v>158.421841242303</c:v>
                </c:pt>
                <c:pt idx="42">
                  <c:v>161.028247822141</c:v>
                </c:pt>
                <c:pt idx="43">
                  <c:v>157.238952166497</c:v>
                </c:pt>
                <c:pt idx="44">
                  <c:v>158.05766118050099</c:v>
                </c:pt>
                <c:pt idx="45">
                  <c:v>161.25682519730199</c:v>
                </c:pt>
                <c:pt idx="46">
                  <c:v>162.14392450424401</c:v>
                </c:pt>
                <c:pt idx="47">
                  <c:v>161.00119220839301</c:v>
                </c:pt>
                <c:pt idx="48">
                  <c:v>158.42188555522301</c:v>
                </c:pt>
                <c:pt idx="49">
                  <c:v>161.41283449868601</c:v>
                </c:pt>
                <c:pt idx="50">
                  <c:v>163.317872675621</c:v>
                </c:pt>
                <c:pt idx="51">
                  <c:v>166.26312469364501</c:v>
                </c:pt>
                <c:pt idx="52">
                  <c:v>167.049875848353</c:v>
                </c:pt>
                <c:pt idx="53">
                  <c:v>167.058133509394</c:v>
                </c:pt>
                <c:pt idx="54">
                  <c:v>160.22124463264299</c:v>
                </c:pt>
                <c:pt idx="55">
                  <c:v>155.371602642949</c:v>
                </c:pt>
                <c:pt idx="56">
                  <c:v>153.65794784363499</c:v>
                </c:pt>
                <c:pt idx="57">
                  <c:v>149.66025367977699</c:v>
                </c:pt>
                <c:pt idx="58">
                  <c:v>143.25096077490701</c:v>
                </c:pt>
                <c:pt idx="59">
                  <c:v>134.62138088460301</c:v>
                </c:pt>
                <c:pt idx="60">
                  <c:v>111.332335416741</c:v>
                </c:pt>
                <c:pt idx="61">
                  <c:v>93.869333629639101</c:v>
                </c:pt>
                <c:pt idx="62">
                  <c:v>86.502794581367098</c:v>
                </c:pt>
                <c:pt idx="63">
                  <c:v>70.731376925652697</c:v>
                </c:pt>
                <c:pt idx="64">
                  <c:v>55.354994520711202</c:v>
                </c:pt>
                <c:pt idx="65">
                  <c:v>42.982626156783297</c:v>
                </c:pt>
                <c:pt idx="66">
                  <c:v>38.221467792733598</c:v>
                </c:pt>
                <c:pt idx="67">
                  <c:v>33.896527741477101</c:v>
                </c:pt>
                <c:pt idx="68">
                  <c:v>30.7121185099206</c:v>
                </c:pt>
                <c:pt idx="69">
                  <c:v>30.1447482537566</c:v>
                </c:pt>
                <c:pt idx="70">
                  <c:v>30.7502068812998</c:v>
                </c:pt>
                <c:pt idx="71">
                  <c:v>30.438359604645701</c:v>
                </c:pt>
                <c:pt idx="72">
                  <c:v>29.500501651734499</c:v>
                </c:pt>
                <c:pt idx="73">
                  <c:v>31.366736138562</c:v>
                </c:pt>
                <c:pt idx="74">
                  <c:v>35.922442674734</c:v>
                </c:pt>
                <c:pt idx="75">
                  <c:v>36.644733731785799</c:v>
                </c:pt>
                <c:pt idx="76">
                  <c:v>36.252561301725599</c:v>
                </c:pt>
                <c:pt idx="77">
                  <c:v>36.117643146638599</c:v>
                </c:pt>
                <c:pt idx="78">
                  <c:v>36.8457760377133</c:v>
                </c:pt>
                <c:pt idx="79">
                  <c:v>35.734189025876503</c:v>
                </c:pt>
                <c:pt idx="80">
                  <c:v>34.062597234959803</c:v>
                </c:pt>
                <c:pt idx="81">
                  <c:v>34.804362016743099</c:v>
                </c:pt>
                <c:pt idx="82">
                  <c:v>37.6870297648302</c:v>
                </c:pt>
                <c:pt idx="83">
                  <c:v>36.086068903257299</c:v>
                </c:pt>
                <c:pt idx="84">
                  <c:v>37.810191084027402</c:v>
                </c:pt>
                <c:pt idx="85">
                  <c:v>31.811258872831399</c:v>
                </c:pt>
                <c:pt idx="86">
                  <c:v>29.0745667702544</c:v>
                </c:pt>
                <c:pt idx="87">
                  <c:v>26.996839471021499</c:v>
                </c:pt>
                <c:pt idx="88">
                  <c:v>26.590312231343301</c:v>
                </c:pt>
                <c:pt idx="89">
                  <c:v>26.6455232951993</c:v>
                </c:pt>
                <c:pt idx="90">
                  <c:v>28.80211844534</c:v>
                </c:pt>
                <c:pt idx="91">
                  <c:v>32.0742955973626</c:v>
                </c:pt>
                <c:pt idx="92">
                  <c:v>33.731497926988801</c:v>
                </c:pt>
                <c:pt idx="93">
                  <c:v>38.727419054165502</c:v>
                </c:pt>
                <c:pt idx="94">
                  <c:v>45.672129250934901</c:v>
                </c:pt>
                <c:pt idx="95">
                  <c:v>49.650130959429198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1.47391777855356</c:v>
                </c:pt>
                <c:pt idx="29">
                  <c:v>2.1964919220936299</c:v>
                </c:pt>
                <c:pt idx="30">
                  <c:v>2.19085309362206</c:v>
                </c:pt>
                <c:pt idx="31">
                  <c:v>2.1954248053328298</c:v>
                </c:pt>
                <c:pt idx="32">
                  <c:v>2.7219897355840201</c:v>
                </c:pt>
                <c:pt idx="33">
                  <c:v>8.3522657988404099</c:v>
                </c:pt>
                <c:pt idx="34">
                  <c:v>21.305048262303998</c:v>
                </c:pt>
                <c:pt idx="35">
                  <c:v>34.5406194111414</c:v>
                </c:pt>
                <c:pt idx="36">
                  <c:v>50.945917012715199</c:v>
                </c:pt>
                <c:pt idx="37">
                  <c:v>72.689871903379895</c:v>
                </c:pt>
                <c:pt idx="38">
                  <c:v>106.45207870069601</c:v>
                </c:pt>
                <c:pt idx="39">
                  <c:v>150.967449213207</c:v>
                </c:pt>
                <c:pt idx="40">
                  <c:v>174.813224182509</c:v>
                </c:pt>
                <c:pt idx="41">
                  <c:v>196.66612611842001</c:v>
                </c:pt>
                <c:pt idx="42">
                  <c:v>218.50134147172901</c:v>
                </c:pt>
                <c:pt idx="43">
                  <c:v>255.431353616584</c:v>
                </c:pt>
                <c:pt idx="44">
                  <c:v>260.65486402120899</c:v>
                </c:pt>
                <c:pt idx="45">
                  <c:v>241.72475718853499</c:v>
                </c:pt>
                <c:pt idx="46">
                  <c:v>239.44173413428899</c:v>
                </c:pt>
                <c:pt idx="47">
                  <c:v>222.14912124587499</c:v>
                </c:pt>
                <c:pt idx="48">
                  <c:v>196.35808087106801</c:v>
                </c:pt>
                <c:pt idx="49">
                  <c:v>179.678061567892</c:v>
                </c:pt>
                <c:pt idx="50">
                  <c:v>173.845163707767</c:v>
                </c:pt>
                <c:pt idx="51">
                  <c:v>159.33706883241601</c:v>
                </c:pt>
                <c:pt idx="52">
                  <c:v>137.306493873515</c:v>
                </c:pt>
                <c:pt idx="53">
                  <c:v>114.897507805137</c:v>
                </c:pt>
                <c:pt idx="54">
                  <c:v>98.4435805982191</c:v>
                </c:pt>
                <c:pt idx="55">
                  <c:v>85.474885880854799</c:v>
                </c:pt>
                <c:pt idx="56">
                  <c:v>70.651259124222094</c:v>
                </c:pt>
                <c:pt idx="57">
                  <c:v>54.843228042289198</c:v>
                </c:pt>
                <c:pt idx="58">
                  <c:v>42.938053810782698</c:v>
                </c:pt>
                <c:pt idx="59">
                  <c:v>34.187801756269302</c:v>
                </c:pt>
                <c:pt idx="60">
                  <c:v>23.487968506695498</c:v>
                </c:pt>
                <c:pt idx="61">
                  <c:v>15.8822991631751</c:v>
                </c:pt>
                <c:pt idx="62">
                  <c:v>8.6026294171431594</c:v>
                </c:pt>
                <c:pt idx="63">
                  <c:v>4.1059375045514299</c:v>
                </c:pt>
                <c:pt idx="64">
                  <c:v>2.2468692446008798</c:v>
                </c:pt>
                <c:pt idx="65">
                  <c:v>2.13001525359451</c:v>
                </c:pt>
                <c:pt idx="66">
                  <c:v>2.14383723316555</c:v>
                </c:pt>
                <c:pt idx="67">
                  <c:v>1.5974851937555099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146.17529892529399</c:v>
                </c:pt>
                <c:pt idx="1">
                  <c:v>147.347724021864</c:v>
                </c:pt>
                <c:pt idx="2">
                  <c:v>147.056296849712</c:v>
                </c:pt>
                <c:pt idx="3">
                  <c:v>145.675805010056</c:v>
                </c:pt>
                <c:pt idx="4">
                  <c:v>148.33185502983</c:v>
                </c:pt>
                <c:pt idx="5">
                  <c:v>148.28843249161</c:v>
                </c:pt>
                <c:pt idx="6">
                  <c:v>147.622612508743</c:v>
                </c:pt>
                <c:pt idx="7">
                  <c:v>147.434445967839</c:v>
                </c:pt>
                <c:pt idx="8">
                  <c:v>145.85673390910199</c:v>
                </c:pt>
                <c:pt idx="9">
                  <c:v>147.34785488249301</c:v>
                </c:pt>
                <c:pt idx="10">
                  <c:v>147.335417049071</c:v>
                </c:pt>
                <c:pt idx="11">
                  <c:v>146.872232264969</c:v>
                </c:pt>
                <c:pt idx="12">
                  <c:v>147.97952521067401</c:v>
                </c:pt>
                <c:pt idx="13">
                  <c:v>147.95616796884701</c:v>
                </c:pt>
                <c:pt idx="14">
                  <c:v>147.97915250635199</c:v>
                </c:pt>
                <c:pt idx="15">
                  <c:v>148.00086543192501</c:v>
                </c:pt>
                <c:pt idx="16">
                  <c:v>149.62199892457301</c:v>
                </c:pt>
                <c:pt idx="17">
                  <c:v>149.093683093914</c:v>
                </c:pt>
                <c:pt idx="18">
                  <c:v>149.57648813784101</c:v>
                </c:pt>
                <c:pt idx="19">
                  <c:v>148.81606088985299</c:v>
                </c:pt>
                <c:pt idx="20">
                  <c:v>149.148969776977</c:v>
                </c:pt>
                <c:pt idx="21">
                  <c:v>149.09830904474501</c:v>
                </c:pt>
                <c:pt idx="22">
                  <c:v>148.92022042871</c:v>
                </c:pt>
                <c:pt idx="23">
                  <c:v>148.97088005663301</c:v>
                </c:pt>
                <c:pt idx="24">
                  <c:v>150.664386102778</c:v>
                </c:pt>
                <c:pt idx="25">
                  <c:v>151.63416827041999</c:v>
                </c:pt>
                <c:pt idx="26">
                  <c:v>151.89907214654801</c:v>
                </c:pt>
                <c:pt idx="27">
                  <c:v>150.50447607103399</c:v>
                </c:pt>
                <c:pt idx="28">
                  <c:v>161.620820336137</c:v>
                </c:pt>
                <c:pt idx="29">
                  <c:v>161.29514853871501</c:v>
                </c:pt>
                <c:pt idx="30">
                  <c:v>161.453379468469</c:v>
                </c:pt>
                <c:pt idx="31">
                  <c:v>161.26616042477499</c:v>
                </c:pt>
                <c:pt idx="32">
                  <c:v>176.725396802516</c:v>
                </c:pt>
                <c:pt idx="33">
                  <c:v>187.73324821984201</c:v>
                </c:pt>
                <c:pt idx="34">
                  <c:v>189.54085866046699</c:v>
                </c:pt>
                <c:pt idx="35">
                  <c:v>191.083334424361</c:v>
                </c:pt>
                <c:pt idx="36">
                  <c:v>187.31074397445801</c:v>
                </c:pt>
                <c:pt idx="37">
                  <c:v>185.23946317097301</c:v>
                </c:pt>
                <c:pt idx="38">
                  <c:v>186.52092333108899</c:v>
                </c:pt>
                <c:pt idx="39">
                  <c:v>186.275796526677</c:v>
                </c:pt>
                <c:pt idx="40">
                  <c:v>192.137709982183</c:v>
                </c:pt>
                <c:pt idx="41">
                  <c:v>193.59650120228901</c:v>
                </c:pt>
                <c:pt idx="42">
                  <c:v>194.465563753927</c:v>
                </c:pt>
                <c:pt idx="43">
                  <c:v>196.319301185764</c:v>
                </c:pt>
                <c:pt idx="44">
                  <c:v>178.17613540064701</c:v>
                </c:pt>
                <c:pt idx="45">
                  <c:v>177.86580135234999</c:v>
                </c:pt>
                <c:pt idx="46">
                  <c:v>178.05690866839399</c:v>
                </c:pt>
                <c:pt idx="47">
                  <c:v>178.220633535932</c:v>
                </c:pt>
                <c:pt idx="48">
                  <c:v>195.34665223169199</c:v>
                </c:pt>
                <c:pt idx="49">
                  <c:v>196.557733668396</c:v>
                </c:pt>
                <c:pt idx="50">
                  <c:v>196.828116021982</c:v>
                </c:pt>
                <c:pt idx="51">
                  <c:v>196.70508163194401</c:v>
                </c:pt>
                <c:pt idx="52">
                  <c:v>200.67996163186299</c:v>
                </c:pt>
                <c:pt idx="53">
                  <c:v>201.43479113701</c:v>
                </c:pt>
                <c:pt idx="54">
                  <c:v>200.20863588105701</c:v>
                </c:pt>
                <c:pt idx="55">
                  <c:v>203.53411255722699</c:v>
                </c:pt>
                <c:pt idx="56">
                  <c:v>242.81823916364399</c:v>
                </c:pt>
                <c:pt idx="57">
                  <c:v>249.108329700393</c:v>
                </c:pt>
                <c:pt idx="58">
                  <c:v>248.60082678338901</c:v>
                </c:pt>
                <c:pt idx="59">
                  <c:v>246.17509257434301</c:v>
                </c:pt>
                <c:pt idx="60">
                  <c:v>210.324892423817</c:v>
                </c:pt>
                <c:pt idx="61">
                  <c:v>205.971273052556</c:v>
                </c:pt>
                <c:pt idx="62">
                  <c:v>205.65322098794201</c:v>
                </c:pt>
                <c:pt idx="63">
                  <c:v>203.29247316096101</c:v>
                </c:pt>
                <c:pt idx="64">
                  <c:v>183.140360403958</c:v>
                </c:pt>
                <c:pt idx="65">
                  <c:v>182.499198539041</c:v>
                </c:pt>
                <c:pt idx="66">
                  <c:v>184.17735524081601</c:v>
                </c:pt>
                <c:pt idx="67">
                  <c:v>187.51494508353099</c:v>
                </c:pt>
                <c:pt idx="68">
                  <c:v>233.40429781097001</c:v>
                </c:pt>
                <c:pt idx="69">
                  <c:v>237.72234076018501</c:v>
                </c:pt>
                <c:pt idx="70">
                  <c:v>236.14373421107501</c:v>
                </c:pt>
                <c:pt idx="71">
                  <c:v>235.251192943608</c:v>
                </c:pt>
                <c:pt idx="72">
                  <c:v>239.65305516232101</c:v>
                </c:pt>
                <c:pt idx="73">
                  <c:v>241.02762845734301</c:v>
                </c:pt>
                <c:pt idx="74">
                  <c:v>240.93195553393801</c:v>
                </c:pt>
                <c:pt idx="75">
                  <c:v>241.53803129004999</c:v>
                </c:pt>
                <c:pt idx="76">
                  <c:v>257.865249100818</c:v>
                </c:pt>
                <c:pt idx="77">
                  <c:v>260.08400928063497</c:v>
                </c:pt>
                <c:pt idx="78">
                  <c:v>259.70561555804198</c:v>
                </c:pt>
                <c:pt idx="79">
                  <c:v>255.43346548650899</c:v>
                </c:pt>
                <c:pt idx="80">
                  <c:v>203.21231246751901</c:v>
                </c:pt>
                <c:pt idx="81">
                  <c:v>196.67313176099</c:v>
                </c:pt>
                <c:pt idx="82">
                  <c:v>196.49220396625299</c:v>
                </c:pt>
                <c:pt idx="83">
                  <c:v>195.555194379846</c:v>
                </c:pt>
                <c:pt idx="84">
                  <c:v>217.23839857820599</c:v>
                </c:pt>
                <c:pt idx="85">
                  <c:v>219.683977221823</c:v>
                </c:pt>
                <c:pt idx="86">
                  <c:v>211.08374050978901</c:v>
                </c:pt>
                <c:pt idx="87">
                  <c:v>207.475871014234</c:v>
                </c:pt>
                <c:pt idx="88">
                  <c:v>159.37394720734301</c:v>
                </c:pt>
                <c:pt idx="89">
                  <c:v>158.21020253247201</c:v>
                </c:pt>
                <c:pt idx="90">
                  <c:v>157.19213500147799</c:v>
                </c:pt>
                <c:pt idx="91">
                  <c:v>157.80745548124199</c:v>
                </c:pt>
                <c:pt idx="92">
                  <c:v>162.80951742733299</c:v>
                </c:pt>
                <c:pt idx="93">
                  <c:v>161.74301545125701</c:v>
                </c:pt>
                <c:pt idx="94">
                  <c:v>162.71708675545301</c:v>
                </c:pt>
                <c:pt idx="95">
                  <c:v>160.954190342543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6.2958028285054004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63.141385246759</c:v>
                </c:pt>
                <c:pt idx="64">
                  <c:v>615.92311796047795</c:v>
                </c:pt>
                <c:pt idx="65">
                  <c:v>786.51215992622599</c:v>
                </c:pt>
                <c:pt idx="66">
                  <c:v>787.65109529492202</c:v>
                </c:pt>
                <c:pt idx="67">
                  <c:v>787.98685912333201</c:v>
                </c:pt>
                <c:pt idx="68">
                  <c:v>898.98699105195396</c:v>
                </c:pt>
                <c:pt idx="69">
                  <c:v>913.983874150313</c:v>
                </c:pt>
                <c:pt idx="70">
                  <c:v>914.74076821651602</c:v>
                </c:pt>
                <c:pt idx="71">
                  <c:v>913.559706162201</c:v>
                </c:pt>
                <c:pt idx="72">
                  <c:v>869.09046099271404</c:v>
                </c:pt>
                <c:pt idx="73">
                  <c:v>874.08189461951099</c:v>
                </c:pt>
                <c:pt idx="74">
                  <c:v>878.94044676086003</c:v>
                </c:pt>
                <c:pt idx="75">
                  <c:v>879.10502371522796</c:v>
                </c:pt>
                <c:pt idx="76">
                  <c:v>862.50814225554598</c:v>
                </c:pt>
                <c:pt idx="77">
                  <c:v>882.32833798429499</c:v>
                </c:pt>
                <c:pt idx="78">
                  <c:v>883.04662529778705</c:v>
                </c:pt>
                <c:pt idx="79">
                  <c:v>883.06636263847395</c:v>
                </c:pt>
                <c:pt idx="80">
                  <c:v>824.93494792545903</c:v>
                </c:pt>
                <c:pt idx="81">
                  <c:v>815.16517724936</c:v>
                </c:pt>
                <c:pt idx="82">
                  <c:v>814.05258914102399</c:v>
                </c:pt>
                <c:pt idx="83">
                  <c:v>813.92751097715905</c:v>
                </c:pt>
                <c:pt idx="84">
                  <c:v>503.807088945494</c:v>
                </c:pt>
                <c:pt idx="85">
                  <c:v>474.81968402342602</c:v>
                </c:pt>
                <c:pt idx="86">
                  <c:v>474.02918383978903</c:v>
                </c:pt>
                <c:pt idx="87">
                  <c:v>450.94248434556101</c:v>
                </c:pt>
                <c:pt idx="88">
                  <c:v>598.12818755565104</c:v>
                </c:pt>
                <c:pt idx="89">
                  <c:v>616.15354297480303</c:v>
                </c:pt>
                <c:pt idx="90">
                  <c:v>618.41823003654497</c:v>
                </c:pt>
                <c:pt idx="91">
                  <c:v>558.13404083185003</c:v>
                </c:pt>
                <c:pt idx="92">
                  <c:v>249.833430140666</c:v>
                </c:pt>
                <c:pt idx="93">
                  <c:v>272.28282589195197</c:v>
                </c:pt>
                <c:pt idx="94">
                  <c:v>17.0839220393514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-1747.5833546830299</c:v>
                </c:pt>
                <c:pt idx="1">
                  <c:v>-1708.1914601514</c:v>
                </c:pt>
                <c:pt idx="2">
                  <c:v>-1736.4846034858799</c:v>
                </c:pt>
                <c:pt idx="3">
                  <c:v>-1730.3347960151</c:v>
                </c:pt>
                <c:pt idx="4">
                  <c:v>-1520.83921246415</c:v>
                </c:pt>
                <c:pt idx="5">
                  <c:v>-1509.1320045740199</c:v>
                </c:pt>
                <c:pt idx="6">
                  <c:v>-1534.3437944303901</c:v>
                </c:pt>
                <c:pt idx="7">
                  <c:v>-1528.3721000174901</c:v>
                </c:pt>
                <c:pt idx="8">
                  <c:v>-1084.1775152049099</c:v>
                </c:pt>
                <c:pt idx="9">
                  <c:v>-919.94773652162598</c:v>
                </c:pt>
                <c:pt idx="10">
                  <c:v>-911.50293531319403</c:v>
                </c:pt>
                <c:pt idx="11">
                  <c:v>-953.97560579430399</c:v>
                </c:pt>
                <c:pt idx="12">
                  <c:v>-973.91850106785</c:v>
                </c:pt>
                <c:pt idx="13">
                  <c:v>-1002.97710002987</c:v>
                </c:pt>
                <c:pt idx="14">
                  <c:v>-963.74320198224405</c:v>
                </c:pt>
                <c:pt idx="15">
                  <c:v>-991.26788088621799</c:v>
                </c:pt>
                <c:pt idx="16">
                  <c:v>-970.91975841462295</c:v>
                </c:pt>
                <c:pt idx="17">
                  <c:v>-959.22930693184696</c:v>
                </c:pt>
                <c:pt idx="18">
                  <c:v>-981.55907145784704</c:v>
                </c:pt>
                <c:pt idx="19">
                  <c:v>-995.75767320364503</c:v>
                </c:pt>
                <c:pt idx="20">
                  <c:v>-927.64946840426501</c:v>
                </c:pt>
                <c:pt idx="21">
                  <c:v>-935.19029596649</c:v>
                </c:pt>
                <c:pt idx="22">
                  <c:v>-954.07484378936601</c:v>
                </c:pt>
                <c:pt idx="23">
                  <c:v>-996.77139344263298</c:v>
                </c:pt>
                <c:pt idx="24">
                  <c:v>-1304.63932934695</c:v>
                </c:pt>
                <c:pt idx="25">
                  <c:v>-1358.52846042442</c:v>
                </c:pt>
                <c:pt idx="26">
                  <c:v>-1343.56550156706</c:v>
                </c:pt>
                <c:pt idx="27">
                  <c:v>-1440.25145015159</c:v>
                </c:pt>
                <c:pt idx="28">
                  <c:v>-1856.3477449402901</c:v>
                </c:pt>
                <c:pt idx="29">
                  <c:v>-1920.40866550635</c:v>
                </c:pt>
                <c:pt idx="30">
                  <c:v>-1938.1898105687401</c:v>
                </c:pt>
                <c:pt idx="31">
                  <c:v>-1910.34865001871</c:v>
                </c:pt>
                <c:pt idx="32">
                  <c:v>-1855.1991334008301</c:v>
                </c:pt>
                <c:pt idx="33">
                  <c:v>-1811.47021700755</c:v>
                </c:pt>
                <c:pt idx="34">
                  <c:v>-1819.4694892129201</c:v>
                </c:pt>
                <c:pt idx="35">
                  <c:v>-1812.7142863547199</c:v>
                </c:pt>
                <c:pt idx="36">
                  <c:v>-1793.1807255981701</c:v>
                </c:pt>
                <c:pt idx="37">
                  <c:v>-1691.4978539863801</c:v>
                </c:pt>
                <c:pt idx="38">
                  <c:v>-1609.1876347720799</c:v>
                </c:pt>
                <c:pt idx="39">
                  <c:v>-1590.7493832979801</c:v>
                </c:pt>
                <c:pt idx="40">
                  <c:v>-1475.4199465295601</c:v>
                </c:pt>
                <c:pt idx="41">
                  <c:v>-1468.3084448597001</c:v>
                </c:pt>
                <c:pt idx="42">
                  <c:v>-1450.0019506845999</c:v>
                </c:pt>
                <c:pt idx="43">
                  <c:v>-1444.48815973418</c:v>
                </c:pt>
                <c:pt idx="44">
                  <c:v>-1361.0788591273899</c:v>
                </c:pt>
                <c:pt idx="45">
                  <c:v>-1277.23391616136</c:v>
                </c:pt>
                <c:pt idx="46">
                  <c:v>-1273.11009525035</c:v>
                </c:pt>
                <c:pt idx="47">
                  <c:v>-1249.2751417055699</c:v>
                </c:pt>
                <c:pt idx="48">
                  <c:v>-1208.72407857284</c:v>
                </c:pt>
                <c:pt idx="49">
                  <c:v>-1151.69855513574</c:v>
                </c:pt>
                <c:pt idx="50">
                  <c:v>-1224.4782193327101</c:v>
                </c:pt>
                <c:pt idx="51">
                  <c:v>-1203.9598309229</c:v>
                </c:pt>
                <c:pt idx="52">
                  <c:v>-1071.32364644892</c:v>
                </c:pt>
                <c:pt idx="53">
                  <c:v>-1007.38945504804</c:v>
                </c:pt>
                <c:pt idx="54">
                  <c:v>-1049.07106074783</c:v>
                </c:pt>
                <c:pt idx="55">
                  <c:v>-1068.01731932134</c:v>
                </c:pt>
                <c:pt idx="56">
                  <c:v>-1071.0229357767601</c:v>
                </c:pt>
                <c:pt idx="57">
                  <c:v>-1065.2636830461099</c:v>
                </c:pt>
                <c:pt idx="58">
                  <c:v>-1094.38808796172</c:v>
                </c:pt>
                <c:pt idx="59">
                  <c:v>-1101.03692862563</c:v>
                </c:pt>
                <c:pt idx="60">
                  <c:v>-932.66386672065505</c:v>
                </c:pt>
                <c:pt idx="61">
                  <c:v>-834.61166715682498</c:v>
                </c:pt>
                <c:pt idx="62">
                  <c:v>-879.79888774531798</c:v>
                </c:pt>
                <c:pt idx="63">
                  <c:v>-990.68575222879599</c:v>
                </c:pt>
                <c:pt idx="64">
                  <c:v>-1564.9152679843901</c:v>
                </c:pt>
                <c:pt idx="65">
                  <c:v>-1634.80102106963</c:v>
                </c:pt>
                <c:pt idx="66">
                  <c:v>-1612.9323707421599</c:v>
                </c:pt>
                <c:pt idx="67">
                  <c:v>-1637.1740013645301</c:v>
                </c:pt>
                <c:pt idx="68">
                  <c:v>-1805.7197604820601</c:v>
                </c:pt>
                <c:pt idx="69">
                  <c:v>-1875.82751880045</c:v>
                </c:pt>
                <c:pt idx="70">
                  <c:v>-1917.10021000406</c:v>
                </c:pt>
                <c:pt idx="71">
                  <c:v>-1957.60910950875</c:v>
                </c:pt>
                <c:pt idx="72">
                  <c:v>-1758.92711533029</c:v>
                </c:pt>
                <c:pt idx="73">
                  <c:v>-1706.24543101579</c:v>
                </c:pt>
                <c:pt idx="74">
                  <c:v>-1736.8216621132501</c:v>
                </c:pt>
                <c:pt idx="75">
                  <c:v>-1780.7045888314401</c:v>
                </c:pt>
                <c:pt idx="76">
                  <c:v>-1747.36410381717</c:v>
                </c:pt>
                <c:pt idx="77">
                  <c:v>-1803.7774792245</c:v>
                </c:pt>
                <c:pt idx="78">
                  <c:v>-1827.2110786477899</c:v>
                </c:pt>
                <c:pt idx="79">
                  <c:v>-1845.0354858542</c:v>
                </c:pt>
                <c:pt idx="80">
                  <c:v>-1717.2005270166001</c:v>
                </c:pt>
                <c:pt idx="81">
                  <c:v>-1672.0397435075299</c:v>
                </c:pt>
                <c:pt idx="82">
                  <c:v>-1730.5862269373099</c:v>
                </c:pt>
                <c:pt idx="83">
                  <c:v>-1782.95741894105</c:v>
                </c:pt>
                <c:pt idx="84">
                  <c:v>-1527.00619232444</c:v>
                </c:pt>
                <c:pt idx="85">
                  <c:v>-1580.5275386363901</c:v>
                </c:pt>
                <c:pt idx="86">
                  <c:v>-1609.8404925116899</c:v>
                </c:pt>
                <c:pt idx="87">
                  <c:v>-1592.71476570042</c:v>
                </c:pt>
                <c:pt idx="88">
                  <c:v>-1706.77481071287</c:v>
                </c:pt>
                <c:pt idx="89">
                  <c:v>-1701.52302390096</c:v>
                </c:pt>
                <c:pt idx="90">
                  <c:v>-1752.48426256725</c:v>
                </c:pt>
                <c:pt idx="91">
                  <c:v>-1703.64266702534</c:v>
                </c:pt>
                <c:pt idx="92">
                  <c:v>-1456.36333556402</c:v>
                </c:pt>
                <c:pt idx="93">
                  <c:v>-1574.4967989895799</c:v>
                </c:pt>
                <c:pt idx="94">
                  <c:v>-1477.3969441230199</c:v>
                </c:pt>
                <c:pt idx="95">
                  <c:v>-1532.25462704713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-0.342002285317766</c:v>
                </c:pt>
                <c:pt idx="2">
                  <c:v>-4.9825038922102296</c:v>
                </c:pt>
                <c:pt idx="3">
                  <c:v>-68.916816393801</c:v>
                </c:pt>
                <c:pt idx="4">
                  <c:v>-312.09385805285399</c:v>
                </c:pt>
                <c:pt idx="5">
                  <c:v>-312.39562478083599</c:v>
                </c:pt>
                <c:pt idx="6">
                  <c:v>-312.02009244338302</c:v>
                </c:pt>
                <c:pt idx="7">
                  <c:v>-312.28162115185</c:v>
                </c:pt>
                <c:pt idx="8">
                  <c:v>-738.364244558118</c:v>
                </c:pt>
                <c:pt idx="9">
                  <c:v>-1005.55061666904</c:v>
                </c:pt>
                <c:pt idx="10">
                  <c:v>-1004.14689876681</c:v>
                </c:pt>
                <c:pt idx="11">
                  <c:v>-1004.1859825678901</c:v>
                </c:pt>
                <c:pt idx="12">
                  <c:v>-1000.6393803616201</c:v>
                </c:pt>
                <c:pt idx="13">
                  <c:v>-999.42231022319095</c:v>
                </c:pt>
                <c:pt idx="14">
                  <c:v>-1068.3101843721199</c:v>
                </c:pt>
                <c:pt idx="15">
                  <c:v>-1101.70385224492</c:v>
                </c:pt>
                <c:pt idx="16">
                  <c:v>-1098.7006577183299</c:v>
                </c:pt>
                <c:pt idx="17">
                  <c:v>-1097.94613448107</c:v>
                </c:pt>
                <c:pt idx="18">
                  <c:v>-1095.14968421668</c:v>
                </c:pt>
                <c:pt idx="19">
                  <c:v>-1093.63427726182</c:v>
                </c:pt>
                <c:pt idx="20">
                  <c:v>-1090.5895063134701</c:v>
                </c:pt>
                <c:pt idx="21">
                  <c:v>-1089.0002048204799</c:v>
                </c:pt>
                <c:pt idx="22">
                  <c:v>-1086.4787777972001</c:v>
                </c:pt>
                <c:pt idx="23">
                  <c:v>-1084.3194642987401</c:v>
                </c:pt>
                <c:pt idx="24">
                  <c:v>-803.74668771818301</c:v>
                </c:pt>
                <c:pt idx="25">
                  <c:v>-781.83767752696599</c:v>
                </c:pt>
                <c:pt idx="26">
                  <c:v>-780.26076955681799</c:v>
                </c:pt>
                <c:pt idx="27">
                  <c:v>-630.74779234075504</c:v>
                </c:pt>
                <c:pt idx="28">
                  <c:v>-76.931699214396303</c:v>
                </c:pt>
                <c:pt idx="29">
                  <c:v>-5.9682750948988001</c:v>
                </c:pt>
                <c:pt idx="30">
                  <c:v>-4.9154445553726198</c:v>
                </c:pt>
                <c:pt idx="31">
                  <c:v>-5.0495631331187898</c:v>
                </c:pt>
                <c:pt idx="32">
                  <c:v>-5.0495631331187898</c:v>
                </c:pt>
                <c:pt idx="33">
                  <c:v>-4.9690919864710903</c:v>
                </c:pt>
                <c:pt idx="34">
                  <c:v>-4.9154445553726198</c:v>
                </c:pt>
                <c:pt idx="35">
                  <c:v>-4.9154445553726198</c:v>
                </c:pt>
                <c:pt idx="36">
                  <c:v>-4.9154445553726198</c:v>
                </c:pt>
                <c:pt idx="37">
                  <c:v>-4.9422682709218497</c:v>
                </c:pt>
                <c:pt idx="38">
                  <c:v>-4.8617971242741502</c:v>
                </c:pt>
                <c:pt idx="39">
                  <c:v>-4.7545022620772102</c:v>
                </c:pt>
                <c:pt idx="40">
                  <c:v>-4.7276785465279803</c:v>
                </c:pt>
                <c:pt idx="41">
                  <c:v>-7.5776978040183796</c:v>
                </c:pt>
                <c:pt idx="42">
                  <c:v>-5.0160334966763296</c:v>
                </c:pt>
                <c:pt idx="43">
                  <c:v>-4.7813259776264498</c:v>
                </c:pt>
                <c:pt idx="44">
                  <c:v>-4.9154445553726198</c:v>
                </c:pt>
                <c:pt idx="45">
                  <c:v>-2.8164893652371301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7.6373896256696702E-2"/>
          <c:w val="0.19904200363756794"/>
          <c:h val="0.7921245559325131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3688.8767140035602</c:v>
                </c:pt>
                <c:pt idx="1">
                  <c:v>3689.1168451752201</c:v>
                </c:pt>
                <c:pt idx="2">
                  <c:v>3689.29683773345</c:v>
                </c:pt>
                <c:pt idx="3">
                  <c:v>3689.7569290583401</c:v>
                </c:pt>
                <c:pt idx="4">
                  <c:v>3691.3039924468299</c:v>
                </c:pt>
                <c:pt idx="5">
                  <c:v>3691.3173583920502</c:v>
                </c:pt>
                <c:pt idx="6">
                  <c:v>3692.37097257288</c:v>
                </c:pt>
                <c:pt idx="7">
                  <c:v>3693.7779621579198</c:v>
                </c:pt>
                <c:pt idx="8">
                  <c:v>3695.4917009996602</c:v>
                </c:pt>
                <c:pt idx="9">
                  <c:v>3695.5050506647899</c:v>
                </c:pt>
                <c:pt idx="10">
                  <c:v>3694.2247689380001</c:v>
                </c:pt>
                <c:pt idx="11">
                  <c:v>3695.97183310234</c:v>
                </c:pt>
                <c:pt idx="12">
                  <c:v>3693.5445709391502</c:v>
                </c:pt>
                <c:pt idx="13">
                  <c:v>3692.3842733977799</c:v>
                </c:pt>
                <c:pt idx="14">
                  <c:v>3691.8441654824601</c:v>
                </c:pt>
                <c:pt idx="15">
                  <c:v>3691.7641488920399</c:v>
                </c:pt>
                <c:pt idx="16">
                  <c:v>3690.6571848909002</c:v>
                </c:pt>
                <c:pt idx="17">
                  <c:v>3691.7774497169398</c:v>
                </c:pt>
                <c:pt idx="18">
                  <c:v>3691.99754011082</c:v>
                </c:pt>
                <c:pt idx="19">
                  <c:v>3693.5846036544799</c:v>
                </c:pt>
                <c:pt idx="20">
                  <c:v>3693.5779288219101</c:v>
                </c:pt>
                <c:pt idx="21">
                  <c:v>3693.3378302104102</c:v>
                </c:pt>
                <c:pt idx="22">
                  <c:v>3693.8713284134801</c:v>
                </c:pt>
                <c:pt idx="23">
                  <c:v>3694.7848525107802</c:v>
                </c:pt>
                <c:pt idx="24">
                  <c:v>3694.87156021384</c:v>
                </c:pt>
                <c:pt idx="25">
                  <c:v>3693.46455434873</c:v>
                </c:pt>
                <c:pt idx="26">
                  <c:v>3692.3442895226899</c:v>
                </c:pt>
                <c:pt idx="27">
                  <c:v>3691.4307165851501</c:v>
                </c:pt>
                <c:pt idx="28">
                  <c:v>3690.6171684556498</c:v>
                </c:pt>
                <c:pt idx="29">
                  <c:v>3690.8239091843898</c:v>
                </c:pt>
                <c:pt idx="30">
                  <c:v>3690.9572593150401</c:v>
                </c:pt>
                <c:pt idx="31">
                  <c:v>3691.2239921364899</c:v>
                </c:pt>
                <c:pt idx="32">
                  <c:v>3690.5704934679202</c:v>
                </c:pt>
                <c:pt idx="33">
                  <c:v>3690.2704353238601</c:v>
                </c:pt>
                <c:pt idx="34">
                  <c:v>3691.9241820728798</c:v>
                </c:pt>
                <c:pt idx="35">
                  <c:v>3691.4707004602401</c:v>
                </c:pt>
                <c:pt idx="36">
                  <c:v>3691.2373580817102</c:v>
                </c:pt>
                <c:pt idx="37">
                  <c:v>3691.31737467213</c:v>
                </c:pt>
                <c:pt idx="38">
                  <c:v>3692.0575484836099</c:v>
                </c:pt>
                <c:pt idx="39">
                  <c:v>3690.32378514417</c:v>
                </c:pt>
                <c:pt idx="40">
                  <c:v>3690.5771520204098</c:v>
                </c:pt>
                <c:pt idx="41">
                  <c:v>3688.07654809936</c:v>
                </c:pt>
                <c:pt idx="42">
                  <c:v>3687.12297500665</c:v>
                </c:pt>
                <c:pt idx="43">
                  <c:v>3686.3094268771601</c:v>
                </c:pt>
                <c:pt idx="44">
                  <c:v>3684.1622634806399</c:v>
                </c:pt>
                <c:pt idx="45">
                  <c:v>3684.43567113466</c:v>
                </c:pt>
                <c:pt idx="46">
                  <c:v>3684.3889473066802</c:v>
                </c:pt>
                <c:pt idx="47">
                  <c:v>3685.9827019629902</c:v>
                </c:pt>
                <c:pt idx="48">
                  <c:v>3686.74957510475</c:v>
                </c:pt>
                <c:pt idx="49">
                  <c:v>3685.9226935901902</c:v>
                </c:pt>
                <c:pt idx="50">
                  <c:v>3685.71596914154</c:v>
                </c:pt>
                <c:pt idx="51">
                  <c:v>3684.9690879373302</c:v>
                </c:pt>
                <c:pt idx="52">
                  <c:v>3683.4754069292999</c:v>
                </c:pt>
                <c:pt idx="53">
                  <c:v>3681.7483347025</c:v>
                </c:pt>
                <c:pt idx="54">
                  <c:v>3681.7616355273999</c:v>
                </c:pt>
                <c:pt idx="55">
                  <c:v>3681.34154435768</c:v>
                </c:pt>
                <c:pt idx="56">
                  <c:v>3679.8278388519502</c:v>
                </c:pt>
                <c:pt idx="57">
                  <c:v>3680.3145969469601</c:v>
                </c:pt>
                <c:pt idx="58">
                  <c:v>3680.6613789189901</c:v>
                </c:pt>
                <c:pt idx="59">
                  <c:v>3680.76140372703</c:v>
                </c:pt>
                <c:pt idx="60">
                  <c:v>3679.3010480416101</c:v>
                </c:pt>
                <c:pt idx="61">
                  <c:v>3682.4551669113098</c:v>
                </c:pt>
                <c:pt idx="62">
                  <c:v>3681.9550265910002</c:v>
                </c:pt>
                <c:pt idx="63">
                  <c:v>3683.2420157105298</c:v>
                </c:pt>
                <c:pt idx="64">
                  <c:v>3683.4287319415598</c:v>
                </c:pt>
                <c:pt idx="65">
                  <c:v>3682.7685747205001</c:v>
                </c:pt>
                <c:pt idx="66">
                  <c:v>3681.3482191902399</c:v>
                </c:pt>
                <c:pt idx="67">
                  <c:v>3680.9214531879502</c:v>
                </c:pt>
                <c:pt idx="68">
                  <c:v>3681.5082360910001</c:v>
                </c:pt>
                <c:pt idx="69">
                  <c:v>3681.0347625408099</c:v>
                </c:pt>
                <c:pt idx="70">
                  <c:v>3681.0814700887099</c:v>
                </c:pt>
                <c:pt idx="71">
                  <c:v>3681.4882441534601</c:v>
                </c:pt>
                <c:pt idx="72">
                  <c:v>3681.0547870385199</c:v>
                </c:pt>
                <c:pt idx="73">
                  <c:v>3680.9347865730101</c:v>
                </c:pt>
                <c:pt idx="74">
                  <c:v>3681.7549769749098</c:v>
                </c:pt>
                <c:pt idx="75">
                  <c:v>3682.9686080565102</c:v>
                </c:pt>
                <c:pt idx="76">
                  <c:v>3683.4553987116801</c:v>
                </c:pt>
                <c:pt idx="77">
                  <c:v>3681.3815119526898</c:v>
                </c:pt>
                <c:pt idx="78">
                  <c:v>3682.2284505251</c:v>
                </c:pt>
                <c:pt idx="79">
                  <c:v>3681.34154435768</c:v>
                </c:pt>
                <c:pt idx="80">
                  <c:v>3680.53467106075</c:v>
                </c:pt>
                <c:pt idx="81">
                  <c:v>3682.5751836569002</c:v>
                </c:pt>
                <c:pt idx="82">
                  <c:v>3682.1284419971398</c:v>
                </c:pt>
                <c:pt idx="83">
                  <c:v>3682.1217183243298</c:v>
                </c:pt>
                <c:pt idx="84">
                  <c:v>3681.7149768197401</c:v>
                </c:pt>
                <c:pt idx="85">
                  <c:v>3681.97500224847</c:v>
                </c:pt>
                <c:pt idx="86">
                  <c:v>3682.88190035344</c:v>
                </c:pt>
                <c:pt idx="87">
                  <c:v>3683.3286908534401</c:v>
                </c:pt>
                <c:pt idx="88">
                  <c:v>3681.7816600251099</c:v>
                </c:pt>
                <c:pt idx="89">
                  <c:v>3682.9419575664701</c:v>
                </c:pt>
                <c:pt idx="90">
                  <c:v>3682.9019248511399</c:v>
                </c:pt>
                <c:pt idx="91">
                  <c:v>3683.6821476580399</c:v>
                </c:pt>
                <c:pt idx="92">
                  <c:v>3682.18174297721</c:v>
                </c:pt>
                <c:pt idx="93">
                  <c:v>3682.0683847841001</c:v>
                </c:pt>
                <c:pt idx="94">
                  <c:v>3681.7149768197401</c:v>
                </c:pt>
                <c:pt idx="95">
                  <c:v>3683.5554560798801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3754.93574534748</c:v>
                </c:pt>
                <c:pt idx="1">
                  <c:v>3746.2334600680902</c:v>
                </c:pt>
                <c:pt idx="2">
                  <c:v>3707.9300244984802</c:v>
                </c:pt>
                <c:pt idx="3">
                  <c:v>3674.5806032056598</c:v>
                </c:pt>
                <c:pt idx="4">
                  <c:v>3640.4644676962098</c:v>
                </c:pt>
                <c:pt idx="5">
                  <c:v>3659.5944247530701</c:v>
                </c:pt>
                <c:pt idx="6">
                  <c:v>3648.8426192462598</c:v>
                </c:pt>
                <c:pt idx="7">
                  <c:v>3615.3129793368598</c:v>
                </c:pt>
                <c:pt idx="8">
                  <c:v>3597.9780398191601</c:v>
                </c:pt>
                <c:pt idx="9">
                  <c:v>3591.0162181723699</c:v>
                </c:pt>
                <c:pt idx="10">
                  <c:v>3586.09043447351</c:v>
                </c:pt>
                <c:pt idx="11">
                  <c:v>3561.9255530210598</c:v>
                </c:pt>
                <c:pt idx="12">
                  <c:v>3555.0511195639601</c:v>
                </c:pt>
                <c:pt idx="13">
                  <c:v>3584.4623505730901</c:v>
                </c:pt>
                <c:pt idx="14">
                  <c:v>3560.19360624307</c:v>
                </c:pt>
                <c:pt idx="15">
                  <c:v>3546.6308112277702</c:v>
                </c:pt>
                <c:pt idx="16">
                  <c:v>3470.73052662697</c:v>
                </c:pt>
                <c:pt idx="17">
                  <c:v>3536.42572859648</c:v>
                </c:pt>
                <c:pt idx="18">
                  <c:v>3530.2711995392601</c:v>
                </c:pt>
                <c:pt idx="19">
                  <c:v>3537.5982101006398</c:v>
                </c:pt>
                <c:pt idx="20">
                  <c:v>3612.7653710909299</c:v>
                </c:pt>
                <c:pt idx="21">
                  <c:v>3627.9600316216502</c:v>
                </c:pt>
                <c:pt idx="22">
                  <c:v>3631.4952003991202</c:v>
                </c:pt>
                <c:pt idx="23">
                  <c:v>3633.7151563695902</c:v>
                </c:pt>
                <c:pt idx="24">
                  <c:v>3580.8116287952098</c:v>
                </c:pt>
                <c:pt idx="25">
                  <c:v>3573.6301446433999</c:v>
                </c:pt>
                <c:pt idx="26">
                  <c:v>3598.8462657353398</c:v>
                </c:pt>
                <c:pt idx="27">
                  <c:v>3593.2534709209299</c:v>
                </c:pt>
                <c:pt idx="28">
                  <c:v>3534.64828734608</c:v>
                </c:pt>
                <c:pt idx="29">
                  <c:v>3595.2504760255201</c:v>
                </c:pt>
                <c:pt idx="30">
                  <c:v>3606.88678483474</c:v>
                </c:pt>
                <c:pt idx="31">
                  <c:v>3610.3084887209602</c:v>
                </c:pt>
                <c:pt idx="32">
                  <c:v>3573.4492025874301</c:v>
                </c:pt>
                <c:pt idx="33">
                  <c:v>3566.0260403546899</c:v>
                </c:pt>
                <c:pt idx="34">
                  <c:v>3603.03213535853</c:v>
                </c:pt>
                <c:pt idx="35">
                  <c:v>3604.0170816432101</c:v>
                </c:pt>
                <c:pt idx="36">
                  <c:v>3695.8939003348801</c:v>
                </c:pt>
                <c:pt idx="37">
                  <c:v>3719.0141517531601</c:v>
                </c:pt>
                <c:pt idx="38">
                  <c:v>3719.5041997293702</c:v>
                </c:pt>
                <c:pt idx="39">
                  <c:v>3702.5874081778202</c:v>
                </c:pt>
                <c:pt idx="40">
                  <c:v>3681.4825109177</c:v>
                </c:pt>
                <c:pt idx="41">
                  <c:v>3631.1493963717598</c:v>
                </c:pt>
                <c:pt idx="42">
                  <c:v>3617.6276072163</c:v>
                </c:pt>
                <c:pt idx="43">
                  <c:v>3576.2114750298801</c:v>
                </c:pt>
                <c:pt idx="44">
                  <c:v>3554.81642924984</c:v>
                </c:pt>
                <c:pt idx="45">
                  <c:v>3599.8491007030598</c:v>
                </c:pt>
                <c:pt idx="46">
                  <c:v>3583.50770653367</c:v>
                </c:pt>
                <c:pt idx="47">
                  <c:v>3586.2172007844201</c:v>
                </c:pt>
                <c:pt idx="48">
                  <c:v>3566.1962459124702</c:v>
                </c:pt>
                <c:pt idx="49">
                  <c:v>3520.4229862696002</c:v>
                </c:pt>
                <c:pt idx="50">
                  <c:v>3500.4813631032498</c:v>
                </c:pt>
                <c:pt idx="51">
                  <c:v>3462.07676111198</c:v>
                </c:pt>
                <c:pt idx="52">
                  <c:v>3492.9991912349901</c:v>
                </c:pt>
                <c:pt idx="53">
                  <c:v>3483.363866447</c:v>
                </c:pt>
                <c:pt idx="54">
                  <c:v>3484.8457662656801</c:v>
                </c:pt>
                <c:pt idx="55">
                  <c:v>3482.1040789621802</c:v>
                </c:pt>
                <c:pt idx="56">
                  <c:v>3516.75393187997</c:v>
                </c:pt>
                <c:pt idx="57">
                  <c:v>3483.01541528915</c:v>
                </c:pt>
                <c:pt idx="58">
                  <c:v>3499.5366827972298</c:v>
                </c:pt>
                <c:pt idx="59">
                  <c:v>3490.6979634260201</c:v>
                </c:pt>
                <c:pt idx="60">
                  <c:v>3596.5225126545301</c:v>
                </c:pt>
                <c:pt idx="61">
                  <c:v>3468.6963301611199</c:v>
                </c:pt>
                <c:pt idx="62">
                  <c:v>3465.1196129442601</c:v>
                </c:pt>
                <c:pt idx="63">
                  <c:v>3430.1263893861301</c:v>
                </c:pt>
                <c:pt idx="64">
                  <c:v>3499.5178240477298</c:v>
                </c:pt>
                <c:pt idx="65">
                  <c:v>3574.2987506139598</c:v>
                </c:pt>
                <c:pt idx="66">
                  <c:v>3564.4529542895398</c:v>
                </c:pt>
                <c:pt idx="67">
                  <c:v>3517.9130626390702</c:v>
                </c:pt>
                <c:pt idx="68">
                  <c:v>3454.06723481362</c:v>
                </c:pt>
                <c:pt idx="69">
                  <c:v>3495.71332207454</c:v>
                </c:pt>
                <c:pt idx="70">
                  <c:v>3535.4656258780501</c:v>
                </c:pt>
                <c:pt idx="71">
                  <c:v>3637.4972152799601</c:v>
                </c:pt>
                <c:pt idx="72">
                  <c:v>3552.7023749406599</c:v>
                </c:pt>
                <c:pt idx="73">
                  <c:v>3573.3180298729799</c:v>
                </c:pt>
                <c:pt idx="74">
                  <c:v>3584.2044444313401</c:v>
                </c:pt>
                <c:pt idx="75">
                  <c:v>3600.1803208500401</c:v>
                </c:pt>
                <c:pt idx="76">
                  <c:v>3636.6803700021201</c:v>
                </c:pt>
                <c:pt idx="77">
                  <c:v>3573.64435036229</c:v>
                </c:pt>
                <c:pt idx="78">
                  <c:v>3539.2948234412602</c:v>
                </c:pt>
                <c:pt idx="79">
                  <c:v>3507.4021624483898</c:v>
                </c:pt>
                <c:pt idx="80">
                  <c:v>3597.52462418286</c:v>
                </c:pt>
                <c:pt idx="81">
                  <c:v>3627.5543136595302</c:v>
                </c:pt>
                <c:pt idx="82">
                  <c:v>3537.59811144982</c:v>
                </c:pt>
                <c:pt idx="83">
                  <c:v>3497.4030791827699</c:v>
                </c:pt>
                <c:pt idx="84">
                  <c:v>3614.7555528467601</c:v>
                </c:pt>
                <c:pt idx="85">
                  <c:v>3538.5900290595</c:v>
                </c:pt>
                <c:pt idx="86">
                  <c:v>3443.5277587671299</c:v>
                </c:pt>
                <c:pt idx="87">
                  <c:v>3389.2812152947199</c:v>
                </c:pt>
                <c:pt idx="88">
                  <c:v>3494.1260138487</c:v>
                </c:pt>
                <c:pt idx="89">
                  <c:v>3548.0622182655402</c:v>
                </c:pt>
                <c:pt idx="90">
                  <c:v>3498.6688514843499</c:v>
                </c:pt>
                <c:pt idx="91">
                  <c:v>3451.01119665432</c:v>
                </c:pt>
                <c:pt idx="92">
                  <c:v>3483.0023111711498</c:v>
                </c:pt>
                <c:pt idx="93">
                  <c:v>3456.8295236978702</c:v>
                </c:pt>
                <c:pt idx="94">
                  <c:v>3337.3679775914102</c:v>
                </c:pt>
                <c:pt idx="95">
                  <c:v>3290.0871853570102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84.042011532775504</c:v>
                </c:pt>
                <c:pt idx="1">
                  <c:v>84.2025360293121</c:v>
                </c:pt>
                <c:pt idx="2">
                  <c:v>84.001878622597701</c:v>
                </c:pt>
                <c:pt idx="3">
                  <c:v>82.356489010196299</c:v>
                </c:pt>
                <c:pt idx="4">
                  <c:v>83.754401868734206</c:v>
                </c:pt>
                <c:pt idx="5">
                  <c:v>84.162405670625205</c:v>
                </c:pt>
                <c:pt idx="6">
                  <c:v>83.874795496285699</c:v>
                </c:pt>
                <c:pt idx="7">
                  <c:v>84.128962259207896</c:v>
                </c:pt>
                <c:pt idx="8">
                  <c:v>84.215914006236702</c:v>
                </c:pt>
                <c:pt idx="9">
                  <c:v>83.720958967615104</c:v>
                </c:pt>
                <c:pt idx="10">
                  <c:v>83.065477901562403</c:v>
                </c:pt>
                <c:pt idx="11">
                  <c:v>81.159232537776404</c:v>
                </c:pt>
                <c:pt idx="12">
                  <c:v>80.396733269606102</c:v>
                </c:pt>
                <c:pt idx="13">
                  <c:v>82.791246214445806</c:v>
                </c:pt>
                <c:pt idx="14">
                  <c:v>80.497062993559496</c:v>
                </c:pt>
                <c:pt idx="15">
                  <c:v>80.169322460533195</c:v>
                </c:pt>
                <c:pt idx="16">
                  <c:v>78.049042733704496</c:v>
                </c:pt>
                <c:pt idx="17">
                  <c:v>84.182472125714</c:v>
                </c:pt>
                <c:pt idx="18">
                  <c:v>84.028634066148996</c:v>
                </c:pt>
                <c:pt idx="19">
                  <c:v>84.068764935133999</c:v>
                </c:pt>
                <c:pt idx="20">
                  <c:v>90.235635697367996</c:v>
                </c:pt>
                <c:pt idx="21">
                  <c:v>91.151973025103501</c:v>
                </c:pt>
                <c:pt idx="22">
                  <c:v>91.131905549418306</c:v>
                </c:pt>
                <c:pt idx="23">
                  <c:v>91.172036928701502</c:v>
                </c:pt>
                <c:pt idx="24">
                  <c:v>86.008452179442699</c:v>
                </c:pt>
                <c:pt idx="25">
                  <c:v>90.476423973067398</c:v>
                </c:pt>
                <c:pt idx="26">
                  <c:v>91.071708735642503</c:v>
                </c:pt>
                <c:pt idx="27">
                  <c:v>89.6470414541498</c:v>
                </c:pt>
                <c:pt idx="28">
                  <c:v>83.888172962912193</c:v>
                </c:pt>
                <c:pt idx="29">
                  <c:v>90.824231981778993</c:v>
                </c:pt>
                <c:pt idx="30">
                  <c:v>91.085086202268997</c:v>
                </c:pt>
                <c:pt idx="31">
                  <c:v>91.118528082791698</c:v>
                </c:pt>
                <c:pt idx="32">
                  <c:v>90.061732203310399</c:v>
                </c:pt>
                <c:pt idx="33">
                  <c:v>88.917985087098501</c:v>
                </c:pt>
                <c:pt idx="34">
                  <c:v>91.172036928701502</c:v>
                </c:pt>
                <c:pt idx="35">
                  <c:v>91.1519709839108</c:v>
                </c:pt>
                <c:pt idx="36">
                  <c:v>91.131906570014607</c:v>
                </c:pt>
                <c:pt idx="37">
                  <c:v>91.111840625223905</c:v>
                </c:pt>
                <c:pt idx="38">
                  <c:v>91.138594537880607</c:v>
                </c:pt>
                <c:pt idx="39">
                  <c:v>91.218857806745305</c:v>
                </c:pt>
                <c:pt idx="40">
                  <c:v>91.098462138000997</c:v>
                </c:pt>
                <c:pt idx="41">
                  <c:v>91.225546284909399</c:v>
                </c:pt>
                <c:pt idx="42">
                  <c:v>91.038266344821693</c:v>
                </c:pt>
                <c:pt idx="43">
                  <c:v>90.770722625571096</c:v>
                </c:pt>
                <c:pt idx="44">
                  <c:v>86.630491364972698</c:v>
                </c:pt>
                <c:pt idx="45">
                  <c:v>86.289372855021696</c:v>
                </c:pt>
                <c:pt idx="46">
                  <c:v>86.229177061842293</c:v>
                </c:pt>
                <c:pt idx="47">
                  <c:v>87.005051755446502</c:v>
                </c:pt>
                <c:pt idx="48">
                  <c:v>87.152200316250998</c:v>
                </c:pt>
                <c:pt idx="49">
                  <c:v>87.051871612893905</c:v>
                </c:pt>
                <c:pt idx="50">
                  <c:v>86.115470381560399</c:v>
                </c:pt>
                <c:pt idx="51">
                  <c:v>84.978412253810802</c:v>
                </c:pt>
                <c:pt idx="52">
                  <c:v>86.396391057139397</c:v>
                </c:pt>
                <c:pt idx="53">
                  <c:v>85.888059062189399</c:v>
                </c:pt>
                <c:pt idx="54">
                  <c:v>85.814484271488894</c:v>
                </c:pt>
                <c:pt idx="55">
                  <c:v>86.496719250198296</c:v>
                </c:pt>
                <c:pt idx="56">
                  <c:v>87.132133861162202</c:v>
                </c:pt>
                <c:pt idx="57">
                  <c:v>87.038494656565504</c:v>
                </c:pt>
                <c:pt idx="58">
                  <c:v>87.165579313772099</c:v>
                </c:pt>
                <c:pt idx="59">
                  <c:v>87.185644748264593</c:v>
                </c:pt>
                <c:pt idx="60">
                  <c:v>86.717442091405204</c:v>
                </c:pt>
                <c:pt idx="61">
                  <c:v>81.620744675278999</c:v>
                </c:pt>
                <c:pt idx="62">
                  <c:v>82.657474099671404</c:v>
                </c:pt>
                <c:pt idx="63">
                  <c:v>81.212740363089793</c:v>
                </c:pt>
                <c:pt idx="64">
                  <c:v>84.115584792581402</c:v>
                </c:pt>
                <c:pt idx="65">
                  <c:v>86.7575744912847</c:v>
                </c:pt>
                <c:pt idx="66">
                  <c:v>86.296061843483997</c:v>
                </c:pt>
                <c:pt idx="67">
                  <c:v>86.342882211229593</c:v>
                </c:pt>
                <c:pt idx="68">
                  <c:v>91.432891659489798</c:v>
                </c:pt>
                <c:pt idx="69">
                  <c:v>93.887599887210797</c:v>
                </c:pt>
                <c:pt idx="70">
                  <c:v>94.222029408699498</c:v>
                </c:pt>
                <c:pt idx="71">
                  <c:v>94.094945772089204</c:v>
                </c:pt>
                <c:pt idx="72">
                  <c:v>94.068191859432503</c:v>
                </c:pt>
                <c:pt idx="73">
                  <c:v>94.061503891566502</c:v>
                </c:pt>
                <c:pt idx="74">
                  <c:v>94.208652962669305</c:v>
                </c:pt>
                <c:pt idx="75">
                  <c:v>94.141766650132993</c:v>
                </c:pt>
                <c:pt idx="76">
                  <c:v>94.1283902041028</c:v>
                </c:pt>
                <c:pt idx="77">
                  <c:v>93.559860885078905</c:v>
                </c:pt>
                <c:pt idx="78">
                  <c:v>93.646811611511396</c:v>
                </c:pt>
                <c:pt idx="79">
                  <c:v>91.881025820067606</c:v>
                </c:pt>
                <c:pt idx="80">
                  <c:v>93.292317165828294</c:v>
                </c:pt>
                <c:pt idx="81">
                  <c:v>94.248784341952501</c:v>
                </c:pt>
                <c:pt idx="82">
                  <c:v>92.750542269759293</c:v>
                </c:pt>
                <c:pt idx="83">
                  <c:v>90.095175614727694</c:v>
                </c:pt>
                <c:pt idx="84">
                  <c:v>86.744199065850907</c:v>
                </c:pt>
                <c:pt idx="85">
                  <c:v>85.506809683253294</c:v>
                </c:pt>
                <c:pt idx="86">
                  <c:v>77.808253947707001</c:v>
                </c:pt>
                <c:pt idx="87">
                  <c:v>75.072624023810704</c:v>
                </c:pt>
                <c:pt idx="88">
                  <c:v>81.640811640666001</c:v>
                </c:pt>
                <c:pt idx="89">
                  <c:v>84.122274801640103</c:v>
                </c:pt>
                <c:pt idx="90">
                  <c:v>83.620629243661597</c:v>
                </c:pt>
                <c:pt idx="91">
                  <c:v>80.443554657947999</c:v>
                </c:pt>
                <c:pt idx="92">
                  <c:v>83.299579229992105</c:v>
                </c:pt>
                <c:pt idx="93">
                  <c:v>82.9317057867881</c:v>
                </c:pt>
                <c:pt idx="94">
                  <c:v>74.992361775542406</c:v>
                </c:pt>
                <c:pt idx="95">
                  <c:v>75.293348395912005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437.60009978316401</c:v>
                </c:pt>
                <c:pt idx="1">
                  <c:v>438.81362748031103</c:v>
                </c:pt>
                <c:pt idx="2">
                  <c:v>438.93390289944199</c:v>
                </c:pt>
                <c:pt idx="3">
                  <c:v>439.32105200026598</c:v>
                </c:pt>
                <c:pt idx="4">
                  <c:v>438.578628166231</c:v>
                </c:pt>
                <c:pt idx="5">
                  <c:v>443.20274108238601</c:v>
                </c:pt>
                <c:pt idx="6">
                  <c:v>444.08171973660302</c:v>
                </c:pt>
                <c:pt idx="7">
                  <c:v>445.006317216936</c:v>
                </c:pt>
                <c:pt idx="8">
                  <c:v>447.153651840696</c:v>
                </c:pt>
                <c:pt idx="9">
                  <c:v>446.25100442789699</c:v>
                </c:pt>
                <c:pt idx="10">
                  <c:v>442.96383035195299</c:v>
                </c:pt>
                <c:pt idx="11">
                  <c:v>444.95653094527</c:v>
                </c:pt>
                <c:pt idx="12">
                  <c:v>450.3447262446</c:v>
                </c:pt>
                <c:pt idx="13">
                  <c:v>448.59831306453401</c:v>
                </c:pt>
                <c:pt idx="14">
                  <c:v>449.40408257793098</c:v>
                </c:pt>
                <c:pt idx="15">
                  <c:v>449.87287710838001</c:v>
                </c:pt>
                <c:pt idx="16">
                  <c:v>459.69740438464999</c:v>
                </c:pt>
                <c:pt idx="17">
                  <c:v>459.54496561445399</c:v>
                </c:pt>
                <c:pt idx="18">
                  <c:v>462.05885800071201</c:v>
                </c:pt>
                <c:pt idx="19">
                  <c:v>463.23084559430498</c:v>
                </c:pt>
                <c:pt idx="20">
                  <c:v>467.49333121121998</c:v>
                </c:pt>
                <c:pt idx="21">
                  <c:v>473.367999730338</c:v>
                </c:pt>
                <c:pt idx="22">
                  <c:v>476.88857610655498</c:v>
                </c:pt>
                <c:pt idx="23">
                  <c:v>480.29898894947098</c:v>
                </c:pt>
                <c:pt idx="24">
                  <c:v>498.73796332672998</c:v>
                </c:pt>
                <c:pt idx="25">
                  <c:v>502.44134961982502</c:v>
                </c:pt>
                <c:pt idx="26">
                  <c:v>505.08692720162799</c:v>
                </c:pt>
                <c:pt idx="27">
                  <c:v>504.51489967080602</c:v>
                </c:pt>
                <c:pt idx="28">
                  <c:v>507.07117629648599</c:v>
                </c:pt>
                <c:pt idx="29">
                  <c:v>510.01643478645298</c:v>
                </c:pt>
                <c:pt idx="30">
                  <c:v>508.69767908914798</c:v>
                </c:pt>
                <c:pt idx="31">
                  <c:v>511.863667701586</c:v>
                </c:pt>
                <c:pt idx="32">
                  <c:v>512.76318953022201</c:v>
                </c:pt>
                <c:pt idx="33">
                  <c:v>515.71089930963399</c:v>
                </c:pt>
                <c:pt idx="34">
                  <c:v>517.10202761671906</c:v>
                </c:pt>
                <c:pt idx="35">
                  <c:v>519.62282011659499</c:v>
                </c:pt>
                <c:pt idx="36">
                  <c:v>523.92663290189</c:v>
                </c:pt>
                <c:pt idx="37">
                  <c:v>524.11721495262304</c:v>
                </c:pt>
                <c:pt idx="38">
                  <c:v>523.71871944894895</c:v>
                </c:pt>
                <c:pt idx="39">
                  <c:v>523.37977481563905</c:v>
                </c:pt>
                <c:pt idx="40">
                  <c:v>521.29024195188595</c:v>
                </c:pt>
                <c:pt idx="41">
                  <c:v>520.38803308414799</c:v>
                </c:pt>
                <c:pt idx="42">
                  <c:v>521.42948634611298</c:v>
                </c:pt>
                <c:pt idx="43">
                  <c:v>517.14408991843698</c:v>
                </c:pt>
                <c:pt idx="44">
                  <c:v>511.82710369025602</c:v>
                </c:pt>
                <c:pt idx="45">
                  <c:v>501.754121624856</c:v>
                </c:pt>
                <c:pt idx="46">
                  <c:v>500.714082860833</c:v>
                </c:pt>
                <c:pt idx="47">
                  <c:v>503.07528805252599</c:v>
                </c:pt>
                <c:pt idx="48">
                  <c:v>496.27742894619098</c:v>
                </c:pt>
                <c:pt idx="49">
                  <c:v>494.911508107815</c:v>
                </c:pt>
                <c:pt idx="50">
                  <c:v>491.34624829928299</c:v>
                </c:pt>
                <c:pt idx="51">
                  <c:v>494.96091920798398</c:v>
                </c:pt>
                <c:pt idx="52">
                  <c:v>491.09732961566499</c:v>
                </c:pt>
                <c:pt idx="53">
                  <c:v>492.40759832531597</c:v>
                </c:pt>
                <c:pt idx="54">
                  <c:v>492.026010888445</c:v>
                </c:pt>
                <c:pt idx="55">
                  <c:v>492.51179713879998</c:v>
                </c:pt>
                <c:pt idx="56">
                  <c:v>492.30188868607303</c:v>
                </c:pt>
                <c:pt idx="57">
                  <c:v>493.79601931375799</c:v>
                </c:pt>
                <c:pt idx="58">
                  <c:v>494.55890266910802</c:v>
                </c:pt>
                <c:pt idx="59">
                  <c:v>495.40620975111602</c:v>
                </c:pt>
                <c:pt idx="60">
                  <c:v>502.25314534520402</c:v>
                </c:pt>
                <c:pt idx="61">
                  <c:v>511.11169220402502</c:v>
                </c:pt>
                <c:pt idx="62">
                  <c:v>517.34521986511697</c:v>
                </c:pt>
                <c:pt idx="63">
                  <c:v>521.33763523778498</c:v>
                </c:pt>
                <c:pt idx="64">
                  <c:v>526.18489407666004</c:v>
                </c:pt>
                <c:pt idx="65">
                  <c:v>527.31971434259697</c:v>
                </c:pt>
                <c:pt idx="66">
                  <c:v>514.93212186450103</c:v>
                </c:pt>
                <c:pt idx="67">
                  <c:v>518.93475559058402</c:v>
                </c:pt>
                <c:pt idx="68">
                  <c:v>522.21551372693705</c:v>
                </c:pt>
                <c:pt idx="69">
                  <c:v>522.93255264628397</c:v>
                </c:pt>
                <c:pt idx="70">
                  <c:v>521.09424779881101</c:v>
                </c:pt>
                <c:pt idx="71">
                  <c:v>518.18836457145903</c:v>
                </c:pt>
                <c:pt idx="72">
                  <c:v>514.42053496888002</c:v>
                </c:pt>
                <c:pt idx="73">
                  <c:v>515.02596797261401</c:v>
                </c:pt>
                <c:pt idx="74">
                  <c:v>517.18481123554795</c:v>
                </c:pt>
                <c:pt idx="75">
                  <c:v>518.10046543856697</c:v>
                </c:pt>
                <c:pt idx="76">
                  <c:v>517.40542221571798</c:v>
                </c:pt>
                <c:pt idx="77">
                  <c:v>516.945596312009</c:v>
                </c:pt>
                <c:pt idx="78">
                  <c:v>518.05973651662896</c:v>
                </c:pt>
                <c:pt idx="79">
                  <c:v>518.58519715282205</c:v>
                </c:pt>
                <c:pt idx="80">
                  <c:v>515.79283625765095</c:v>
                </c:pt>
                <c:pt idx="81">
                  <c:v>516.21901586890601</c:v>
                </c:pt>
                <c:pt idx="82">
                  <c:v>513.65670607995901</c:v>
                </c:pt>
                <c:pt idx="83">
                  <c:v>516.08269172849498</c:v>
                </c:pt>
                <c:pt idx="84">
                  <c:v>509.26967113077399</c:v>
                </c:pt>
                <c:pt idx="85">
                  <c:v>510.59663750699599</c:v>
                </c:pt>
                <c:pt idx="86">
                  <c:v>507.87191394892301</c:v>
                </c:pt>
                <c:pt idx="87">
                  <c:v>504.37857806533901</c:v>
                </c:pt>
                <c:pt idx="88">
                  <c:v>466.518858736232</c:v>
                </c:pt>
                <c:pt idx="89">
                  <c:v>462.52906956404502</c:v>
                </c:pt>
                <c:pt idx="90">
                  <c:v>460.610597158453</c:v>
                </c:pt>
                <c:pt idx="91">
                  <c:v>457.88875836500102</c:v>
                </c:pt>
                <c:pt idx="92">
                  <c:v>451.44848332453898</c:v>
                </c:pt>
                <c:pt idx="93">
                  <c:v>451.359331930027</c:v>
                </c:pt>
                <c:pt idx="94">
                  <c:v>449.585399413647</c:v>
                </c:pt>
                <c:pt idx="95">
                  <c:v>446.855458943808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176.21100398061199</c:v>
                </c:pt>
                <c:pt idx="1">
                  <c:v>178.09444608537299</c:v>
                </c:pt>
                <c:pt idx="2">
                  <c:v>183.86910508715999</c:v>
                </c:pt>
                <c:pt idx="3">
                  <c:v>190.68193665851101</c:v>
                </c:pt>
                <c:pt idx="4">
                  <c:v>193.60243269809999</c:v>
                </c:pt>
                <c:pt idx="5">
                  <c:v>187.341926769938</c:v>
                </c:pt>
                <c:pt idx="6">
                  <c:v>191.76710428187701</c:v>
                </c:pt>
                <c:pt idx="7">
                  <c:v>198.73818600043799</c:v>
                </c:pt>
                <c:pt idx="8">
                  <c:v>200.002339313345</c:v>
                </c:pt>
                <c:pt idx="9">
                  <c:v>209.170378339313</c:v>
                </c:pt>
                <c:pt idx="10">
                  <c:v>214.41477142282201</c:v>
                </c:pt>
                <c:pt idx="11">
                  <c:v>228.99889692152399</c:v>
                </c:pt>
                <c:pt idx="12">
                  <c:v>226.89918440136401</c:v>
                </c:pt>
                <c:pt idx="13">
                  <c:v>227.711828639418</c:v>
                </c:pt>
                <c:pt idx="14">
                  <c:v>232.78292526711701</c:v>
                </c:pt>
                <c:pt idx="15">
                  <c:v>235.63047557965101</c:v>
                </c:pt>
                <c:pt idx="16">
                  <c:v>242.64441970419901</c:v>
                </c:pt>
                <c:pt idx="17">
                  <c:v>251.22436776250299</c:v>
                </c:pt>
                <c:pt idx="18">
                  <c:v>257.70115133639001</c:v>
                </c:pt>
                <c:pt idx="19">
                  <c:v>252.65477002908699</c:v>
                </c:pt>
                <c:pt idx="20">
                  <c:v>248.22736144509699</c:v>
                </c:pt>
                <c:pt idx="21">
                  <c:v>244.61897114806399</c:v>
                </c:pt>
                <c:pt idx="22">
                  <c:v>244.88944318657201</c:v>
                </c:pt>
                <c:pt idx="23">
                  <c:v>247.155174322877</c:v>
                </c:pt>
                <c:pt idx="24">
                  <c:v>248.49644112937901</c:v>
                </c:pt>
                <c:pt idx="25">
                  <c:v>247.46576227635899</c:v>
                </c:pt>
                <c:pt idx="26">
                  <c:v>243.92058775326601</c:v>
                </c:pt>
                <c:pt idx="27">
                  <c:v>242.47944741953</c:v>
                </c:pt>
                <c:pt idx="28">
                  <c:v>241.651699030266</c:v>
                </c:pt>
                <c:pt idx="29">
                  <c:v>241.108328662394</c:v>
                </c:pt>
                <c:pt idx="30">
                  <c:v>242.90957538722</c:v>
                </c:pt>
                <c:pt idx="31">
                  <c:v>238.48258719504699</c:v>
                </c:pt>
                <c:pt idx="32">
                  <c:v>240.52359153313401</c:v>
                </c:pt>
                <c:pt idx="33">
                  <c:v>231.536553391881</c:v>
                </c:pt>
                <c:pt idx="34">
                  <c:v>227.133112305987</c:v>
                </c:pt>
                <c:pt idx="35">
                  <c:v>233.57792027917699</c:v>
                </c:pt>
                <c:pt idx="36">
                  <c:v>235.025971771755</c:v>
                </c:pt>
                <c:pt idx="37">
                  <c:v>238.01312831921501</c:v>
                </c:pt>
                <c:pt idx="38">
                  <c:v>245.47078309547101</c:v>
                </c:pt>
                <c:pt idx="39">
                  <c:v>239.32839280727799</c:v>
                </c:pt>
                <c:pt idx="40">
                  <c:v>232.27245804749001</c:v>
                </c:pt>
                <c:pt idx="41">
                  <c:v>221.50374877285699</c:v>
                </c:pt>
                <c:pt idx="42">
                  <c:v>212.90396793007801</c:v>
                </c:pt>
                <c:pt idx="43">
                  <c:v>217.95266913915401</c:v>
                </c:pt>
                <c:pt idx="44">
                  <c:v>226.71556200698799</c:v>
                </c:pt>
                <c:pt idx="45">
                  <c:v>220.227845147144</c:v>
                </c:pt>
                <c:pt idx="46">
                  <c:v>222.152350339598</c:v>
                </c:pt>
                <c:pt idx="47">
                  <c:v>219.52848565832301</c:v>
                </c:pt>
                <c:pt idx="48">
                  <c:v>210.66048450716301</c:v>
                </c:pt>
                <c:pt idx="49">
                  <c:v>192.690739189986</c:v>
                </c:pt>
                <c:pt idx="50">
                  <c:v>187.870247730497</c:v>
                </c:pt>
                <c:pt idx="51">
                  <c:v>200.53969714861799</c:v>
                </c:pt>
                <c:pt idx="52">
                  <c:v>206.92445519779301</c:v>
                </c:pt>
                <c:pt idx="53">
                  <c:v>224.628268088346</c:v>
                </c:pt>
                <c:pt idx="54">
                  <c:v>244.52914570829299</c:v>
                </c:pt>
                <c:pt idx="55">
                  <c:v>242.161227340404</c:v>
                </c:pt>
                <c:pt idx="56">
                  <c:v>233.71249007552601</c:v>
                </c:pt>
                <c:pt idx="57">
                  <c:v>246.46050938149801</c:v>
                </c:pt>
                <c:pt idx="58">
                  <c:v>246.17798232358501</c:v>
                </c:pt>
                <c:pt idx="59">
                  <c:v>239.45381933983001</c:v>
                </c:pt>
                <c:pt idx="60">
                  <c:v>234.95366954372301</c:v>
                </c:pt>
                <c:pt idx="61">
                  <c:v>232.44992536855199</c:v>
                </c:pt>
                <c:pt idx="62">
                  <c:v>232.34968929211001</c:v>
                </c:pt>
                <c:pt idx="63">
                  <c:v>237.01359461229401</c:v>
                </c:pt>
                <c:pt idx="64">
                  <c:v>233.83420848369701</c:v>
                </c:pt>
                <c:pt idx="65">
                  <c:v>237.401083281203</c:v>
                </c:pt>
                <c:pt idx="66">
                  <c:v>240.56012740378901</c:v>
                </c:pt>
                <c:pt idx="67">
                  <c:v>246.34910245124101</c:v>
                </c:pt>
                <c:pt idx="68">
                  <c:v>247.72609120026101</c:v>
                </c:pt>
                <c:pt idx="69">
                  <c:v>253.47546885041001</c:v>
                </c:pt>
                <c:pt idx="70">
                  <c:v>253.25247319883999</c:v>
                </c:pt>
                <c:pt idx="71">
                  <c:v>251.06212957400101</c:v>
                </c:pt>
                <c:pt idx="72">
                  <c:v>253.55578434556099</c:v>
                </c:pt>
                <c:pt idx="73">
                  <c:v>251.41475774210201</c:v>
                </c:pt>
                <c:pt idx="74">
                  <c:v>247.12445679891999</c:v>
                </c:pt>
                <c:pt idx="75">
                  <c:v>240.57689349709599</c:v>
                </c:pt>
                <c:pt idx="76">
                  <c:v>249.744000843902</c:v>
                </c:pt>
                <c:pt idx="77">
                  <c:v>249.446900547296</c:v>
                </c:pt>
                <c:pt idx="78">
                  <c:v>249.037383140587</c:v>
                </c:pt>
                <c:pt idx="79">
                  <c:v>249.23136969096601</c:v>
                </c:pt>
                <c:pt idx="80">
                  <c:v>248.14154367178901</c:v>
                </c:pt>
                <c:pt idx="81">
                  <c:v>248.96082741500501</c:v>
                </c:pt>
                <c:pt idx="82">
                  <c:v>252.065162758751</c:v>
                </c:pt>
                <c:pt idx="83">
                  <c:v>258.55918652875602</c:v>
                </c:pt>
                <c:pt idx="84">
                  <c:v>262.20124535569499</c:v>
                </c:pt>
                <c:pt idx="85">
                  <c:v>263.446268258663</c:v>
                </c:pt>
                <c:pt idx="86">
                  <c:v>261.320762066616</c:v>
                </c:pt>
                <c:pt idx="87">
                  <c:v>261.18166092161403</c:v>
                </c:pt>
                <c:pt idx="88">
                  <c:v>265.41811659347297</c:v>
                </c:pt>
                <c:pt idx="89">
                  <c:v>261.48887437861703</c:v>
                </c:pt>
                <c:pt idx="90">
                  <c:v>261.02066325048901</c:v>
                </c:pt>
                <c:pt idx="91">
                  <c:v>268.77429762280701</c:v>
                </c:pt>
                <c:pt idx="92">
                  <c:v>270.02747839941497</c:v>
                </c:pt>
                <c:pt idx="93">
                  <c:v>268.39314168665197</c:v>
                </c:pt>
                <c:pt idx="94">
                  <c:v>271.45193320633501</c:v>
                </c:pt>
                <c:pt idx="95">
                  <c:v>271.38707511546897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1.6104821145599799</c:v>
                </c:pt>
                <c:pt idx="26">
                  <c:v>1.6103312623296699</c:v>
                </c:pt>
                <c:pt idx="27">
                  <c:v>1.6115830768674499</c:v>
                </c:pt>
                <c:pt idx="28">
                  <c:v>1.6309182730846901</c:v>
                </c:pt>
                <c:pt idx="29">
                  <c:v>5.2865802799242703</c:v>
                </c:pt>
                <c:pt idx="30">
                  <c:v>18.405836355820501</c:v>
                </c:pt>
                <c:pt idx="31">
                  <c:v>38.284341624368402</c:v>
                </c:pt>
                <c:pt idx="32">
                  <c:v>71.004994492013296</c:v>
                </c:pt>
                <c:pt idx="33">
                  <c:v>110.98859743914601</c:v>
                </c:pt>
                <c:pt idx="34">
                  <c:v>148.23622309057501</c:v>
                </c:pt>
                <c:pt idx="35">
                  <c:v>175.52468643849801</c:v>
                </c:pt>
                <c:pt idx="36">
                  <c:v>212.886559552747</c:v>
                </c:pt>
                <c:pt idx="37">
                  <c:v>264.044497375623</c:v>
                </c:pt>
                <c:pt idx="38">
                  <c:v>310.76713807549902</c:v>
                </c:pt>
                <c:pt idx="39">
                  <c:v>366.40702503003598</c:v>
                </c:pt>
                <c:pt idx="40">
                  <c:v>387.323919595326</c:v>
                </c:pt>
                <c:pt idx="41">
                  <c:v>422.88909096955302</c:v>
                </c:pt>
                <c:pt idx="42">
                  <c:v>485.39190944231802</c:v>
                </c:pt>
                <c:pt idx="43">
                  <c:v>548.86039313498202</c:v>
                </c:pt>
                <c:pt idx="44">
                  <c:v>598.78799264528504</c:v>
                </c:pt>
                <c:pt idx="45">
                  <c:v>653.95094217496398</c:v>
                </c:pt>
                <c:pt idx="46">
                  <c:v>634.11580277316295</c:v>
                </c:pt>
                <c:pt idx="47">
                  <c:v>610.31755079795698</c:v>
                </c:pt>
                <c:pt idx="48">
                  <c:v>586.52536351795595</c:v>
                </c:pt>
                <c:pt idx="49">
                  <c:v>570.30805212024597</c:v>
                </c:pt>
                <c:pt idx="50">
                  <c:v>537.713498415304</c:v>
                </c:pt>
                <c:pt idx="51">
                  <c:v>487.03633459620897</c:v>
                </c:pt>
                <c:pt idx="52">
                  <c:v>468.43382377697299</c:v>
                </c:pt>
                <c:pt idx="53">
                  <c:v>437.555490293167</c:v>
                </c:pt>
                <c:pt idx="54">
                  <c:v>413.23553892221798</c:v>
                </c:pt>
                <c:pt idx="55">
                  <c:v>369.93879839936602</c:v>
                </c:pt>
                <c:pt idx="56">
                  <c:v>313.19953664666701</c:v>
                </c:pt>
                <c:pt idx="57">
                  <c:v>275.17485826708401</c:v>
                </c:pt>
                <c:pt idx="58">
                  <c:v>238.09315146996801</c:v>
                </c:pt>
                <c:pt idx="59">
                  <c:v>218.70758961883399</c:v>
                </c:pt>
                <c:pt idx="60">
                  <c:v>194.77778366898599</c:v>
                </c:pt>
                <c:pt idx="61">
                  <c:v>160.33260328972801</c:v>
                </c:pt>
                <c:pt idx="62">
                  <c:v>140.70962368887501</c:v>
                </c:pt>
                <c:pt idx="63">
                  <c:v>116.341422205575</c:v>
                </c:pt>
                <c:pt idx="64">
                  <c:v>84.206207008722203</c:v>
                </c:pt>
                <c:pt idx="65">
                  <c:v>55.469227467356198</c:v>
                </c:pt>
                <c:pt idx="66">
                  <c:v>33.796798776647101</c:v>
                </c:pt>
                <c:pt idx="67">
                  <c:v>17.4689069260676</c:v>
                </c:pt>
                <c:pt idx="68">
                  <c:v>6.9028156001398102</c:v>
                </c:pt>
                <c:pt idx="69">
                  <c:v>1.96631629740606</c:v>
                </c:pt>
                <c:pt idx="70">
                  <c:v>1.81112772026727</c:v>
                </c:pt>
                <c:pt idx="71">
                  <c:v>1.8391445417966701</c:v>
                </c:pt>
                <c:pt idx="72">
                  <c:v>0.98865950235176403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216.72562657589401</c:v>
                </c:pt>
                <c:pt idx="1">
                  <c:v>212.55921993093301</c:v>
                </c:pt>
                <c:pt idx="2">
                  <c:v>212.24376086300401</c:v>
                </c:pt>
                <c:pt idx="3">
                  <c:v>212.192448390636</c:v>
                </c:pt>
                <c:pt idx="4">
                  <c:v>207.86077462569199</c:v>
                </c:pt>
                <c:pt idx="5">
                  <c:v>207.63125882911001</c:v>
                </c:pt>
                <c:pt idx="6">
                  <c:v>207.667484751952</c:v>
                </c:pt>
                <c:pt idx="7">
                  <c:v>207.66983534104099</c:v>
                </c:pt>
                <c:pt idx="8">
                  <c:v>207.57444079013899</c:v>
                </c:pt>
                <c:pt idx="9">
                  <c:v>207.546866309422</c:v>
                </c:pt>
                <c:pt idx="10">
                  <c:v>207.546866309422</c:v>
                </c:pt>
                <c:pt idx="11">
                  <c:v>207.546866309422</c:v>
                </c:pt>
                <c:pt idx="12">
                  <c:v>207.546866309422</c:v>
                </c:pt>
                <c:pt idx="13">
                  <c:v>207.546866309422</c:v>
                </c:pt>
                <c:pt idx="14">
                  <c:v>207.546866309422</c:v>
                </c:pt>
                <c:pt idx="15">
                  <c:v>207.51541551843201</c:v>
                </c:pt>
                <c:pt idx="16">
                  <c:v>207.503978867162</c:v>
                </c:pt>
                <c:pt idx="17">
                  <c:v>207.503978867162</c:v>
                </c:pt>
                <c:pt idx="18">
                  <c:v>207.52083461612301</c:v>
                </c:pt>
                <c:pt idx="19">
                  <c:v>207.554546114045</c:v>
                </c:pt>
                <c:pt idx="20">
                  <c:v>207.554546114045</c:v>
                </c:pt>
                <c:pt idx="21">
                  <c:v>207.554546114045</c:v>
                </c:pt>
                <c:pt idx="22">
                  <c:v>207.554546114045</c:v>
                </c:pt>
                <c:pt idx="23">
                  <c:v>207.554546114045</c:v>
                </c:pt>
                <c:pt idx="24">
                  <c:v>218.72518260417201</c:v>
                </c:pt>
                <c:pt idx="25">
                  <c:v>218.634899958776</c:v>
                </c:pt>
                <c:pt idx="26">
                  <c:v>218.71087882584399</c:v>
                </c:pt>
                <c:pt idx="27">
                  <c:v>218.60676456788499</c:v>
                </c:pt>
                <c:pt idx="28">
                  <c:v>229.82374611897501</c:v>
                </c:pt>
                <c:pt idx="29">
                  <c:v>229.83456383487899</c:v>
                </c:pt>
                <c:pt idx="30">
                  <c:v>229.83456383487899</c:v>
                </c:pt>
                <c:pt idx="31">
                  <c:v>229.772575865211</c:v>
                </c:pt>
                <c:pt idx="32">
                  <c:v>230.86848739812001</c:v>
                </c:pt>
                <c:pt idx="33">
                  <c:v>230.89855696202699</c:v>
                </c:pt>
                <c:pt idx="34">
                  <c:v>230.90318304878201</c:v>
                </c:pt>
                <c:pt idx="35">
                  <c:v>230.89209682415299</c:v>
                </c:pt>
                <c:pt idx="36">
                  <c:v>220.788146512662</c:v>
                </c:pt>
                <c:pt idx="37">
                  <c:v>220.73773286187199</c:v>
                </c:pt>
                <c:pt idx="38">
                  <c:v>220.73773286187199</c:v>
                </c:pt>
                <c:pt idx="39">
                  <c:v>220.73773286187199</c:v>
                </c:pt>
                <c:pt idx="40">
                  <c:v>215.95273445190901</c:v>
                </c:pt>
                <c:pt idx="41">
                  <c:v>216.48398123900199</c:v>
                </c:pt>
                <c:pt idx="42">
                  <c:v>216.35786405636301</c:v>
                </c:pt>
                <c:pt idx="43">
                  <c:v>216.48223365679499</c:v>
                </c:pt>
                <c:pt idx="44">
                  <c:v>214.10113583286901</c:v>
                </c:pt>
                <c:pt idx="45">
                  <c:v>213.604918056846</c:v>
                </c:pt>
                <c:pt idx="46">
                  <c:v>213.313774956976</c:v>
                </c:pt>
                <c:pt idx="47">
                  <c:v>213.23529759347099</c:v>
                </c:pt>
                <c:pt idx="48">
                  <c:v>211.42669336508101</c:v>
                </c:pt>
                <c:pt idx="49">
                  <c:v>211.66320859248401</c:v>
                </c:pt>
                <c:pt idx="50">
                  <c:v>211.777397616359</c:v>
                </c:pt>
                <c:pt idx="51">
                  <c:v>211.74231626884199</c:v>
                </c:pt>
                <c:pt idx="52">
                  <c:v>208.50253778342699</c:v>
                </c:pt>
                <c:pt idx="53">
                  <c:v>208.272795574827</c:v>
                </c:pt>
                <c:pt idx="54">
                  <c:v>208.272795574827</c:v>
                </c:pt>
                <c:pt idx="55">
                  <c:v>208.272795574827</c:v>
                </c:pt>
                <c:pt idx="56">
                  <c:v>209.26584551124199</c:v>
                </c:pt>
                <c:pt idx="57">
                  <c:v>209.30226485138601</c:v>
                </c:pt>
                <c:pt idx="58">
                  <c:v>209.31978163241899</c:v>
                </c:pt>
                <c:pt idx="59">
                  <c:v>209.367952780259</c:v>
                </c:pt>
                <c:pt idx="60">
                  <c:v>336.24728150641499</c:v>
                </c:pt>
                <c:pt idx="61">
                  <c:v>350.551906319968</c:v>
                </c:pt>
                <c:pt idx="62">
                  <c:v>222.16311825283501</c:v>
                </c:pt>
                <c:pt idx="63">
                  <c:v>222.18976205500601</c:v>
                </c:pt>
                <c:pt idx="64">
                  <c:v>213.33557991335999</c:v>
                </c:pt>
                <c:pt idx="65">
                  <c:v>212.62411712436699</c:v>
                </c:pt>
                <c:pt idx="66">
                  <c:v>212.63133841621001</c:v>
                </c:pt>
                <c:pt idx="67">
                  <c:v>220.67834123504099</c:v>
                </c:pt>
                <c:pt idx="68">
                  <c:v>291.40312401292402</c:v>
                </c:pt>
                <c:pt idx="69">
                  <c:v>297.63106669158901</c:v>
                </c:pt>
                <c:pt idx="70">
                  <c:v>297.56897291128001</c:v>
                </c:pt>
                <c:pt idx="71">
                  <c:v>303.80919076210398</c:v>
                </c:pt>
                <c:pt idx="72">
                  <c:v>381.361057029606</c:v>
                </c:pt>
                <c:pt idx="73">
                  <c:v>390.02730126802197</c:v>
                </c:pt>
                <c:pt idx="74">
                  <c:v>389.95181845944597</c:v>
                </c:pt>
                <c:pt idx="75">
                  <c:v>389.98644925842399</c:v>
                </c:pt>
                <c:pt idx="76">
                  <c:v>396.27073439704799</c:v>
                </c:pt>
                <c:pt idx="77">
                  <c:v>397.42521723987898</c:v>
                </c:pt>
                <c:pt idx="78">
                  <c:v>397.58110703398103</c:v>
                </c:pt>
                <c:pt idx="79">
                  <c:v>388.36168931296203</c:v>
                </c:pt>
                <c:pt idx="80">
                  <c:v>279.80678173069902</c:v>
                </c:pt>
                <c:pt idx="81">
                  <c:v>267.85389285693901</c:v>
                </c:pt>
                <c:pt idx="82">
                  <c:v>267.89173893411999</c:v>
                </c:pt>
                <c:pt idx="83">
                  <c:v>262.98725414171599</c:v>
                </c:pt>
                <c:pt idx="84">
                  <c:v>219.957208718716</c:v>
                </c:pt>
                <c:pt idx="85">
                  <c:v>219.957208718716</c:v>
                </c:pt>
                <c:pt idx="86">
                  <c:v>219.90337499493401</c:v>
                </c:pt>
                <c:pt idx="87">
                  <c:v>219.88991656398801</c:v>
                </c:pt>
                <c:pt idx="88">
                  <c:v>218.797780081708</c:v>
                </c:pt>
                <c:pt idx="89">
                  <c:v>218.81532416871201</c:v>
                </c:pt>
                <c:pt idx="90">
                  <c:v>218.81532416871201</c:v>
                </c:pt>
                <c:pt idx="91">
                  <c:v>218.81532416871201</c:v>
                </c:pt>
                <c:pt idx="92">
                  <c:v>215.54460687928099</c:v>
                </c:pt>
                <c:pt idx="93">
                  <c:v>216.85736651326599</c:v>
                </c:pt>
                <c:pt idx="94">
                  <c:v>216.869728154337</c:v>
                </c:pt>
                <c:pt idx="95">
                  <c:v>216.89445143647799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4.2290525329439896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240.77802717744001</c:v>
                </c:pt>
                <c:pt idx="62">
                  <c:v>342.50692418799201</c:v>
                </c:pt>
                <c:pt idx="63">
                  <c:v>356.61037416858801</c:v>
                </c:pt>
                <c:pt idx="64">
                  <c:v>358.56937427591998</c:v>
                </c:pt>
                <c:pt idx="65">
                  <c:v>366.38551272798099</c:v>
                </c:pt>
                <c:pt idx="66">
                  <c:v>372.050724669266</c:v>
                </c:pt>
                <c:pt idx="67">
                  <c:v>372.229413793986</c:v>
                </c:pt>
                <c:pt idx="68">
                  <c:v>255.21901261759999</c:v>
                </c:pt>
                <c:pt idx="69">
                  <c:v>244.04743204028699</c:v>
                </c:pt>
                <c:pt idx="70">
                  <c:v>243.85550159739199</c:v>
                </c:pt>
                <c:pt idx="71">
                  <c:v>244.29230553891</c:v>
                </c:pt>
                <c:pt idx="72">
                  <c:v>440.97610596717197</c:v>
                </c:pt>
                <c:pt idx="73">
                  <c:v>438.277724871761</c:v>
                </c:pt>
                <c:pt idx="74">
                  <c:v>435.81574048845903</c:v>
                </c:pt>
                <c:pt idx="75">
                  <c:v>460.87238422354801</c:v>
                </c:pt>
                <c:pt idx="76">
                  <c:v>726.12631144128602</c:v>
                </c:pt>
                <c:pt idx="77">
                  <c:v>805.37059988479496</c:v>
                </c:pt>
                <c:pt idx="78">
                  <c:v>805.33117888904201</c:v>
                </c:pt>
                <c:pt idx="79">
                  <c:v>796.89748119189903</c:v>
                </c:pt>
                <c:pt idx="80">
                  <c:v>343.18319179428102</c:v>
                </c:pt>
                <c:pt idx="81">
                  <c:v>216.343496157814</c:v>
                </c:pt>
                <c:pt idx="82">
                  <c:v>216.396442243129</c:v>
                </c:pt>
                <c:pt idx="83">
                  <c:v>216.30378937095</c:v>
                </c:pt>
                <c:pt idx="84">
                  <c:v>270.31728075243802</c:v>
                </c:pt>
                <c:pt idx="85">
                  <c:v>368.27654504409003</c:v>
                </c:pt>
                <c:pt idx="86">
                  <c:v>367.56799718036598</c:v>
                </c:pt>
                <c:pt idx="87">
                  <c:v>369.07113319980499</c:v>
                </c:pt>
                <c:pt idx="88">
                  <c:v>97.828285493457599</c:v>
                </c:pt>
                <c:pt idx="89">
                  <c:v>29.7261312966973</c:v>
                </c:pt>
                <c:pt idx="90">
                  <c:v>29.7261312966973</c:v>
                </c:pt>
                <c:pt idx="91">
                  <c:v>29.7261312966973</c:v>
                </c:pt>
                <c:pt idx="92">
                  <c:v>5.94522625933946</c:v>
                </c:pt>
                <c:pt idx="93">
                  <c:v>0</c:v>
                </c:pt>
                <c:pt idx="94">
                  <c:v>0</c:v>
                </c:pt>
                <c:pt idx="95">
                  <c:v>4.6327647135464403E-2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104.631864745749</c:v>
                </c:pt>
                <c:pt idx="48">
                  <c:v>554.18604832169399</c:v>
                </c:pt>
                <c:pt idx="49">
                  <c:v>638.78438916393395</c:v>
                </c:pt>
                <c:pt idx="50">
                  <c:v>560.23014800264798</c:v>
                </c:pt>
                <c:pt idx="51">
                  <c:v>600.01507811582701</c:v>
                </c:pt>
                <c:pt idx="52">
                  <c:v>555.40650733052303</c:v>
                </c:pt>
                <c:pt idx="53">
                  <c:v>604.14652591239803</c:v>
                </c:pt>
                <c:pt idx="54">
                  <c:v>573.27788198782105</c:v>
                </c:pt>
                <c:pt idx="55">
                  <c:v>572.45841747241604</c:v>
                </c:pt>
                <c:pt idx="56">
                  <c:v>619.86437805289597</c:v>
                </c:pt>
                <c:pt idx="57">
                  <c:v>626.789465133558</c:v>
                </c:pt>
                <c:pt idx="58">
                  <c:v>645.83561991118904</c:v>
                </c:pt>
                <c:pt idx="59">
                  <c:v>628.23590149931601</c:v>
                </c:pt>
                <c:pt idx="60">
                  <c:v>76.660936284305293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-1300.4473068495099</c:v>
                </c:pt>
                <c:pt idx="1">
                  <c:v>-1379.9865990005601</c:v>
                </c:pt>
                <c:pt idx="2">
                  <c:v>-1416.2156498147399</c:v>
                </c:pt>
                <c:pt idx="3">
                  <c:v>-1451.0545622141899</c:v>
                </c:pt>
                <c:pt idx="4">
                  <c:v>-1339.35867001563</c:v>
                </c:pt>
                <c:pt idx="5">
                  <c:v>-1354.0202759113699</c:v>
                </c:pt>
                <c:pt idx="6">
                  <c:v>-1376.45609104292</c:v>
                </c:pt>
                <c:pt idx="7">
                  <c:v>-1242.0470876011</c:v>
                </c:pt>
                <c:pt idx="8">
                  <c:v>-1217.91910310093</c:v>
                </c:pt>
                <c:pt idx="9">
                  <c:v>-1298.7823458072801</c:v>
                </c:pt>
                <c:pt idx="10">
                  <c:v>-1321.2473835031899</c:v>
                </c:pt>
                <c:pt idx="11">
                  <c:v>-1351.67726597256</c:v>
                </c:pt>
                <c:pt idx="12">
                  <c:v>-1350.00609302046</c:v>
                </c:pt>
                <c:pt idx="13">
                  <c:v>-1371.88107179089</c:v>
                </c:pt>
                <c:pt idx="14">
                  <c:v>-1367.7789956122799</c:v>
                </c:pt>
                <c:pt idx="15">
                  <c:v>-1302.32490696488</c:v>
                </c:pt>
                <c:pt idx="16">
                  <c:v>-594.87076471747798</c:v>
                </c:pt>
                <c:pt idx="17">
                  <c:v>-459.11342232710803</c:v>
                </c:pt>
                <c:pt idx="18">
                  <c:v>-435.884029666434</c:v>
                </c:pt>
                <c:pt idx="19">
                  <c:v>-457.93353208506699</c:v>
                </c:pt>
                <c:pt idx="20">
                  <c:v>-457.324287543016</c:v>
                </c:pt>
                <c:pt idx="21">
                  <c:v>-506.73770616026098</c:v>
                </c:pt>
                <c:pt idx="22">
                  <c:v>-485.45742711955398</c:v>
                </c:pt>
                <c:pt idx="23">
                  <c:v>-508.47729069049501</c:v>
                </c:pt>
                <c:pt idx="24">
                  <c:v>-376.10915947898297</c:v>
                </c:pt>
                <c:pt idx="25">
                  <c:v>-291.33231284009798</c:v>
                </c:pt>
                <c:pt idx="26">
                  <c:v>-206.40214845027799</c:v>
                </c:pt>
                <c:pt idx="27">
                  <c:v>-342.86389201248699</c:v>
                </c:pt>
                <c:pt idx="28">
                  <c:v>-600.27322285300397</c:v>
                </c:pt>
                <c:pt idx="29">
                  <c:v>-540.274397603539</c:v>
                </c:pt>
                <c:pt idx="30">
                  <c:v>-439.23553833912399</c:v>
                </c:pt>
                <c:pt idx="31">
                  <c:v>-437.67650002859102</c:v>
                </c:pt>
                <c:pt idx="32">
                  <c:v>-428.213130695676</c:v>
                </c:pt>
                <c:pt idx="33">
                  <c:v>-530.62059214252997</c:v>
                </c:pt>
                <c:pt idx="34">
                  <c:v>-474.80632611621201</c:v>
                </c:pt>
                <c:pt idx="35">
                  <c:v>-377.50439995846699</c:v>
                </c:pt>
                <c:pt idx="36">
                  <c:v>-401.07167902298602</c:v>
                </c:pt>
                <c:pt idx="37">
                  <c:v>-402.43929624306202</c:v>
                </c:pt>
                <c:pt idx="38">
                  <c:v>-315.16649051997598</c:v>
                </c:pt>
                <c:pt idx="39">
                  <c:v>-257.11529338998002</c:v>
                </c:pt>
                <c:pt idx="40">
                  <c:v>-80.027809312387703</c:v>
                </c:pt>
                <c:pt idx="41">
                  <c:v>-61.940158875304299</c:v>
                </c:pt>
                <c:pt idx="42">
                  <c:v>-120.203161183929</c:v>
                </c:pt>
                <c:pt idx="43">
                  <c:v>-118.724934603981</c:v>
                </c:pt>
                <c:pt idx="44">
                  <c:v>-199.59568790013401</c:v>
                </c:pt>
                <c:pt idx="45">
                  <c:v>-216.47681684796501</c:v>
                </c:pt>
                <c:pt idx="46">
                  <c:v>-191.61135587794701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-313.61605904825399</c:v>
                </c:pt>
                <c:pt idx="62">
                  <c:v>-324.17497643703803</c:v>
                </c:pt>
                <c:pt idx="63">
                  <c:v>-349.62105610275501</c:v>
                </c:pt>
                <c:pt idx="64">
                  <c:v>-351.31594066414198</c:v>
                </c:pt>
                <c:pt idx="65">
                  <c:v>-395.42091570272601</c:v>
                </c:pt>
                <c:pt idx="66">
                  <c:v>-429.14066512044201</c:v>
                </c:pt>
                <c:pt idx="67">
                  <c:v>-394.52570174029398</c:v>
                </c:pt>
                <c:pt idx="68">
                  <c:v>-167.618970884482</c:v>
                </c:pt>
                <c:pt idx="69">
                  <c:v>-168.291942894286</c:v>
                </c:pt>
                <c:pt idx="70">
                  <c:v>-115.796262821173</c:v>
                </c:pt>
                <c:pt idx="71">
                  <c:v>-125.859700331545</c:v>
                </c:pt>
                <c:pt idx="72">
                  <c:v>-211.93332545563001</c:v>
                </c:pt>
                <c:pt idx="73">
                  <c:v>-192.78448482671001</c:v>
                </c:pt>
                <c:pt idx="74">
                  <c:v>-193.524809932598</c:v>
                </c:pt>
                <c:pt idx="75">
                  <c:v>-258.89217254319499</c:v>
                </c:pt>
                <c:pt idx="76">
                  <c:v>-581.41668038014097</c:v>
                </c:pt>
                <c:pt idx="77">
                  <c:v>-658.08614268195799</c:v>
                </c:pt>
                <c:pt idx="78">
                  <c:v>-665.71168907076901</c:v>
                </c:pt>
                <c:pt idx="79">
                  <c:v>-636.551944775317</c:v>
                </c:pt>
                <c:pt idx="80">
                  <c:v>-217.93490205541499</c:v>
                </c:pt>
                <c:pt idx="81">
                  <c:v>-196.156343345528</c:v>
                </c:pt>
                <c:pt idx="82">
                  <c:v>-203.747909539924</c:v>
                </c:pt>
                <c:pt idx="83">
                  <c:v>-271.73153361122502</c:v>
                </c:pt>
                <c:pt idx="84">
                  <c:v>-479.03347539394099</c:v>
                </c:pt>
                <c:pt idx="85">
                  <c:v>-586.005549532396</c:v>
                </c:pt>
                <c:pt idx="86">
                  <c:v>-560.55138068702502</c:v>
                </c:pt>
                <c:pt idx="87">
                  <c:v>-543.90902756413197</c:v>
                </c:pt>
                <c:pt idx="88">
                  <c:v>-310.25400684695302</c:v>
                </c:pt>
                <c:pt idx="89">
                  <c:v>-261.19385233327102</c:v>
                </c:pt>
                <c:pt idx="90">
                  <c:v>-306.81101450739698</c:v>
                </c:pt>
                <c:pt idx="91">
                  <c:v>-293.82872109936397</c:v>
                </c:pt>
                <c:pt idx="92">
                  <c:v>-344.68038216233901</c:v>
                </c:pt>
                <c:pt idx="93">
                  <c:v>-381.85137524542102</c:v>
                </c:pt>
                <c:pt idx="94">
                  <c:v>-415.77751557012601</c:v>
                </c:pt>
                <c:pt idx="95">
                  <c:v>-364.70392778276403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-85.220934613563102</c:v>
                </c:pt>
                <c:pt idx="16">
                  <c:v>-663.92197333936497</c:v>
                </c:pt>
                <c:pt idx="17">
                  <c:v>-852.47112007921805</c:v>
                </c:pt>
                <c:pt idx="18">
                  <c:v>-850.73287440102104</c:v>
                </c:pt>
                <c:pt idx="19">
                  <c:v>-849.71945963030396</c:v>
                </c:pt>
                <c:pt idx="20">
                  <c:v>-848.23624507689306</c:v>
                </c:pt>
                <c:pt idx="21">
                  <c:v>-846.61880728080496</c:v>
                </c:pt>
                <c:pt idx="22">
                  <c:v>-845.31008662954002</c:v>
                </c:pt>
                <c:pt idx="23">
                  <c:v>-842.94097081965901</c:v>
                </c:pt>
                <c:pt idx="24">
                  <c:v>-842.16245389214203</c:v>
                </c:pt>
                <c:pt idx="25">
                  <c:v>-841.07522391609496</c:v>
                </c:pt>
                <c:pt idx="26">
                  <c:v>-838.13563781929201</c:v>
                </c:pt>
                <c:pt idx="27">
                  <c:v>-648.91535438458197</c:v>
                </c:pt>
                <c:pt idx="28">
                  <c:v>-305.930944429649</c:v>
                </c:pt>
                <c:pt idx="29">
                  <c:v>-305.74973670277899</c:v>
                </c:pt>
                <c:pt idx="30">
                  <c:v>-305.19270430603899</c:v>
                </c:pt>
                <c:pt idx="31">
                  <c:v>-304.743048045666</c:v>
                </c:pt>
                <c:pt idx="32">
                  <c:v>-203.29401664883201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-44.744362658362199</c:v>
                </c:pt>
                <c:pt idx="41">
                  <c:v>-51.404931265662</c:v>
                </c:pt>
                <c:pt idx="42">
                  <c:v>-51.5187808255398</c:v>
                </c:pt>
                <c:pt idx="43">
                  <c:v>-51.377754663757798</c:v>
                </c:pt>
                <c:pt idx="44">
                  <c:v>0</c:v>
                </c:pt>
                <c:pt idx="45">
                  <c:v>0</c:v>
                </c:pt>
                <c:pt idx="46">
                  <c:v>-67.697558205433793</c:v>
                </c:pt>
                <c:pt idx="47">
                  <c:v>-354.447419787542</c:v>
                </c:pt>
                <c:pt idx="48">
                  <c:v>-785.510766659262</c:v>
                </c:pt>
                <c:pt idx="49">
                  <c:v>-791.03972216058503</c:v>
                </c:pt>
                <c:pt idx="50">
                  <c:v>-789.44032853649901</c:v>
                </c:pt>
                <c:pt idx="51">
                  <c:v>-789.44325328991704</c:v>
                </c:pt>
                <c:pt idx="52">
                  <c:v>-787.11510041307201</c:v>
                </c:pt>
                <c:pt idx="53">
                  <c:v>-787.83055900147394</c:v>
                </c:pt>
                <c:pt idx="54">
                  <c:v>-785.86929063436401</c:v>
                </c:pt>
                <c:pt idx="55">
                  <c:v>-737.08022539043804</c:v>
                </c:pt>
                <c:pt idx="56">
                  <c:v>-731.27725244486601</c:v>
                </c:pt>
                <c:pt idx="57">
                  <c:v>-731.09604881428902</c:v>
                </c:pt>
                <c:pt idx="58">
                  <c:v>-729.35108931136699</c:v>
                </c:pt>
                <c:pt idx="59">
                  <c:v>-728.51217663538205</c:v>
                </c:pt>
                <c:pt idx="60">
                  <c:v>-330.36704009161701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-118.173747387129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8.2529166666666667E-2"/>
          <c:w val="0.19904200363756794"/>
          <c:h val="0.7790851851851852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'9.4'!$AL$54:$AL$145</c:f>
              <c:numCache>
                <c:formatCode>General</c:formatCode>
                <c:ptCount val="92"/>
                <c:pt idx="0">
                  <c:v>3664.7526424544899</c:v>
                </c:pt>
                <c:pt idx="1">
                  <c:v>3666.1998541213502</c:v>
                </c:pt>
                <c:pt idx="2">
                  <c:v>3667.9671541523498</c:v>
                </c:pt>
                <c:pt idx="3">
                  <c:v>3668.2606376847698</c:v>
                </c:pt>
                <c:pt idx="4">
                  <c:v>3669.3943552083201</c:v>
                </c:pt>
                <c:pt idx="5">
                  <c:v>3669.1942979454702</c:v>
                </c:pt>
                <c:pt idx="6">
                  <c:v>3670.8949230768799</c:v>
                </c:pt>
                <c:pt idx="7">
                  <c:v>3672.3154322198402</c:v>
                </c:pt>
                <c:pt idx="8">
                  <c:v>3671.9152851301001</c:v>
                </c:pt>
                <c:pt idx="9">
                  <c:v>3671.5951642018999</c:v>
                </c:pt>
                <c:pt idx="10">
                  <c:v>3671.1883251991599</c:v>
                </c:pt>
                <c:pt idx="11">
                  <c:v>3672.5288407446301</c:v>
                </c:pt>
                <c:pt idx="12">
                  <c:v>3671.4618144026999</c:v>
                </c:pt>
                <c:pt idx="13">
                  <c:v>3671.5485161952201</c:v>
                </c:pt>
                <c:pt idx="14">
                  <c:v>3672.4088096433302</c:v>
                </c:pt>
                <c:pt idx="15">
                  <c:v>3673.1290939433002</c:v>
                </c:pt>
                <c:pt idx="16">
                  <c:v>3673.7359576448298</c:v>
                </c:pt>
                <c:pt idx="17">
                  <c:v>3674.5429274552898</c:v>
                </c:pt>
                <c:pt idx="18">
                  <c:v>3675.8967616986602</c:v>
                </c:pt>
                <c:pt idx="19">
                  <c:v>3676.9171237518799</c:v>
                </c:pt>
                <c:pt idx="20">
                  <c:v>3677.68408862258</c:v>
                </c:pt>
                <c:pt idx="21">
                  <c:v>3678.2909360420799</c:v>
                </c:pt>
                <c:pt idx="22">
                  <c:v>3679.4514049356098</c:v>
                </c:pt>
                <c:pt idx="23">
                  <c:v>3679.3780381230099</c:v>
                </c:pt>
                <c:pt idx="24">
                  <c:v>3679.7714932997501</c:v>
                </c:pt>
                <c:pt idx="25">
                  <c:v>3680.4584320089102</c:v>
                </c:pt>
                <c:pt idx="26">
                  <c:v>3679.7581583198298</c:v>
                </c:pt>
                <c:pt idx="27">
                  <c:v>3679.10464661162</c:v>
                </c:pt>
                <c:pt idx="28">
                  <c:v>3679.3446925322</c:v>
                </c:pt>
                <c:pt idx="29">
                  <c:v>3678.9312104625401</c:v>
                </c:pt>
                <c:pt idx="30">
                  <c:v>3678.1975749006201</c:v>
                </c:pt>
                <c:pt idx="31">
                  <c:v>3679.0845871546499</c:v>
                </c:pt>
                <c:pt idx="32">
                  <c:v>3680.1983429133902</c:v>
                </c:pt>
                <c:pt idx="33">
                  <c:v>3680.7518504132099</c:v>
                </c:pt>
                <c:pt idx="34">
                  <c:v>3681.9723348573898</c:v>
                </c:pt>
                <c:pt idx="35">
                  <c:v>3681.6188520563501</c:v>
                </c:pt>
                <c:pt idx="36">
                  <c:v>3681.6988782178901</c:v>
                </c:pt>
                <c:pt idx="37">
                  <c:v>3682.6059010828099</c:v>
                </c:pt>
                <c:pt idx="38">
                  <c:v>3683.5128913836802</c:v>
                </c:pt>
                <c:pt idx="39">
                  <c:v>3682.0790309787699</c:v>
                </c:pt>
                <c:pt idx="40">
                  <c:v>3681.33209300099</c:v>
                </c:pt>
                <c:pt idx="41">
                  <c:v>3680.6051656341001</c:v>
                </c:pt>
                <c:pt idx="42">
                  <c:v>3679.2846444174902</c:v>
                </c:pt>
                <c:pt idx="43">
                  <c:v>3678.2576392973501</c:v>
                </c:pt>
                <c:pt idx="44">
                  <c:v>3675.2431848623401</c:v>
                </c:pt>
                <c:pt idx="45">
                  <c:v>3674.18947721831</c:v>
                </c:pt>
                <c:pt idx="46">
                  <c:v>3672.0420081443999</c:v>
                </c:pt>
                <c:pt idx="47">
                  <c:v>3673.6159428255601</c:v>
                </c:pt>
                <c:pt idx="48">
                  <c:v>3672.96236598924</c:v>
                </c:pt>
                <c:pt idx="49">
                  <c:v>3672.4755171069801</c:v>
                </c:pt>
                <c:pt idx="50">
                  <c:v>3672.6288612350399</c:v>
                </c:pt>
                <c:pt idx="51">
                  <c:v>3670.6214827194099</c:v>
                </c:pt>
                <c:pt idx="52">
                  <c:v>3669.5810937732699</c:v>
                </c:pt>
                <c:pt idx="53">
                  <c:v>3668.85416640638</c:v>
                </c:pt>
                <c:pt idx="54">
                  <c:v>3668.22064902703</c:v>
                </c:pt>
                <c:pt idx="55">
                  <c:v>3666.8267772798599</c:v>
                </c:pt>
                <c:pt idx="56">
                  <c:v>3666.61331990899</c:v>
                </c:pt>
                <c:pt idx="57">
                  <c:v>3665.7730696358199</c:v>
                </c:pt>
                <c:pt idx="58">
                  <c:v>3663.8656302004702</c:v>
                </c:pt>
                <c:pt idx="59">
                  <c:v>3662.5051528901799</c:v>
                </c:pt>
                <c:pt idx="60">
                  <c:v>3661.7315612345901</c:v>
                </c:pt>
                <c:pt idx="61">
                  <c:v>3661.5314714076899</c:v>
                </c:pt>
                <c:pt idx="62">
                  <c:v>3662.3517761980702</c:v>
                </c:pt>
                <c:pt idx="63">
                  <c:v>3662.53851476302</c:v>
                </c:pt>
                <c:pt idx="64">
                  <c:v>3663.47217502372</c:v>
                </c:pt>
                <c:pt idx="65">
                  <c:v>3662.2650906875801</c:v>
                </c:pt>
                <c:pt idx="66">
                  <c:v>3661.0246281965701</c:v>
                </c:pt>
                <c:pt idx="67">
                  <c:v>3659.88418619596</c:v>
                </c:pt>
                <c:pt idx="68">
                  <c:v>3658.9705691101999</c:v>
                </c:pt>
                <c:pt idx="69">
                  <c:v>3657.1432046824698</c:v>
                </c:pt>
                <c:pt idx="70">
                  <c:v>3656.1094750852699</c:v>
                </c:pt>
                <c:pt idx="71">
                  <c:v>3656.7230632638598</c:v>
                </c:pt>
                <c:pt idx="72">
                  <c:v>3658.4703526839698</c:v>
                </c:pt>
                <c:pt idx="73">
                  <c:v>3658.40364522032</c:v>
                </c:pt>
                <c:pt idx="74">
                  <c:v>3657.7033878132702</c:v>
                </c:pt>
                <c:pt idx="75">
                  <c:v>3658.30365729397</c:v>
                </c:pt>
                <c:pt idx="76">
                  <c:v>3659.2840144074298</c:v>
                </c:pt>
                <c:pt idx="77">
                  <c:v>3661.3847540645202</c:v>
                </c:pt>
                <c:pt idx="78">
                  <c:v>3663.5788874271302</c:v>
                </c:pt>
                <c:pt idx="79">
                  <c:v>3666.60001749312</c:v>
                </c:pt>
                <c:pt idx="80">
                  <c:v>3665.55292035195</c:v>
                </c:pt>
                <c:pt idx="81">
                  <c:v>3667.5937095865002</c:v>
                </c:pt>
                <c:pt idx="82">
                  <c:v>3668.3873444170399</c:v>
                </c:pt>
                <c:pt idx="83">
                  <c:v>3668.8608420373498</c:v>
                </c:pt>
                <c:pt idx="84">
                  <c:v>3669.2476541471801</c:v>
                </c:pt>
                <c:pt idx="85">
                  <c:v>3672.1886929235102</c:v>
                </c:pt>
                <c:pt idx="86">
                  <c:v>3674.0894078818201</c:v>
                </c:pt>
                <c:pt idx="87">
                  <c:v>3675.3899347695601</c:v>
                </c:pt>
                <c:pt idx="88">
                  <c:v>3676.3702918830199</c:v>
                </c:pt>
                <c:pt idx="89">
                  <c:v>3677.04383048415</c:v>
                </c:pt>
                <c:pt idx="90">
                  <c:v>3677.1105379477999</c:v>
                </c:pt>
                <c:pt idx="91">
                  <c:v>3676.18353703604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'9.4'!$AM$54:$AM$145</c:f>
              <c:numCache>
                <c:formatCode>General</c:formatCode>
                <c:ptCount val="92"/>
                <c:pt idx="0">
                  <c:v>4199.3216155688797</c:v>
                </c:pt>
                <c:pt idx="1">
                  <c:v>4222.3680737685099</c:v>
                </c:pt>
                <c:pt idx="2">
                  <c:v>4149.6178377094602</c:v>
                </c:pt>
                <c:pt idx="3">
                  <c:v>4117.6281622625702</c:v>
                </c:pt>
                <c:pt idx="4">
                  <c:v>4134.49120121547</c:v>
                </c:pt>
                <c:pt idx="5">
                  <c:v>4140.8805040686002</c:v>
                </c:pt>
                <c:pt idx="6">
                  <c:v>4133.19432537186</c:v>
                </c:pt>
                <c:pt idx="7">
                  <c:v>4145.91782364543</c:v>
                </c:pt>
                <c:pt idx="8">
                  <c:v>4288.7921937589999</c:v>
                </c:pt>
                <c:pt idx="9">
                  <c:v>4284.5698191542697</c:v>
                </c:pt>
                <c:pt idx="10">
                  <c:v>4172.5021000404504</c:v>
                </c:pt>
                <c:pt idx="11">
                  <c:v>4160.1921954726904</c:v>
                </c:pt>
                <c:pt idx="12">
                  <c:v>4232.7637149517204</c:v>
                </c:pt>
                <c:pt idx="13">
                  <c:v>4222.53217840459</c:v>
                </c:pt>
                <c:pt idx="14">
                  <c:v>4208.4513161051</c:v>
                </c:pt>
                <c:pt idx="15">
                  <c:v>4170.2906119450199</c:v>
                </c:pt>
                <c:pt idx="16">
                  <c:v>4251.4854984841904</c:v>
                </c:pt>
                <c:pt idx="17">
                  <c:v>4235.3859500566696</c:v>
                </c:pt>
                <c:pt idx="18">
                  <c:v>4226.90569119066</c:v>
                </c:pt>
                <c:pt idx="19">
                  <c:v>4201.7267448312105</c:v>
                </c:pt>
                <c:pt idx="20">
                  <c:v>4241.8858462377002</c:v>
                </c:pt>
                <c:pt idx="21">
                  <c:v>4280.4191714229601</c:v>
                </c:pt>
                <c:pt idx="22">
                  <c:v>4249.4575153422902</c:v>
                </c:pt>
                <c:pt idx="23">
                  <c:v>4243.9545387819499</c:v>
                </c:pt>
                <c:pt idx="24">
                  <c:v>4337.7423211183504</c:v>
                </c:pt>
                <c:pt idx="25">
                  <c:v>4380.3796773264003</c:v>
                </c:pt>
                <c:pt idx="26">
                  <c:v>4371.8765790705502</c:v>
                </c:pt>
                <c:pt idx="27">
                  <c:v>4376.1009776269802</c:v>
                </c:pt>
                <c:pt idx="28">
                  <c:v>4506.5594736694802</c:v>
                </c:pt>
                <c:pt idx="29">
                  <c:v>4455.0150187017098</c:v>
                </c:pt>
                <c:pt idx="30">
                  <c:v>4488.5929696713802</c:v>
                </c:pt>
                <c:pt idx="31">
                  <c:v>4453.1277742495104</c:v>
                </c:pt>
                <c:pt idx="32">
                  <c:v>4520.3014145622401</c:v>
                </c:pt>
                <c:pt idx="33">
                  <c:v>4513.9740150121197</c:v>
                </c:pt>
                <c:pt idx="34">
                  <c:v>4502.8580444847603</c:v>
                </c:pt>
                <c:pt idx="35">
                  <c:v>4470.1091567843596</c:v>
                </c:pt>
                <c:pt idx="36">
                  <c:v>4451.34340578096</c:v>
                </c:pt>
                <c:pt idx="37">
                  <c:v>4381.1712563521096</c:v>
                </c:pt>
                <c:pt idx="38">
                  <c:v>4363.4910016520498</c:v>
                </c:pt>
                <c:pt idx="39">
                  <c:v>4314.1292551739198</c:v>
                </c:pt>
                <c:pt idx="40">
                  <c:v>4315.0727128510998</c:v>
                </c:pt>
                <c:pt idx="41">
                  <c:v>4440.87036078664</c:v>
                </c:pt>
                <c:pt idx="42">
                  <c:v>4417.4913492234</c:v>
                </c:pt>
                <c:pt idx="43">
                  <c:v>4325.1455090568697</c:v>
                </c:pt>
                <c:pt idx="44">
                  <c:v>4428.7640032306399</c:v>
                </c:pt>
                <c:pt idx="45">
                  <c:v>4450.02862701505</c:v>
                </c:pt>
                <c:pt idx="46">
                  <c:v>4373.6182306399496</c:v>
                </c:pt>
                <c:pt idx="47">
                  <c:v>4321.4031401013099</c:v>
                </c:pt>
                <c:pt idx="48">
                  <c:v>4012.7896859546499</c:v>
                </c:pt>
                <c:pt idx="49">
                  <c:v>3826.4374108492698</c:v>
                </c:pt>
                <c:pt idx="50">
                  <c:v>3816.56872112158</c:v>
                </c:pt>
                <c:pt idx="51">
                  <c:v>3776.23602060643</c:v>
                </c:pt>
                <c:pt idx="52">
                  <c:v>3671.0308963990601</c:v>
                </c:pt>
                <c:pt idx="53">
                  <c:v>3652.4236389136299</c:v>
                </c:pt>
                <c:pt idx="54">
                  <c:v>3622.4438133178601</c:v>
                </c:pt>
                <c:pt idx="55">
                  <c:v>3580.9825540474799</c:v>
                </c:pt>
                <c:pt idx="56">
                  <c:v>3699.0806290043502</c:v>
                </c:pt>
                <c:pt idx="57">
                  <c:v>3709.62271872472</c:v>
                </c:pt>
                <c:pt idx="58">
                  <c:v>3684.9404632747501</c:v>
                </c:pt>
                <c:pt idx="59">
                  <c:v>3682.3703408121801</c:v>
                </c:pt>
                <c:pt idx="60">
                  <c:v>3734.9743756286798</c:v>
                </c:pt>
                <c:pt idx="61">
                  <c:v>3787.64482238855</c:v>
                </c:pt>
                <c:pt idx="62">
                  <c:v>3789.0600418140998</c:v>
                </c:pt>
                <c:pt idx="63">
                  <c:v>3939.4247115922399</c:v>
                </c:pt>
                <c:pt idx="64">
                  <c:v>4497.4877437171399</c:v>
                </c:pt>
                <c:pt idx="65">
                  <c:v>4507.3864307125996</c:v>
                </c:pt>
                <c:pt idx="66">
                  <c:v>4589.5471206720404</c:v>
                </c:pt>
                <c:pt idx="67">
                  <c:v>4530.9826468478104</c:v>
                </c:pt>
                <c:pt idx="68">
                  <c:v>4643.1964195813898</c:v>
                </c:pt>
                <c:pt idx="69">
                  <c:v>4874.8534217680299</c:v>
                </c:pt>
                <c:pt idx="70">
                  <c:v>4743.26964149377</c:v>
                </c:pt>
                <c:pt idx="71">
                  <c:v>4692.6401772403296</c:v>
                </c:pt>
                <c:pt idx="72">
                  <c:v>4586.5494013907301</c:v>
                </c:pt>
                <c:pt idx="73">
                  <c:v>4625.1469829285297</c:v>
                </c:pt>
                <c:pt idx="74">
                  <c:v>4801.1987261253998</c:v>
                </c:pt>
                <c:pt idx="75">
                  <c:v>4899.3798000278302</c:v>
                </c:pt>
                <c:pt idx="76">
                  <c:v>4881.0845931107997</c:v>
                </c:pt>
                <c:pt idx="77">
                  <c:v>4879.6462051975705</c:v>
                </c:pt>
                <c:pt idx="78">
                  <c:v>4822.72784584087</c:v>
                </c:pt>
                <c:pt idx="79">
                  <c:v>4800.6212910617896</c:v>
                </c:pt>
                <c:pt idx="80">
                  <c:v>4950.62224191121</c:v>
                </c:pt>
                <c:pt idx="81">
                  <c:v>4973.4725907101702</c:v>
                </c:pt>
                <c:pt idx="82">
                  <c:v>4918.0022289235103</c:v>
                </c:pt>
                <c:pt idx="83">
                  <c:v>4860.1034212928198</c:v>
                </c:pt>
                <c:pt idx="84">
                  <c:v>4864.1215413254404</c:v>
                </c:pt>
                <c:pt idx="85">
                  <c:v>4918.4202160854302</c:v>
                </c:pt>
                <c:pt idx="86">
                  <c:v>5022.9320792456901</c:v>
                </c:pt>
                <c:pt idx="87">
                  <c:v>5084.4508972563899</c:v>
                </c:pt>
                <c:pt idx="88">
                  <c:v>5101.5183059656501</c:v>
                </c:pt>
                <c:pt idx="89">
                  <c:v>5010.6026591762302</c:v>
                </c:pt>
                <c:pt idx="90">
                  <c:v>4942.5837968904598</c:v>
                </c:pt>
                <c:pt idx="91">
                  <c:v>4811.5464835734301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'9.4'!$AN$54:$AN$145</c:f>
              <c:numCache>
                <c:formatCode>General</c:formatCode>
                <c:ptCount val="92"/>
                <c:pt idx="0">
                  <c:v>87.610826953277694</c:v>
                </c:pt>
                <c:pt idx="1">
                  <c:v>94.433995429796099</c:v>
                </c:pt>
                <c:pt idx="2">
                  <c:v>83.697539878581196</c:v>
                </c:pt>
                <c:pt idx="3">
                  <c:v>79.918039410359796</c:v>
                </c:pt>
                <c:pt idx="4">
                  <c:v>86.821479748691303</c:v>
                </c:pt>
                <c:pt idx="5">
                  <c:v>89.263104455335196</c:v>
                </c:pt>
                <c:pt idx="6">
                  <c:v>87.249600257782902</c:v>
                </c:pt>
                <c:pt idx="7">
                  <c:v>89.329998268932101</c:v>
                </c:pt>
                <c:pt idx="8">
                  <c:v>97.557938362061904</c:v>
                </c:pt>
                <c:pt idx="9">
                  <c:v>98.741958658582206</c:v>
                </c:pt>
                <c:pt idx="10">
                  <c:v>89.778187126246493</c:v>
                </c:pt>
                <c:pt idx="11">
                  <c:v>86.982027044832705</c:v>
                </c:pt>
                <c:pt idx="12">
                  <c:v>93.9189137796034</c:v>
                </c:pt>
                <c:pt idx="13">
                  <c:v>91.985682464582894</c:v>
                </c:pt>
                <c:pt idx="14">
                  <c:v>89.477164965060695</c:v>
                </c:pt>
                <c:pt idx="15">
                  <c:v>82.948328349721706</c:v>
                </c:pt>
                <c:pt idx="16">
                  <c:v>90.253133100712205</c:v>
                </c:pt>
                <c:pt idx="17">
                  <c:v>85.309680684193196</c:v>
                </c:pt>
                <c:pt idx="18">
                  <c:v>83.6841618303648</c:v>
                </c:pt>
                <c:pt idx="19">
                  <c:v>80.3327808505165</c:v>
                </c:pt>
                <c:pt idx="20">
                  <c:v>82.787783095017502</c:v>
                </c:pt>
                <c:pt idx="21">
                  <c:v>89.617641871542205</c:v>
                </c:pt>
                <c:pt idx="22">
                  <c:v>86.848237376201894</c:v>
                </c:pt>
                <c:pt idx="23">
                  <c:v>87.269669116364994</c:v>
                </c:pt>
                <c:pt idx="24">
                  <c:v>84.834734199368199</c:v>
                </c:pt>
                <c:pt idx="25">
                  <c:v>81.222468775498101</c:v>
                </c:pt>
                <c:pt idx="26">
                  <c:v>86.099026868061003</c:v>
                </c:pt>
                <c:pt idx="27">
                  <c:v>91.276609673606103</c:v>
                </c:pt>
                <c:pt idx="28">
                  <c:v>93.042604923556695</c:v>
                </c:pt>
                <c:pt idx="29">
                  <c:v>85.175893056999499</c:v>
                </c:pt>
                <c:pt idx="30">
                  <c:v>88.232939623872099</c:v>
                </c:pt>
                <c:pt idx="31">
                  <c:v>82.466693095968196</c:v>
                </c:pt>
                <c:pt idx="32">
                  <c:v>91.283297932175401</c:v>
                </c:pt>
                <c:pt idx="33">
                  <c:v>90.493950727588995</c:v>
                </c:pt>
                <c:pt idx="34">
                  <c:v>88.299833437468905</c:v>
                </c:pt>
                <c:pt idx="35">
                  <c:v>81.637210215654804</c:v>
                </c:pt>
                <c:pt idx="36">
                  <c:v>82.185738772645905</c:v>
                </c:pt>
                <c:pt idx="37">
                  <c:v>78.894563858184398</c:v>
                </c:pt>
                <c:pt idx="38">
                  <c:v>79.081866740399306</c:v>
                </c:pt>
                <c:pt idx="39">
                  <c:v>80.901378266089594</c:v>
                </c:pt>
                <c:pt idx="40">
                  <c:v>77.717233351311194</c:v>
                </c:pt>
                <c:pt idx="41">
                  <c:v>84.968522336921197</c:v>
                </c:pt>
                <c:pt idx="42">
                  <c:v>80.232440130121205</c:v>
                </c:pt>
                <c:pt idx="43">
                  <c:v>76.252258221109201</c:v>
                </c:pt>
                <c:pt idx="44">
                  <c:v>90.085897546001505</c:v>
                </c:pt>
                <c:pt idx="45">
                  <c:v>91.544183396915599</c:v>
                </c:pt>
                <c:pt idx="46">
                  <c:v>82.005128231874593</c:v>
                </c:pt>
                <c:pt idx="47">
                  <c:v>86.299708819210807</c:v>
                </c:pt>
                <c:pt idx="48">
                  <c:v>78.988215299291895</c:v>
                </c:pt>
                <c:pt idx="49">
                  <c:v>77.115188518580297</c:v>
                </c:pt>
                <c:pt idx="50">
                  <c:v>77.041604404977093</c:v>
                </c:pt>
                <c:pt idx="51">
                  <c:v>74.151793392815193</c:v>
                </c:pt>
                <c:pt idx="52">
                  <c:v>78.045011608929698</c:v>
                </c:pt>
                <c:pt idx="53">
                  <c:v>76.840924495264403</c:v>
                </c:pt>
                <c:pt idx="54">
                  <c:v>74.084898048140502</c:v>
                </c:pt>
                <c:pt idx="55">
                  <c:v>74.171861741038001</c:v>
                </c:pt>
                <c:pt idx="56">
                  <c:v>74.165170930672303</c:v>
                </c:pt>
                <c:pt idx="57">
                  <c:v>74.084899579218401</c:v>
                </c:pt>
                <c:pt idx="58">
                  <c:v>74.151792882455894</c:v>
                </c:pt>
                <c:pt idx="59">
                  <c:v>74.098278137793997</c:v>
                </c:pt>
                <c:pt idx="60">
                  <c:v>74.104967417081795</c:v>
                </c:pt>
                <c:pt idx="61">
                  <c:v>74.151792882455894</c:v>
                </c:pt>
                <c:pt idx="62">
                  <c:v>74.078209279211904</c:v>
                </c:pt>
                <c:pt idx="63">
                  <c:v>74.693631649799897</c:v>
                </c:pt>
                <c:pt idx="64">
                  <c:v>124.455940707279</c:v>
                </c:pt>
                <c:pt idx="65">
                  <c:v>134.71076304617799</c:v>
                </c:pt>
                <c:pt idx="66">
                  <c:v>211.04998189802899</c:v>
                </c:pt>
                <c:pt idx="67">
                  <c:v>231.827200809495</c:v>
                </c:pt>
                <c:pt idx="68">
                  <c:v>238.29583340088399</c:v>
                </c:pt>
                <c:pt idx="69">
                  <c:v>315.61170438097298</c:v>
                </c:pt>
                <c:pt idx="70">
                  <c:v>518.72807345381796</c:v>
                </c:pt>
                <c:pt idx="71">
                  <c:v>829.991675868122</c:v>
                </c:pt>
                <c:pt idx="72">
                  <c:v>897.23333811223995</c:v>
                </c:pt>
                <c:pt idx="73">
                  <c:v>907.66878119909597</c:v>
                </c:pt>
                <c:pt idx="74">
                  <c:v>928.51957963093105</c:v>
                </c:pt>
                <c:pt idx="75">
                  <c:v>932.07163133402503</c:v>
                </c:pt>
                <c:pt idx="76">
                  <c:v>920.55921581290704</c:v>
                </c:pt>
                <c:pt idx="77">
                  <c:v>918.96045203479298</c:v>
                </c:pt>
                <c:pt idx="78">
                  <c:v>900.06963335902105</c:v>
                </c:pt>
                <c:pt idx="79">
                  <c:v>893.42709073405297</c:v>
                </c:pt>
                <c:pt idx="80">
                  <c:v>921.54255977222999</c:v>
                </c:pt>
                <c:pt idx="81">
                  <c:v>926.58635086770698</c:v>
                </c:pt>
                <c:pt idx="82">
                  <c:v>917.73629197967102</c:v>
                </c:pt>
                <c:pt idx="83">
                  <c:v>905.94291754199799</c:v>
                </c:pt>
                <c:pt idx="84">
                  <c:v>814.55259267229496</c:v>
                </c:pt>
                <c:pt idx="85">
                  <c:v>658.542835702297</c:v>
                </c:pt>
                <c:pt idx="86">
                  <c:v>506.807597095723</c:v>
                </c:pt>
                <c:pt idx="87">
                  <c:v>460.48362913847501</c:v>
                </c:pt>
                <c:pt idx="88">
                  <c:v>515.64426619727897</c:v>
                </c:pt>
                <c:pt idx="89">
                  <c:v>508.90137672760397</c:v>
                </c:pt>
                <c:pt idx="90">
                  <c:v>495.58281599074797</c:v>
                </c:pt>
                <c:pt idx="91">
                  <c:v>475.85583281076498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'9.4'!$AO$54:$AO$145</c:f>
              <c:numCache>
                <c:formatCode>General</c:formatCode>
                <c:ptCount val="92"/>
                <c:pt idx="0">
                  <c:v>433.58273504678601</c:v>
                </c:pt>
                <c:pt idx="1">
                  <c:v>430.47394624178298</c:v>
                </c:pt>
                <c:pt idx="2">
                  <c:v>430.56068764000798</c:v>
                </c:pt>
                <c:pt idx="3">
                  <c:v>432.45212448634902</c:v>
                </c:pt>
                <c:pt idx="4">
                  <c:v>433.26249809951503</c:v>
                </c:pt>
                <c:pt idx="5">
                  <c:v>437.02335385497099</c:v>
                </c:pt>
                <c:pt idx="6">
                  <c:v>435.82254385674298</c:v>
                </c:pt>
                <c:pt idx="7">
                  <c:v>435.741952479654</c:v>
                </c:pt>
                <c:pt idx="8">
                  <c:v>436.28118795458101</c:v>
                </c:pt>
                <c:pt idx="9">
                  <c:v>438.34408546434099</c:v>
                </c:pt>
                <c:pt idx="10">
                  <c:v>438.868342457631</c:v>
                </c:pt>
                <c:pt idx="11">
                  <c:v>434.87729802481402</c:v>
                </c:pt>
                <c:pt idx="12">
                  <c:v>433.21600931181302</c:v>
                </c:pt>
                <c:pt idx="13">
                  <c:v>441.29920989699798</c:v>
                </c:pt>
                <c:pt idx="14">
                  <c:v>443.57197592775901</c:v>
                </c:pt>
                <c:pt idx="15">
                  <c:v>442.872051828905</c:v>
                </c:pt>
                <c:pt idx="16">
                  <c:v>450.57933332242999</c:v>
                </c:pt>
                <c:pt idx="17">
                  <c:v>452.53116555556397</c:v>
                </c:pt>
                <c:pt idx="18">
                  <c:v>453.688955813858</c:v>
                </c:pt>
                <c:pt idx="19">
                  <c:v>453.32128489640297</c:v>
                </c:pt>
                <c:pt idx="20">
                  <c:v>470.28278472015302</c:v>
                </c:pt>
                <c:pt idx="21">
                  <c:v>481.54951194444601</c:v>
                </c:pt>
                <c:pt idx="22">
                  <c:v>487.055820731815</c:v>
                </c:pt>
                <c:pt idx="23">
                  <c:v>490.57670909892499</c:v>
                </c:pt>
                <c:pt idx="24">
                  <c:v>508.30306173663098</c:v>
                </c:pt>
                <c:pt idx="25">
                  <c:v>512.47493503564397</c:v>
                </c:pt>
                <c:pt idx="26">
                  <c:v>513.54316608627698</c:v>
                </c:pt>
                <c:pt idx="27">
                  <c:v>517.16297426182098</c:v>
                </c:pt>
                <c:pt idx="28">
                  <c:v>518.95926442765199</c:v>
                </c:pt>
                <c:pt idx="29">
                  <c:v>520.02949480530401</c:v>
                </c:pt>
                <c:pt idx="30">
                  <c:v>517.48799033552905</c:v>
                </c:pt>
                <c:pt idx="31">
                  <c:v>512.749053159401</c:v>
                </c:pt>
                <c:pt idx="32">
                  <c:v>504.03840851431602</c:v>
                </c:pt>
                <c:pt idx="33">
                  <c:v>503.88588190855103</c:v>
                </c:pt>
                <c:pt idx="34">
                  <c:v>512.93647803095905</c:v>
                </c:pt>
                <c:pt idx="35">
                  <c:v>514.26074964013401</c:v>
                </c:pt>
                <c:pt idx="36">
                  <c:v>513.99893662664897</c:v>
                </c:pt>
                <c:pt idx="37">
                  <c:v>513.41453764669598</c:v>
                </c:pt>
                <c:pt idx="38">
                  <c:v>510.68113579308198</c:v>
                </c:pt>
                <c:pt idx="39">
                  <c:v>506.74528951040799</c:v>
                </c:pt>
                <c:pt idx="40">
                  <c:v>492.58381803624098</c:v>
                </c:pt>
                <c:pt idx="41">
                  <c:v>490.67202048951901</c:v>
                </c:pt>
                <c:pt idx="42">
                  <c:v>490.50503994038502</c:v>
                </c:pt>
                <c:pt idx="43">
                  <c:v>497.01155451370403</c:v>
                </c:pt>
                <c:pt idx="44">
                  <c:v>476.68030682990201</c:v>
                </c:pt>
                <c:pt idx="45">
                  <c:v>476.19970814487101</c:v>
                </c:pt>
                <c:pt idx="46">
                  <c:v>475.92078048666099</c:v>
                </c:pt>
                <c:pt idx="47">
                  <c:v>476.76942005333598</c:v>
                </c:pt>
                <c:pt idx="48">
                  <c:v>473.30434813268403</c:v>
                </c:pt>
                <c:pt idx="49">
                  <c:v>474.424229731651</c:v>
                </c:pt>
                <c:pt idx="50">
                  <c:v>474.32100465502202</c:v>
                </c:pt>
                <c:pt idx="51">
                  <c:v>474.12623371371899</c:v>
                </c:pt>
                <c:pt idx="52">
                  <c:v>466.45371111591498</c:v>
                </c:pt>
                <c:pt idx="53">
                  <c:v>468.58750491382102</c:v>
                </c:pt>
                <c:pt idx="54">
                  <c:v>469.33666972577998</c:v>
                </c:pt>
                <c:pt idx="55">
                  <c:v>468.98900728252602</c:v>
                </c:pt>
                <c:pt idx="56">
                  <c:v>475.17124571051397</c:v>
                </c:pt>
                <c:pt idx="57">
                  <c:v>471.10761734469003</c:v>
                </c:pt>
                <c:pt idx="58">
                  <c:v>467.46127057361502</c:v>
                </c:pt>
                <c:pt idx="59">
                  <c:v>468.11295235587301</c:v>
                </c:pt>
                <c:pt idx="60">
                  <c:v>471.33238072528502</c:v>
                </c:pt>
                <c:pt idx="61">
                  <c:v>476.38155821358703</c:v>
                </c:pt>
                <c:pt idx="62">
                  <c:v>485.66256347146799</c:v>
                </c:pt>
                <c:pt idx="63">
                  <c:v>492.29027932658101</c:v>
                </c:pt>
                <c:pt idx="64">
                  <c:v>508.35951928541601</c:v>
                </c:pt>
                <c:pt idx="65">
                  <c:v>510.84791362211303</c:v>
                </c:pt>
                <c:pt idx="66">
                  <c:v>511.29172874439098</c:v>
                </c:pt>
                <c:pt idx="67">
                  <c:v>507.69334808377101</c:v>
                </c:pt>
                <c:pt idx="68">
                  <c:v>518.58082907270796</c:v>
                </c:pt>
                <c:pt idx="69">
                  <c:v>523.43965745196101</c:v>
                </c:pt>
                <c:pt idx="70">
                  <c:v>524.00838870192604</c:v>
                </c:pt>
                <c:pt idx="71">
                  <c:v>523.60280659114198</c:v>
                </c:pt>
                <c:pt idx="72">
                  <c:v>534.61015090919</c:v>
                </c:pt>
                <c:pt idx="73">
                  <c:v>536.47623760660701</c:v>
                </c:pt>
                <c:pt idx="74">
                  <c:v>537.42423282993798</c:v>
                </c:pt>
                <c:pt idx="75">
                  <c:v>536.01332118259097</c:v>
                </c:pt>
                <c:pt idx="76">
                  <c:v>529.91000675884197</c:v>
                </c:pt>
                <c:pt idx="77">
                  <c:v>531.10001937756499</c:v>
                </c:pt>
                <c:pt idx="78">
                  <c:v>531.02628247397001</c:v>
                </c:pt>
                <c:pt idx="79">
                  <c:v>528.59803519193804</c:v>
                </c:pt>
                <c:pt idx="80">
                  <c:v>514.751529942356</c:v>
                </c:pt>
                <c:pt idx="81">
                  <c:v>514.18728894267997</c:v>
                </c:pt>
                <c:pt idx="82">
                  <c:v>514.47684927031105</c:v>
                </c:pt>
                <c:pt idx="83">
                  <c:v>511.431732315771</c:v>
                </c:pt>
                <c:pt idx="84">
                  <c:v>458.95294059167901</c:v>
                </c:pt>
                <c:pt idx="85">
                  <c:v>450.61905886068399</c:v>
                </c:pt>
                <c:pt idx="86">
                  <c:v>449.31853844561903</c:v>
                </c:pt>
                <c:pt idx="87">
                  <c:v>448.36678783237301</c:v>
                </c:pt>
                <c:pt idx="88">
                  <c:v>436.75902711220499</c:v>
                </c:pt>
                <c:pt idx="89">
                  <c:v>438.63018434620699</c:v>
                </c:pt>
                <c:pt idx="90">
                  <c:v>438.941314092835</c:v>
                </c:pt>
                <c:pt idx="91">
                  <c:v>438.94725379186298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'9.4'!$AS$54:$AS$145</c:f>
              <c:numCache>
                <c:formatCode>General</c:formatCode>
                <c:ptCount val="92"/>
                <c:pt idx="0">
                  <c:v>61.2007160515493</c:v>
                </c:pt>
                <c:pt idx="1">
                  <c:v>55.0270282576273</c:v>
                </c:pt>
                <c:pt idx="2">
                  <c:v>48.060531252568197</c:v>
                </c:pt>
                <c:pt idx="3">
                  <c:v>48.437678138458601</c:v>
                </c:pt>
                <c:pt idx="4">
                  <c:v>46.839193691420697</c:v>
                </c:pt>
                <c:pt idx="5">
                  <c:v>40.155061041169603</c:v>
                </c:pt>
                <c:pt idx="6">
                  <c:v>38.281270096939402</c:v>
                </c:pt>
                <c:pt idx="7">
                  <c:v>36.1717201191871</c:v>
                </c:pt>
                <c:pt idx="8">
                  <c:v>34.791245269064802</c:v>
                </c:pt>
                <c:pt idx="9">
                  <c:v>31.457443349808798</c:v>
                </c:pt>
                <c:pt idx="10">
                  <c:v>30.5127954434716</c:v>
                </c:pt>
                <c:pt idx="11">
                  <c:v>27.209799019868601</c:v>
                </c:pt>
                <c:pt idx="12">
                  <c:v>29.409555456255799</c:v>
                </c:pt>
                <c:pt idx="13">
                  <c:v>32.891090261427401</c:v>
                </c:pt>
                <c:pt idx="14">
                  <c:v>33.625154896857701</c:v>
                </c:pt>
                <c:pt idx="15">
                  <c:v>29.4079133150167</c:v>
                </c:pt>
                <c:pt idx="16">
                  <c:v>27.8573971443356</c:v>
                </c:pt>
                <c:pt idx="17">
                  <c:v>27.255330999373101</c:v>
                </c:pt>
                <c:pt idx="18">
                  <c:v>20.7508334031555</c:v>
                </c:pt>
                <c:pt idx="19">
                  <c:v>19.1403712569047</c:v>
                </c:pt>
                <c:pt idx="20">
                  <c:v>13.701987101081301</c:v>
                </c:pt>
                <c:pt idx="21">
                  <c:v>13.362622106575699</c:v>
                </c:pt>
                <c:pt idx="22">
                  <c:v>12.448885726679499</c:v>
                </c:pt>
                <c:pt idx="23">
                  <c:v>14.1093241521389</c:v>
                </c:pt>
                <c:pt idx="24">
                  <c:v>15.508642960739</c:v>
                </c:pt>
                <c:pt idx="25">
                  <c:v>18.9022397926473</c:v>
                </c:pt>
                <c:pt idx="26">
                  <c:v>17.7571903733403</c:v>
                </c:pt>
                <c:pt idx="27">
                  <c:v>14.8765373225097</c:v>
                </c:pt>
                <c:pt idx="28">
                  <c:v>14.998823536169301</c:v>
                </c:pt>
                <c:pt idx="29">
                  <c:v>13.8965937414825</c:v>
                </c:pt>
                <c:pt idx="30">
                  <c:v>12.2890912358106</c:v>
                </c:pt>
                <c:pt idx="31">
                  <c:v>11.126632466969699</c:v>
                </c:pt>
                <c:pt idx="32">
                  <c:v>11.3719015563195</c:v>
                </c:pt>
                <c:pt idx="33">
                  <c:v>11.7479260277896</c:v>
                </c:pt>
                <c:pt idx="34">
                  <c:v>11.0819632665693</c:v>
                </c:pt>
                <c:pt idx="35">
                  <c:v>11.3759477355049</c:v>
                </c:pt>
                <c:pt idx="36">
                  <c:v>11.046541228205101</c:v>
                </c:pt>
                <c:pt idx="37">
                  <c:v>9.9969042684358396</c:v>
                </c:pt>
                <c:pt idx="38">
                  <c:v>10.2275895951545</c:v>
                </c:pt>
                <c:pt idx="39">
                  <c:v>10.4811148790159</c:v>
                </c:pt>
                <c:pt idx="40">
                  <c:v>9.0058286928890592</c:v>
                </c:pt>
                <c:pt idx="41">
                  <c:v>9.2170686443339491</c:v>
                </c:pt>
                <c:pt idx="42">
                  <c:v>6.3607515329732696</c:v>
                </c:pt>
                <c:pt idx="43">
                  <c:v>6.0781398273011904</c:v>
                </c:pt>
                <c:pt idx="44">
                  <c:v>5.9075648010642903</c:v>
                </c:pt>
                <c:pt idx="45">
                  <c:v>6.4295989463441101</c:v>
                </c:pt>
                <c:pt idx="46">
                  <c:v>5.9945862303802198</c:v>
                </c:pt>
                <c:pt idx="47">
                  <c:v>6.5751657281837703</c:v>
                </c:pt>
                <c:pt idx="48">
                  <c:v>5.58634089561028</c:v>
                </c:pt>
                <c:pt idx="49">
                  <c:v>6.3271440417791496</c:v>
                </c:pt>
                <c:pt idx="50">
                  <c:v>4.8205003987130697</c:v>
                </c:pt>
                <c:pt idx="51">
                  <c:v>5.4422486716223402</c:v>
                </c:pt>
                <c:pt idx="52">
                  <c:v>4.8664723619983503</c:v>
                </c:pt>
                <c:pt idx="53">
                  <c:v>3.7078806376603799</c:v>
                </c:pt>
                <c:pt idx="54">
                  <c:v>3.2892176720687298</c:v>
                </c:pt>
                <c:pt idx="55">
                  <c:v>3.6373020207727902</c:v>
                </c:pt>
                <c:pt idx="56">
                  <c:v>3.2417036516147801</c:v>
                </c:pt>
                <c:pt idx="57">
                  <c:v>3.20823847025863</c:v>
                </c:pt>
                <c:pt idx="58">
                  <c:v>3.0893638029053601</c:v>
                </c:pt>
                <c:pt idx="59">
                  <c:v>3.3613328270823501</c:v>
                </c:pt>
                <c:pt idx="60">
                  <c:v>3.4696909200097998</c:v>
                </c:pt>
                <c:pt idx="61">
                  <c:v>3.3925861838802098</c:v>
                </c:pt>
                <c:pt idx="62">
                  <c:v>3.5486254977781901</c:v>
                </c:pt>
                <c:pt idx="63">
                  <c:v>3.1837520381045001</c:v>
                </c:pt>
                <c:pt idx="64">
                  <c:v>3.0226489068758</c:v>
                </c:pt>
                <c:pt idx="65">
                  <c:v>2.9291230638368102</c:v>
                </c:pt>
                <c:pt idx="66">
                  <c:v>3.2914024635008698</c:v>
                </c:pt>
                <c:pt idx="67">
                  <c:v>3.50473183895049</c:v>
                </c:pt>
                <c:pt idx="68">
                  <c:v>4.2273470717768999</c:v>
                </c:pt>
                <c:pt idx="69">
                  <c:v>5.2244590380855298</c:v>
                </c:pt>
                <c:pt idx="70">
                  <c:v>7.1070762470905198</c:v>
                </c:pt>
                <c:pt idx="71">
                  <c:v>9.2376520421249193</c:v>
                </c:pt>
                <c:pt idx="72">
                  <c:v>10.6289194188046</c:v>
                </c:pt>
                <c:pt idx="73">
                  <c:v>13.0702619876038</c:v>
                </c:pt>
                <c:pt idx="74">
                  <c:v>15.501841154116599</c:v>
                </c:pt>
                <c:pt idx="75">
                  <c:v>17.063115637363801</c:v>
                </c:pt>
                <c:pt idx="76">
                  <c:v>18.383714112950098</c:v>
                </c:pt>
                <c:pt idx="77">
                  <c:v>19.541034233573701</c:v>
                </c:pt>
                <c:pt idx="78">
                  <c:v>20.635286172713499</c:v>
                </c:pt>
                <c:pt idx="79">
                  <c:v>21.525022643410601</c:v>
                </c:pt>
                <c:pt idx="80">
                  <c:v>19.7280802336122</c:v>
                </c:pt>
                <c:pt idx="81">
                  <c:v>18.5442417933582</c:v>
                </c:pt>
                <c:pt idx="82">
                  <c:v>17.363318645833498</c:v>
                </c:pt>
                <c:pt idx="83">
                  <c:v>15.988065111448099</c:v>
                </c:pt>
                <c:pt idx="84">
                  <c:v>14.438994530772799</c:v>
                </c:pt>
                <c:pt idx="85">
                  <c:v>11.432628262583799</c:v>
                </c:pt>
                <c:pt idx="86">
                  <c:v>9.9643100001528904</c:v>
                </c:pt>
                <c:pt idx="87">
                  <c:v>8.1359631869316207</c:v>
                </c:pt>
                <c:pt idx="88">
                  <c:v>7.1702556892153497</c:v>
                </c:pt>
                <c:pt idx="89">
                  <c:v>6.0334873428793596</c:v>
                </c:pt>
                <c:pt idx="90">
                  <c:v>5.3496250433854096</c:v>
                </c:pt>
                <c:pt idx="91">
                  <c:v>5.0276137436545998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'9.4'!$AR$54:$AR$145</c:f>
              <c:numCache>
                <c:formatCode>General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4.3890623387889898</c:v>
                </c:pt>
                <c:pt idx="21">
                  <c:v>5.0326231003210902</c:v>
                </c:pt>
                <c:pt idx="22">
                  <c:v>5.0056031092877102</c:v>
                </c:pt>
                <c:pt idx="23">
                  <c:v>6.0134072585586704</c:v>
                </c:pt>
                <c:pt idx="24">
                  <c:v>17.5663444392444</c:v>
                </c:pt>
                <c:pt idx="25">
                  <c:v>48.164122131261102</c:v>
                </c:pt>
                <c:pt idx="26">
                  <c:v>99.744489774040503</c:v>
                </c:pt>
                <c:pt idx="27">
                  <c:v>169.53680744710999</c:v>
                </c:pt>
                <c:pt idx="28">
                  <c:v>258.51852711261699</c:v>
                </c:pt>
                <c:pt idx="29">
                  <c:v>347.06286127605301</c:v>
                </c:pt>
                <c:pt idx="30">
                  <c:v>451.97808835308098</c:v>
                </c:pt>
                <c:pt idx="31">
                  <c:v>559.50047261192503</c:v>
                </c:pt>
                <c:pt idx="32">
                  <c:v>662.41100622626595</c:v>
                </c:pt>
                <c:pt idx="33">
                  <c:v>751.02664597682804</c:v>
                </c:pt>
                <c:pt idx="34">
                  <c:v>853.65037618297299</c:v>
                </c:pt>
                <c:pt idx="35">
                  <c:v>952.80192294461904</c:v>
                </c:pt>
                <c:pt idx="36">
                  <c:v>1038.9555390007399</c:v>
                </c:pt>
                <c:pt idx="37">
                  <c:v>1128.90265658623</c:v>
                </c:pt>
                <c:pt idx="38">
                  <c:v>1202.18159487048</c:v>
                </c:pt>
                <c:pt idx="39">
                  <c:v>1269.67580690466</c:v>
                </c:pt>
                <c:pt idx="40">
                  <c:v>1327.86757226432</c:v>
                </c:pt>
                <c:pt idx="41">
                  <c:v>1382.6361608779901</c:v>
                </c:pt>
                <c:pt idx="42">
                  <c:v>1427.15955649947</c:v>
                </c:pt>
                <c:pt idx="43">
                  <c:v>1454.9845173661099</c:v>
                </c:pt>
                <c:pt idx="44">
                  <c:v>1476.5106594521999</c:v>
                </c:pt>
                <c:pt idx="45">
                  <c:v>1471.4542377892001</c:v>
                </c:pt>
                <c:pt idx="46">
                  <c:v>1485.14310593555</c:v>
                </c:pt>
                <c:pt idx="47">
                  <c:v>1496.0657553226399</c:v>
                </c:pt>
                <c:pt idx="48">
                  <c:v>1493.4409255436201</c:v>
                </c:pt>
                <c:pt idx="49">
                  <c:v>1482.62618194264</c:v>
                </c:pt>
                <c:pt idx="50">
                  <c:v>1460.6495916433801</c:v>
                </c:pt>
                <c:pt idx="51">
                  <c:v>1439.8115939977299</c:v>
                </c:pt>
                <c:pt idx="52">
                  <c:v>1415.68378640019</c:v>
                </c:pt>
                <c:pt idx="53">
                  <c:v>1390.64725705365</c:v>
                </c:pt>
                <c:pt idx="54">
                  <c:v>1370.1080817407901</c:v>
                </c:pt>
                <c:pt idx="55">
                  <c:v>1364.42859541743</c:v>
                </c:pt>
                <c:pt idx="56">
                  <c:v>1311.86074346583</c:v>
                </c:pt>
                <c:pt idx="57">
                  <c:v>1283.04164671481</c:v>
                </c:pt>
                <c:pt idx="58">
                  <c:v>1236.5728381412</c:v>
                </c:pt>
                <c:pt idx="59">
                  <c:v>1188.52469242906</c:v>
                </c:pt>
                <c:pt idx="60">
                  <c:v>1119.5231296629599</c:v>
                </c:pt>
                <c:pt idx="61">
                  <c:v>1043.3920827307099</c:v>
                </c:pt>
                <c:pt idx="62">
                  <c:v>946.00640944220402</c:v>
                </c:pt>
                <c:pt idx="63">
                  <c:v>843.75165058312803</c:v>
                </c:pt>
                <c:pt idx="64">
                  <c:v>732.02673378362999</c:v>
                </c:pt>
                <c:pt idx="65">
                  <c:v>612.14943846260496</c:v>
                </c:pt>
                <c:pt idx="66">
                  <c:v>487.89726073967103</c:v>
                </c:pt>
                <c:pt idx="67">
                  <c:v>368.70859176443702</c:v>
                </c:pt>
                <c:pt idx="68">
                  <c:v>257.55799028473399</c:v>
                </c:pt>
                <c:pt idx="69">
                  <c:v>162.27044062844399</c:v>
                </c:pt>
                <c:pt idx="70">
                  <c:v>90.581717727087593</c:v>
                </c:pt>
                <c:pt idx="71">
                  <c:v>43.971926075954002</c:v>
                </c:pt>
                <c:pt idx="72">
                  <c:v>18.551576225034999</c:v>
                </c:pt>
                <c:pt idx="73">
                  <c:v>8.2789811780028906</c:v>
                </c:pt>
                <c:pt idx="74">
                  <c:v>5.4899363179917602</c:v>
                </c:pt>
                <c:pt idx="75">
                  <c:v>5.4981217239479996</c:v>
                </c:pt>
                <c:pt idx="76">
                  <c:v>1.83931056224787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'9.4'!$AP$54:$AP$145</c:f>
              <c:numCache>
                <c:formatCode>General</c:formatCode>
                <c:ptCount val="92"/>
                <c:pt idx="0">
                  <c:v>216.45908302802599</c:v>
                </c:pt>
                <c:pt idx="1">
                  <c:v>217.671992456282</c:v>
                </c:pt>
                <c:pt idx="2">
                  <c:v>217.718199579219</c:v>
                </c:pt>
                <c:pt idx="3">
                  <c:v>217.16425075543</c:v>
                </c:pt>
                <c:pt idx="4">
                  <c:v>207.23446433662801</c:v>
                </c:pt>
                <c:pt idx="5">
                  <c:v>205.93265589483099</c:v>
                </c:pt>
                <c:pt idx="6">
                  <c:v>205.85985201716699</c:v>
                </c:pt>
                <c:pt idx="7">
                  <c:v>202.730405964536</c:v>
                </c:pt>
                <c:pt idx="8">
                  <c:v>172.069465237413</c:v>
                </c:pt>
                <c:pt idx="9">
                  <c:v>168.32189037305901</c:v>
                </c:pt>
                <c:pt idx="10">
                  <c:v>168.32189037305901</c:v>
                </c:pt>
                <c:pt idx="11">
                  <c:v>168.32189037305901</c:v>
                </c:pt>
                <c:pt idx="12">
                  <c:v>168.595702728784</c:v>
                </c:pt>
                <c:pt idx="13">
                  <c:v>168.670997021831</c:v>
                </c:pt>
                <c:pt idx="14">
                  <c:v>168.604243971985</c:v>
                </c:pt>
                <c:pt idx="15">
                  <c:v>168.55997187976101</c:v>
                </c:pt>
                <c:pt idx="16">
                  <c:v>169.27202130808001</c:v>
                </c:pt>
                <c:pt idx="17">
                  <c:v>169.17100410959699</c:v>
                </c:pt>
                <c:pt idx="18">
                  <c:v>169.09941238101399</c:v>
                </c:pt>
                <c:pt idx="19">
                  <c:v>169.03268688001</c:v>
                </c:pt>
                <c:pt idx="20">
                  <c:v>167.57668425958201</c:v>
                </c:pt>
                <c:pt idx="21">
                  <c:v>167.453143127282</c:v>
                </c:pt>
                <c:pt idx="22">
                  <c:v>167.411392305145</c:v>
                </c:pt>
                <c:pt idx="23">
                  <c:v>166.878499612833</c:v>
                </c:pt>
                <c:pt idx="24">
                  <c:v>170.879455509189</c:v>
                </c:pt>
                <c:pt idx="25">
                  <c:v>170.83665342321399</c:v>
                </c:pt>
                <c:pt idx="26">
                  <c:v>170.86175041894299</c:v>
                </c:pt>
                <c:pt idx="27">
                  <c:v>170.86175041894299</c:v>
                </c:pt>
                <c:pt idx="28">
                  <c:v>186.02745445998701</c:v>
                </c:pt>
                <c:pt idx="29">
                  <c:v>186.02745445998701</c:v>
                </c:pt>
                <c:pt idx="30">
                  <c:v>186.02745445998701</c:v>
                </c:pt>
                <c:pt idx="31">
                  <c:v>186.02745445998701</c:v>
                </c:pt>
                <c:pt idx="32">
                  <c:v>187.110719034347</c:v>
                </c:pt>
                <c:pt idx="33">
                  <c:v>187.110719034347</c:v>
                </c:pt>
                <c:pt idx="34">
                  <c:v>187.110719034347</c:v>
                </c:pt>
                <c:pt idx="35">
                  <c:v>187.110719034347</c:v>
                </c:pt>
                <c:pt idx="36">
                  <c:v>178.444602439465</c:v>
                </c:pt>
                <c:pt idx="37">
                  <c:v>178.41933243700399</c:v>
                </c:pt>
                <c:pt idx="38">
                  <c:v>178.415444744317</c:v>
                </c:pt>
                <c:pt idx="39">
                  <c:v>178.415444744317</c:v>
                </c:pt>
                <c:pt idx="40">
                  <c:v>164.31716689697001</c:v>
                </c:pt>
                <c:pt idx="41">
                  <c:v>164.306607976528</c:v>
                </c:pt>
                <c:pt idx="42">
                  <c:v>164.306607976528</c:v>
                </c:pt>
                <c:pt idx="43">
                  <c:v>164.293312905026</c:v>
                </c:pt>
                <c:pt idx="44">
                  <c:v>163.18345818766099</c:v>
                </c:pt>
                <c:pt idx="45">
                  <c:v>163.18345818766099</c:v>
                </c:pt>
                <c:pt idx="46">
                  <c:v>163.18345818766099</c:v>
                </c:pt>
                <c:pt idx="47">
                  <c:v>163.18345818766099</c:v>
                </c:pt>
                <c:pt idx="48">
                  <c:v>165.31237545237599</c:v>
                </c:pt>
                <c:pt idx="49">
                  <c:v>165.309688889233</c:v>
                </c:pt>
                <c:pt idx="50">
                  <c:v>165.309688889233</c:v>
                </c:pt>
                <c:pt idx="51">
                  <c:v>165.27409798833099</c:v>
                </c:pt>
                <c:pt idx="52">
                  <c:v>164.18829120676401</c:v>
                </c:pt>
                <c:pt idx="53">
                  <c:v>164.178416599575</c:v>
                </c:pt>
                <c:pt idx="54">
                  <c:v>164.13891817082001</c:v>
                </c:pt>
                <c:pt idx="55">
                  <c:v>164.13891817082001</c:v>
                </c:pt>
                <c:pt idx="56">
                  <c:v>164.13891817082001</c:v>
                </c:pt>
                <c:pt idx="57">
                  <c:v>164.13533461735699</c:v>
                </c:pt>
                <c:pt idx="58">
                  <c:v>164.112041519851</c:v>
                </c:pt>
                <c:pt idx="59">
                  <c:v>164.112041519851</c:v>
                </c:pt>
                <c:pt idx="60">
                  <c:v>165.17486485290399</c:v>
                </c:pt>
                <c:pt idx="61">
                  <c:v>165.15150343426799</c:v>
                </c:pt>
                <c:pt idx="62">
                  <c:v>165.15150343426799</c:v>
                </c:pt>
                <c:pt idx="63">
                  <c:v>166.90388642238699</c:v>
                </c:pt>
                <c:pt idx="64">
                  <c:v>172.239650968273</c:v>
                </c:pt>
                <c:pt idx="65">
                  <c:v>172.122525410468</c:v>
                </c:pt>
                <c:pt idx="66">
                  <c:v>172.05054359027099</c:v>
                </c:pt>
                <c:pt idx="67">
                  <c:v>172.019909277153</c:v>
                </c:pt>
                <c:pt idx="68">
                  <c:v>264.16320346743601</c:v>
                </c:pt>
                <c:pt idx="69">
                  <c:v>289.13014221146602</c:v>
                </c:pt>
                <c:pt idx="70">
                  <c:v>288.95045543572598</c:v>
                </c:pt>
                <c:pt idx="71">
                  <c:v>301.62447684705501</c:v>
                </c:pt>
                <c:pt idx="72">
                  <c:v>476.00948882377497</c:v>
                </c:pt>
                <c:pt idx="73">
                  <c:v>508.29817606473102</c:v>
                </c:pt>
                <c:pt idx="74">
                  <c:v>507.94137888102199</c:v>
                </c:pt>
                <c:pt idx="75">
                  <c:v>505.91310525248099</c:v>
                </c:pt>
                <c:pt idx="76">
                  <c:v>474.48556398061498</c:v>
                </c:pt>
                <c:pt idx="77">
                  <c:v>469.23225312102602</c:v>
                </c:pt>
                <c:pt idx="78">
                  <c:v>468.95268746498402</c:v>
                </c:pt>
                <c:pt idx="79">
                  <c:v>454.205245381645</c:v>
                </c:pt>
                <c:pt idx="80">
                  <c:v>247.376403203195</c:v>
                </c:pt>
                <c:pt idx="81">
                  <c:v>221.832935501919</c:v>
                </c:pt>
                <c:pt idx="82">
                  <c:v>221.87046363744199</c:v>
                </c:pt>
                <c:pt idx="83">
                  <c:v>219.652746535018</c:v>
                </c:pt>
                <c:pt idx="84">
                  <c:v>173.12344539194899</c:v>
                </c:pt>
                <c:pt idx="85">
                  <c:v>171.40093416498101</c:v>
                </c:pt>
                <c:pt idx="86">
                  <c:v>171.34503425721701</c:v>
                </c:pt>
                <c:pt idx="87">
                  <c:v>171.33138105075901</c:v>
                </c:pt>
                <c:pt idx="88">
                  <c:v>241.03578139522401</c:v>
                </c:pt>
                <c:pt idx="89">
                  <c:v>275.752327209008</c:v>
                </c:pt>
                <c:pt idx="90">
                  <c:v>169.74756943131499</c:v>
                </c:pt>
                <c:pt idx="91">
                  <c:v>167.75848899035199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'9.4'!$AQ$54:$AQ$145</c:f>
              <c:numCache>
                <c:formatCode>General</c:formatCode>
                <c:ptCount val="92"/>
                <c:pt idx="0">
                  <c:v>63.279973867922301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20.596649166535201</c:v>
                </c:pt>
                <c:pt idx="12">
                  <c:v>95.968252854688899</c:v>
                </c:pt>
                <c:pt idx="13">
                  <c:v>96.7857901049627</c:v>
                </c:pt>
                <c:pt idx="14">
                  <c:v>96.561627233284696</c:v>
                </c:pt>
                <c:pt idx="15">
                  <c:v>174.17486215326201</c:v>
                </c:pt>
                <c:pt idx="16">
                  <c:v>188.31692853905801</c:v>
                </c:pt>
                <c:pt idx="17">
                  <c:v>190.657457848023</c:v>
                </c:pt>
                <c:pt idx="18">
                  <c:v>189.417964589843</c:v>
                </c:pt>
                <c:pt idx="19">
                  <c:v>187.99386909926599</c:v>
                </c:pt>
                <c:pt idx="20">
                  <c:v>84.555707101406995</c:v>
                </c:pt>
                <c:pt idx="21">
                  <c:v>86.5402102741877</c:v>
                </c:pt>
                <c:pt idx="22">
                  <c:v>92.684920494895294</c:v>
                </c:pt>
                <c:pt idx="23">
                  <c:v>92.440978309594499</c:v>
                </c:pt>
                <c:pt idx="24">
                  <c:v>136.001177196106</c:v>
                </c:pt>
                <c:pt idx="25">
                  <c:v>137.80107360941</c:v>
                </c:pt>
                <c:pt idx="26">
                  <c:v>142.81178510701201</c:v>
                </c:pt>
                <c:pt idx="27">
                  <c:v>124.364466056102</c:v>
                </c:pt>
                <c:pt idx="28">
                  <c:v>129.454288772089</c:v>
                </c:pt>
                <c:pt idx="29">
                  <c:v>231.870533482681</c:v>
                </c:pt>
                <c:pt idx="30">
                  <c:v>231.863942054836</c:v>
                </c:pt>
                <c:pt idx="31">
                  <c:v>268.19157853156298</c:v>
                </c:pt>
                <c:pt idx="32">
                  <c:v>165.10284520593601</c:v>
                </c:pt>
                <c:pt idx="33">
                  <c:v>158.885608655574</c:v>
                </c:pt>
                <c:pt idx="34">
                  <c:v>157.16482849074299</c:v>
                </c:pt>
                <c:pt idx="35">
                  <c:v>161.58875703759401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0.21757023346816801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36.222146468732298</c:v>
                </c:pt>
                <c:pt idx="70">
                  <c:v>117.09893896196</c:v>
                </c:pt>
                <c:pt idx="71">
                  <c:v>126.15118061973401</c:v>
                </c:pt>
                <c:pt idx="72">
                  <c:v>213.60782370629201</c:v>
                </c:pt>
                <c:pt idx="73">
                  <c:v>230.50577593297299</c:v>
                </c:pt>
                <c:pt idx="74">
                  <c:v>247.46966557650799</c:v>
                </c:pt>
                <c:pt idx="75">
                  <c:v>265.24449098229502</c:v>
                </c:pt>
                <c:pt idx="76">
                  <c:v>523.00591260112799</c:v>
                </c:pt>
                <c:pt idx="77">
                  <c:v>572.86714277169995</c:v>
                </c:pt>
                <c:pt idx="78">
                  <c:v>572.30409882016397</c:v>
                </c:pt>
                <c:pt idx="79">
                  <c:v>510.266670468065</c:v>
                </c:pt>
                <c:pt idx="80">
                  <c:v>428.86243799504302</c:v>
                </c:pt>
                <c:pt idx="81">
                  <c:v>424.86046143202799</c:v>
                </c:pt>
                <c:pt idx="82">
                  <c:v>433.95865395339098</c:v>
                </c:pt>
                <c:pt idx="83">
                  <c:v>435.69233227090803</c:v>
                </c:pt>
                <c:pt idx="84">
                  <c:v>251.49524331431499</c:v>
                </c:pt>
                <c:pt idx="85">
                  <c:v>314.4087641758</c:v>
                </c:pt>
                <c:pt idx="86">
                  <c:v>313.57804909992598</c:v>
                </c:pt>
                <c:pt idx="87">
                  <c:v>204.02813603261799</c:v>
                </c:pt>
                <c:pt idx="88">
                  <c:v>181.13051568135501</c:v>
                </c:pt>
                <c:pt idx="89">
                  <c:v>183.51720007549801</c:v>
                </c:pt>
                <c:pt idx="90">
                  <c:v>169.99488283383599</c:v>
                </c:pt>
                <c:pt idx="91">
                  <c:v>122.11623886935401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'9.4'!$AZ$54:$AZ$145</c:f>
              <c:numCache>
                <c:formatCode>#,##0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'9.4'!$BA$54:$BA$148</c:f>
              <c:numCache>
                <c:formatCode>#,##0</c:formatCode>
                <c:ptCount val="95"/>
                <c:pt idx="0">
                  <c:v>-2413.81268479758</c:v>
                </c:pt>
                <c:pt idx="1">
                  <c:v>-2440.3892945412499</c:v>
                </c:pt>
                <c:pt idx="2">
                  <c:v>-2430.1080409829601</c:v>
                </c:pt>
                <c:pt idx="3">
                  <c:v>-2422.6785539634202</c:v>
                </c:pt>
                <c:pt idx="4">
                  <c:v>-2359.9916753121602</c:v>
                </c:pt>
                <c:pt idx="5">
                  <c:v>-2339.9575712563601</c:v>
                </c:pt>
                <c:pt idx="6">
                  <c:v>-2340.0610890513699</c:v>
                </c:pt>
                <c:pt idx="7">
                  <c:v>-2317.3536427887002</c:v>
                </c:pt>
                <c:pt idx="8">
                  <c:v>-2313.4240723745402</c:v>
                </c:pt>
                <c:pt idx="9">
                  <c:v>-2328.13866462957</c:v>
                </c:pt>
                <c:pt idx="10">
                  <c:v>-2315.5347265045102</c:v>
                </c:pt>
                <c:pt idx="11">
                  <c:v>-2326.2820202795501</c:v>
                </c:pt>
                <c:pt idx="12">
                  <c:v>-2451.3688406084102</c:v>
                </c:pt>
                <c:pt idx="13">
                  <c:v>-2490.92075290916</c:v>
                </c:pt>
                <c:pt idx="14">
                  <c:v>-2487.4270434919899</c:v>
                </c:pt>
                <c:pt idx="15">
                  <c:v>-2521.5019365911799</c:v>
                </c:pt>
                <c:pt idx="16">
                  <c:v>-2595.8588625041002</c:v>
                </c:pt>
                <c:pt idx="17">
                  <c:v>-2631.6182959614998</c:v>
                </c:pt>
                <c:pt idx="18">
                  <c:v>-2617.5788162468798</c:v>
                </c:pt>
                <c:pt idx="19">
                  <c:v>-2610.1551323017302</c:v>
                </c:pt>
                <c:pt idx="20">
                  <c:v>-2444.1292547531202</c:v>
                </c:pt>
                <c:pt idx="21">
                  <c:v>-2434.96304819949</c:v>
                </c:pt>
                <c:pt idx="22">
                  <c:v>-2435.6842458794299</c:v>
                </c:pt>
                <c:pt idx="23">
                  <c:v>-2430.0345407621699</c:v>
                </c:pt>
                <c:pt idx="24">
                  <c:v>-2463.6647470186299</c:v>
                </c:pt>
                <c:pt idx="25">
                  <c:v>-2455.1007185439598</c:v>
                </c:pt>
                <c:pt idx="26">
                  <c:v>-2427.4159317304898</c:v>
                </c:pt>
                <c:pt idx="27">
                  <c:v>-2426.6795555356398</c:v>
                </c:pt>
                <c:pt idx="28">
                  <c:v>-2484.5514827317702</c:v>
                </c:pt>
                <c:pt idx="29">
                  <c:v>-2491.11327273093</c:v>
                </c:pt>
                <c:pt idx="30">
                  <c:v>-2500.8797014526499</c:v>
                </c:pt>
                <c:pt idx="31">
                  <c:v>-2480.1918543950101</c:v>
                </c:pt>
                <c:pt idx="32">
                  <c:v>-2400.4851404742399</c:v>
                </c:pt>
                <c:pt idx="33">
                  <c:v>-2408.44060587166</c:v>
                </c:pt>
                <c:pt idx="34">
                  <c:v>-2387.9773167791</c:v>
                </c:pt>
                <c:pt idx="35">
                  <c:v>-2385.1647816095701</c:v>
                </c:pt>
                <c:pt idx="36">
                  <c:v>-2201.7803082620699</c:v>
                </c:pt>
                <c:pt idx="37">
                  <c:v>-2148.9877199438001</c:v>
                </c:pt>
                <c:pt idx="38">
                  <c:v>-2137.0639700286802</c:v>
                </c:pt>
                <c:pt idx="39">
                  <c:v>-2121.0056831720999</c:v>
                </c:pt>
                <c:pt idx="40">
                  <c:v>-1902.73745867658</c:v>
                </c:pt>
                <c:pt idx="41">
                  <c:v>-1872.9258935918899</c:v>
                </c:pt>
                <c:pt idx="42">
                  <c:v>-1882.92561721938</c:v>
                </c:pt>
                <c:pt idx="43">
                  <c:v>-1874.27681374847</c:v>
                </c:pt>
                <c:pt idx="44">
                  <c:v>-1982.4266340577501</c:v>
                </c:pt>
                <c:pt idx="45">
                  <c:v>-2010.5446389638601</c:v>
                </c:pt>
                <c:pt idx="46">
                  <c:v>-2008.5717633981899</c:v>
                </c:pt>
                <c:pt idx="47">
                  <c:v>-1867.7127607119501</c:v>
                </c:pt>
                <c:pt idx="48">
                  <c:v>-1261.7803068010901</c:v>
                </c:pt>
                <c:pt idx="49">
                  <c:v>-1009.5098125002</c:v>
                </c:pt>
                <c:pt idx="50">
                  <c:v>-1026.77744632032</c:v>
                </c:pt>
                <c:pt idx="51">
                  <c:v>-1041.96767245407</c:v>
                </c:pt>
                <c:pt idx="52">
                  <c:v>-966.23758396016297</c:v>
                </c:pt>
                <c:pt idx="53">
                  <c:v>-992.12536149939103</c:v>
                </c:pt>
                <c:pt idx="54">
                  <c:v>-989.24630919580898</c:v>
                </c:pt>
                <c:pt idx="55">
                  <c:v>-999.47324581613805</c:v>
                </c:pt>
                <c:pt idx="56">
                  <c:v>-1038.4038129196499</c:v>
                </c:pt>
                <c:pt idx="57">
                  <c:v>-1013.00783785292</c:v>
                </c:pt>
                <c:pt idx="58">
                  <c:v>-1011.85838863913</c:v>
                </c:pt>
                <c:pt idx="59">
                  <c:v>-1028.3809416527999</c:v>
                </c:pt>
                <c:pt idx="60">
                  <c:v>-1063.2561175056501</c:v>
                </c:pt>
                <c:pt idx="61">
                  <c:v>-1049.6073229045801</c:v>
                </c:pt>
                <c:pt idx="62">
                  <c:v>-1083.62555520567</c:v>
                </c:pt>
                <c:pt idx="63">
                  <c:v>-1117.7465334444</c:v>
                </c:pt>
                <c:pt idx="64">
                  <c:v>-1759.5099287523301</c:v>
                </c:pt>
                <c:pt idx="65">
                  <c:v>-1891.94675499547</c:v>
                </c:pt>
                <c:pt idx="66">
                  <c:v>-1887.8315993526101</c:v>
                </c:pt>
                <c:pt idx="67">
                  <c:v>-2086.49695772727</c:v>
                </c:pt>
                <c:pt idx="68">
                  <c:v>-2336.0330280180601</c:v>
                </c:pt>
                <c:pt idx="69">
                  <c:v>-2502.1358488371802</c:v>
                </c:pt>
                <c:pt idx="70">
                  <c:v>-2501.1571659984602</c:v>
                </c:pt>
                <c:pt idx="71">
                  <c:v>-2589.9277325256298</c:v>
                </c:pt>
                <c:pt idx="72">
                  <c:v>-2720.6056129748299</c:v>
                </c:pt>
                <c:pt idx="73">
                  <c:v>-2744.34185218935</c:v>
                </c:pt>
                <c:pt idx="74">
                  <c:v>-2734.2662602341202</c:v>
                </c:pt>
                <c:pt idx="75">
                  <c:v>-2648.6162444267602</c:v>
                </c:pt>
                <c:pt idx="76">
                  <c:v>-2782.8327879139702</c:v>
                </c:pt>
                <c:pt idx="77">
                  <c:v>-2848.3784161907101</c:v>
                </c:pt>
                <c:pt idx="78">
                  <c:v>-2882.2359768798501</c:v>
                </c:pt>
                <c:pt idx="79">
                  <c:v>-2861.1620718118602</c:v>
                </c:pt>
                <c:pt idx="80">
                  <c:v>-2828.82315467734</c:v>
                </c:pt>
                <c:pt idx="81">
                  <c:v>-2857.3291654223899</c:v>
                </c:pt>
                <c:pt idx="82">
                  <c:v>-2868.5404303514401</c:v>
                </c:pt>
                <c:pt idx="83">
                  <c:v>-2867.0915045123002</c:v>
                </c:pt>
                <c:pt idx="84">
                  <c:v>-2521.8691144040699</c:v>
                </c:pt>
                <c:pt idx="85">
                  <c:v>-2464.9156894172202</c:v>
                </c:pt>
                <c:pt idx="86">
                  <c:v>-2463.3320481964902</c:v>
                </c:pt>
                <c:pt idx="87">
                  <c:v>-2380.8348637205299</c:v>
                </c:pt>
                <c:pt idx="88">
                  <c:v>-2559.5297093894101</c:v>
                </c:pt>
                <c:pt idx="89">
                  <c:v>-2604.1562243541098</c:v>
                </c:pt>
                <c:pt idx="90">
                  <c:v>-2600.2710902951098</c:v>
                </c:pt>
                <c:pt idx="91">
                  <c:v>-2513.591699612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'9.4'!$AU$54:$AU$145</c:f>
              <c:numCache>
                <c:formatCode>General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-213.70419740412299</c:v>
                </c:pt>
                <c:pt idx="41">
                  <c:v>-324.415670186917</c:v>
                </c:pt>
                <c:pt idx="42">
                  <c:v>-324.06695273337402</c:v>
                </c:pt>
                <c:pt idx="43">
                  <c:v>-323.97306734382602</c:v>
                </c:pt>
                <c:pt idx="44">
                  <c:v>-368.32601729982201</c:v>
                </c:pt>
                <c:pt idx="45">
                  <c:v>-375.188469312167</c:v>
                </c:pt>
                <c:pt idx="46">
                  <c:v>-375.288617138598</c:v>
                </c:pt>
                <c:pt idx="47">
                  <c:v>-519.03534700797002</c:v>
                </c:pt>
                <c:pt idx="48">
                  <c:v>-874.83765707374198</c:v>
                </c:pt>
                <c:pt idx="49">
                  <c:v>-997.95736266617496</c:v>
                </c:pt>
                <c:pt idx="50">
                  <c:v>-995.18503506822799</c:v>
                </c:pt>
                <c:pt idx="51">
                  <c:v>-994.40182114822699</c:v>
                </c:pt>
                <c:pt idx="52">
                  <c:v>-991.75084156745402</c:v>
                </c:pt>
                <c:pt idx="53">
                  <c:v>-991.60353922853005</c:v>
                </c:pt>
                <c:pt idx="54">
                  <c:v>-989.49393708357002</c:v>
                </c:pt>
                <c:pt idx="55">
                  <c:v>-986.52009818324802</c:v>
                </c:pt>
                <c:pt idx="56">
                  <c:v>-984.46803268879</c:v>
                </c:pt>
                <c:pt idx="57">
                  <c:v>-982.42630226173605</c:v>
                </c:pt>
                <c:pt idx="58">
                  <c:v>-981.17654907322503</c:v>
                </c:pt>
                <c:pt idx="59">
                  <c:v>-979.96431729576398</c:v>
                </c:pt>
                <c:pt idx="60">
                  <c:v>-978.580556144144</c:v>
                </c:pt>
                <c:pt idx="61">
                  <c:v>-975.63776747009399</c:v>
                </c:pt>
                <c:pt idx="62">
                  <c:v>-971.87780855160895</c:v>
                </c:pt>
                <c:pt idx="63">
                  <c:v>-962.38982373633598</c:v>
                </c:pt>
                <c:pt idx="64">
                  <c:v>-779.27224399233398</c:v>
                </c:pt>
                <c:pt idx="65">
                  <c:v>-614.70384675873902</c:v>
                </c:pt>
                <c:pt idx="66">
                  <c:v>-613.34251168011394</c:v>
                </c:pt>
                <c:pt idx="67">
                  <c:v>-221.858849545433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7.0769907407407406E-2"/>
          <c:w val="0.19715466398440673"/>
          <c:h val="0.77320555555555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42088417091184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707.44221299999992</c:v>
                </c:pt>
                <c:pt idx="2">
                  <c:v>0</c:v>
                </c:pt>
                <c:pt idx="3">
                  <c:v>0.40196900000000002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2.76248</c:v>
                </c:pt>
                <c:pt idx="2">
                  <c:v>0</c:v>
                </c:pt>
                <c:pt idx="3">
                  <c:v>654.31301500000018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692.51128200000005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9783.5513050000045</c:v>
                </c:pt>
                <c:pt idx="2">
                  <c:v>0</c:v>
                </c:pt>
                <c:pt idx="3">
                  <c:v>0.94754800000000006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20.111475999999996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5.3533480000000004</c:v>
                </c:pt>
                <c:pt idx="2">
                  <c:v>0</c:v>
                </c:pt>
                <c:pt idx="3">
                  <c:v>8.7169999999999991E-3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59.660426999999999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207.40953099999996</c:v>
                </c:pt>
                <c:pt idx="2">
                  <c:v>0</c:v>
                </c:pt>
                <c:pt idx="3">
                  <c:v>59.977944999999998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45.614690000000003</c:v>
                </c:pt>
                <c:pt idx="3">
                  <c:v>1.1272509999999998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2.4900900000000004</c:v>
                </c:pt>
                <c:pt idx="2">
                  <c:v>0</c:v>
                </c:pt>
                <c:pt idx="3">
                  <c:v>2.3737860000000004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181.74240100000003</c:v>
                </c:pt>
                <c:pt idx="2">
                  <c:v>729.22515799999996</c:v>
                </c:pt>
                <c:pt idx="3">
                  <c:v>368.92733199999998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8054.8784599999999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81084102564102556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22</c:v>
              </c:pt>
              <c:pt idx="2">
                <c:v>43</c:v>
              </c:pt>
              <c:pt idx="3">
                <c:v>65</c:v>
              </c:pt>
              <c:pt idx="4">
                <c:v>86</c:v>
              </c:pt>
              <c:pt idx="5">
                <c:v>108</c:v>
              </c:pt>
              <c:pt idx="6">
                <c:v>130</c:v>
              </c:pt>
              <c:pt idx="7">
                <c:v>151</c:v>
              </c:pt>
              <c:pt idx="8">
                <c:v>173</c:v>
              </c:pt>
              <c:pt idx="9">
                <c:v>194</c:v>
              </c:pt>
              <c:pt idx="10">
                <c:v>216</c:v>
              </c:pt>
              <c:pt idx="11">
                <c:v>238</c:v>
              </c:pt>
              <c:pt idx="12">
                <c:v>259</c:v>
              </c:pt>
              <c:pt idx="13">
                <c:v>281</c:v>
              </c:pt>
              <c:pt idx="14">
                <c:v>302</c:v>
              </c:pt>
              <c:pt idx="15">
                <c:v>324</c:v>
              </c:pt>
              <c:pt idx="16">
                <c:v>346</c:v>
              </c:pt>
              <c:pt idx="17">
                <c:v>367</c:v>
              </c:pt>
              <c:pt idx="18">
                <c:v>389</c:v>
              </c:pt>
              <c:pt idx="19">
                <c:v>410</c:v>
              </c:pt>
              <c:pt idx="20">
                <c:v>432</c:v>
              </c:pt>
              <c:pt idx="21">
                <c:v>454</c:v>
              </c:pt>
              <c:pt idx="22">
                <c:v>475</c:v>
              </c:pt>
              <c:pt idx="23">
                <c:v>497</c:v>
              </c:pt>
              <c:pt idx="24">
                <c:v>518</c:v>
              </c:pt>
              <c:pt idx="25">
                <c:v>540</c:v>
              </c:pt>
              <c:pt idx="26">
                <c:v>562</c:v>
              </c:pt>
              <c:pt idx="27">
                <c:v>583</c:v>
              </c:pt>
              <c:pt idx="28">
                <c:v>605</c:v>
              </c:pt>
              <c:pt idx="29">
                <c:v>626</c:v>
              </c:pt>
              <c:pt idx="30">
                <c:v>648</c:v>
              </c:pt>
              <c:pt idx="31">
                <c:v>670</c:v>
              </c:pt>
              <c:pt idx="32">
                <c:v>691</c:v>
              </c:pt>
              <c:pt idx="33">
                <c:v>713</c:v>
              </c:pt>
              <c:pt idx="34">
                <c:v>734</c:v>
              </c:pt>
              <c:pt idx="35">
                <c:v>756</c:v>
              </c:pt>
              <c:pt idx="36">
                <c:v>778</c:v>
              </c:pt>
              <c:pt idx="37">
                <c:v>799</c:v>
              </c:pt>
              <c:pt idx="38">
                <c:v>821</c:v>
              </c:pt>
              <c:pt idx="39">
                <c:v>842</c:v>
              </c:pt>
              <c:pt idx="40">
                <c:v>864</c:v>
              </c:pt>
              <c:pt idx="41">
                <c:v>885</c:v>
              </c:pt>
              <c:pt idx="42">
                <c:v>907</c:v>
              </c:pt>
              <c:pt idx="43">
                <c:v>929</c:v>
              </c:pt>
              <c:pt idx="44">
                <c:v>950</c:v>
              </c:pt>
              <c:pt idx="45">
                <c:v>972</c:v>
              </c:pt>
              <c:pt idx="46">
                <c:v>993</c:v>
              </c:pt>
              <c:pt idx="47">
                <c:v>1015</c:v>
              </c:pt>
              <c:pt idx="48">
                <c:v>1037</c:v>
              </c:pt>
              <c:pt idx="49">
                <c:v>1058</c:v>
              </c:pt>
              <c:pt idx="50">
                <c:v>1080</c:v>
              </c:pt>
              <c:pt idx="51">
                <c:v>1101</c:v>
              </c:pt>
              <c:pt idx="52">
                <c:v>1123</c:v>
              </c:pt>
              <c:pt idx="53">
                <c:v>1145</c:v>
              </c:pt>
              <c:pt idx="54">
                <c:v>1166</c:v>
              </c:pt>
              <c:pt idx="55">
                <c:v>1188</c:v>
              </c:pt>
              <c:pt idx="56">
                <c:v>1209</c:v>
              </c:pt>
              <c:pt idx="57">
                <c:v>1231</c:v>
              </c:pt>
              <c:pt idx="58">
                <c:v>1253</c:v>
              </c:pt>
              <c:pt idx="59">
                <c:v>1274</c:v>
              </c:pt>
              <c:pt idx="60">
                <c:v>1296</c:v>
              </c:pt>
              <c:pt idx="61">
                <c:v>1317</c:v>
              </c:pt>
              <c:pt idx="62">
                <c:v>1339</c:v>
              </c:pt>
              <c:pt idx="63">
                <c:v>1361</c:v>
              </c:pt>
              <c:pt idx="64">
                <c:v>1382</c:v>
              </c:pt>
              <c:pt idx="65">
                <c:v>1404</c:v>
              </c:pt>
              <c:pt idx="66">
                <c:v>1425</c:v>
              </c:pt>
              <c:pt idx="67">
                <c:v>1447</c:v>
              </c:pt>
              <c:pt idx="68">
                <c:v>1469</c:v>
              </c:pt>
              <c:pt idx="69">
                <c:v>1490</c:v>
              </c:pt>
              <c:pt idx="70">
                <c:v>1512</c:v>
              </c:pt>
              <c:pt idx="71">
                <c:v>1533</c:v>
              </c:pt>
              <c:pt idx="72">
                <c:v>1555</c:v>
              </c:pt>
              <c:pt idx="73">
                <c:v>1577</c:v>
              </c:pt>
              <c:pt idx="74">
                <c:v>1598</c:v>
              </c:pt>
              <c:pt idx="75">
                <c:v>1620</c:v>
              </c:pt>
              <c:pt idx="76">
                <c:v>1641</c:v>
              </c:pt>
              <c:pt idx="77">
                <c:v>1663</c:v>
              </c:pt>
              <c:pt idx="78">
                <c:v>1685</c:v>
              </c:pt>
              <c:pt idx="79">
                <c:v>1706</c:v>
              </c:pt>
              <c:pt idx="80">
                <c:v>1728</c:v>
              </c:pt>
              <c:pt idx="81">
                <c:v>1749</c:v>
              </c:pt>
              <c:pt idx="82">
                <c:v>1771</c:v>
              </c:pt>
              <c:pt idx="83">
                <c:v>1793</c:v>
              </c:pt>
              <c:pt idx="84">
                <c:v>1814</c:v>
              </c:pt>
              <c:pt idx="85">
                <c:v>1836</c:v>
              </c:pt>
              <c:pt idx="86">
                <c:v>1857</c:v>
              </c:pt>
              <c:pt idx="87">
                <c:v>1879</c:v>
              </c:pt>
              <c:pt idx="88">
                <c:v>1901</c:v>
              </c:pt>
              <c:pt idx="89">
                <c:v>1922</c:v>
              </c:pt>
              <c:pt idx="90">
                <c:v>1944</c:v>
              </c:pt>
              <c:pt idx="91">
                <c:v>1965</c:v>
              </c:pt>
              <c:pt idx="92">
                <c:v>1987</c:v>
              </c:pt>
              <c:pt idx="93">
                <c:v>2009</c:v>
              </c:pt>
              <c:pt idx="94">
                <c:v>2030</c:v>
              </c:pt>
              <c:pt idx="95">
                <c:v>2052</c:v>
              </c:pt>
              <c:pt idx="96">
                <c:v>2073</c:v>
              </c:pt>
              <c:pt idx="97">
                <c:v>2095</c:v>
              </c:pt>
              <c:pt idx="98">
                <c:v>2117</c:v>
              </c:pt>
              <c:pt idx="99">
                <c:v>2138</c:v>
              </c:pt>
              <c:pt idx="100">
                <c:v>2160</c:v>
              </c:pt>
              <c:pt idx="101">
                <c:v>2181</c:v>
              </c:pt>
              <c:pt idx="102">
                <c:v>2203</c:v>
              </c:pt>
              <c:pt idx="103">
                <c:v>2225</c:v>
              </c:pt>
              <c:pt idx="104">
                <c:v>2246</c:v>
              </c:pt>
              <c:pt idx="105">
                <c:v>2268</c:v>
              </c:pt>
              <c:pt idx="106">
                <c:v>2289</c:v>
              </c:pt>
              <c:pt idx="107">
                <c:v>2311</c:v>
              </c:pt>
              <c:pt idx="108">
                <c:v>2333</c:v>
              </c:pt>
              <c:pt idx="109">
                <c:v>2354</c:v>
              </c:pt>
              <c:pt idx="110">
                <c:v>2376</c:v>
              </c:pt>
              <c:pt idx="111">
                <c:v>2397</c:v>
              </c:pt>
              <c:pt idx="112">
                <c:v>2419</c:v>
              </c:pt>
              <c:pt idx="113">
                <c:v>2441</c:v>
              </c:pt>
              <c:pt idx="114">
                <c:v>2462</c:v>
              </c:pt>
              <c:pt idx="115">
                <c:v>2484</c:v>
              </c:pt>
              <c:pt idx="116">
                <c:v>2505</c:v>
              </c:pt>
              <c:pt idx="117">
                <c:v>2527</c:v>
              </c:pt>
              <c:pt idx="118">
                <c:v>2549</c:v>
              </c:pt>
              <c:pt idx="119">
                <c:v>2570</c:v>
              </c:pt>
              <c:pt idx="120">
                <c:v>2592</c:v>
              </c:pt>
              <c:pt idx="121">
                <c:v>2613</c:v>
              </c:pt>
              <c:pt idx="122">
                <c:v>2635</c:v>
              </c:pt>
              <c:pt idx="123">
                <c:v>2656</c:v>
              </c:pt>
              <c:pt idx="124">
                <c:v>2678</c:v>
              </c:pt>
              <c:pt idx="125">
                <c:v>2700</c:v>
              </c:pt>
              <c:pt idx="126">
                <c:v>2721</c:v>
              </c:pt>
              <c:pt idx="127">
                <c:v>2743</c:v>
              </c:pt>
              <c:pt idx="128">
                <c:v>2764</c:v>
              </c:pt>
              <c:pt idx="129">
                <c:v>2786</c:v>
              </c:pt>
              <c:pt idx="130">
                <c:v>2808</c:v>
              </c:pt>
              <c:pt idx="131">
                <c:v>2829</c:v>
              </c:pt>
              <c:pt idx="132">
                <c:v>2851</c:v>
              </c:pt>
              <c:pt idx="133">
                <c:v>2872</c:v>
              </c:pt>
              <c:pt idx="134">
                <c:v>2894</c:v>
              </c:pt>
              <c:pt idx="135">
                <c:v>2916</c:v>
              </c:pt>
              <c:pt idx="136">
                <c:v>2937</c:v>
              </c:pt>
              <c:pt idx="137">
                <c:v>2959</c:v>
              </c:pt>
              <c:pt idx="138">
                <c:v>2980</c:v>
              </c:pt>
              <c:pt idx="139">
                <c:v>3002</c:v>
              </c:pt>
              <c:pt idx="140">
                <c:v>3024</c:v>
              </c:pt>
              <c:pt idx="141">
                <c:v>3045</c:v>
              </c:pt>
              <c:pt idx="142">
                <c:v>3067</c:v>
              </c:pt>
              <c:pt idx="143">
                <c:v>3088</c:v>
              </c:pt>
              <c:pt idx="144">
                <c:v>3110</c:v>
              </c:pt>
              <c:pt idx="145">
                <c:v>3132</c:v>
              </c:pt>
              <c:pt idx="146">
                <c:v>3153</c:v>
              </c:pt>
              <c:pt idx="147">
                <c:v>3175</c:v>
              </c:pt>
              <c:pt idx="148">
                <c:v>3196</c:v>
              </c:pt>
              <c:pt idx="149">
                <c:v>3218</c:v>
              </c:pt>
              <c:pt idx="150">
                <c:v>3240</c:v>
              </c:pt>
              <c:pt idx="151">
                <c:v>3261</c:v>
              </c:pt>
              <c:pt idx="152">
                <c:v>3283</c:v>
              </c:pt>
              <c:pt idx="153">
                <c:v>3304</c:v>
              </c:pt>
              <c:pt idx="154">
                <c:v>3326</c:v>
              </c:pt>
              <c:pt idx="155">
                <c:v>3348</c:v>
              </c:pt>
              <c:pt idx="156">
                <c:v>3369</c:v>
              </c:pt>
              <c:pt idx="157">
                <c:v>3391</c:v>
              </c:pt>
              <c:pt idx="158">
                <c:v>3412</c:v>
              </c:pt>
              <c:pt idx="159">
                <c:v>3434</c:v>
              </c:pt>
              <c:pt idx="160">
                <c:v>3456</c:v>
              </c:pt>
              <c:pt idx="161">
                <c:v>3477</c:v>
              </c:pt>
              <c:pt idx="162">
                <c:v>3499</c:v>
              </c:pt>
              <c:pt idx="163">
                <c:v>3520</c:v>
              </c:pt>
              <c:pt idx="164">
                <c:v>3542</c:v>
              </c:pt>
              <c:pt idx="165">
                <c:v>3564</c:v>
              </c:pt>
              <c:pt idx="166">
                <c:v>3585</c:v>
              </c:pt>
              <c:pt idx="167">
                <c:v>3607</c:v>
              </c:pt>
              <c:pt idx="168">
                <c:v>3628</c:v>
              </c:pt>
              <c:pt idx="169">
                <c:v>3650</c:v>
              </c:pt>
              <c:pt idx="170">
                <c:v>3672</c:v>
              </c:pt>
              <c:pt idx="171">
                <c:v>3693</c:v>
              </c:pt>
              <c:pt idx="172">
                <c:v>3715</c:v>
              </c:pt>
              <c:pt idx="173">
                <c:v>3736</c:v>
              </c:pt>
              <c:pt idx="174">
                <c:v>3758</c:v>
              </c:pt>
              <c:pt idx="175">
                <c:v>3780</c:v>
              </c:pt>
              <c:pt idx="176">
                <c:v>3801</c:v>
              </c:pt>
              <c:pt idx="177">
                <c:v>3823</c:v>
              </c:pt>
              <c:pt idx="178">
                <c:v>3844</c:v>
              </c:pt>
              <c:pt idx="179">
                <c:v>3866</c:v>
              </c:pt>
              <c:pt idx="180">
                <c:v>3888</c:v>
              </c:pt>
              <c:pt idx="181">
                <c:v>3909</c:v>
              </c:pt>
              <c:pt idx="182">
                <c:v>3931</c:v>
              </c:pt>
              <c:pt idx="183">
                <c:v>3952</c:v>
              </c:pt>
              <c:pt idx="184">
                <c:v>3974</c:v>
              </c:pt>
              <c:pt idx="185">
                <c:v>3996</c:v>
              </c:pt>
              <c:pt idx="186">
                <c:v>4017</c:v>
              </c:pt>
              <c:pt idx="187">
                <c:v>4039</c:v>
              </c:pt>
              <c:pt idx="188">
                <c:v>4060</c:v>
              </c:pt>
              <c:pt idx="189">
                <c:v>4082</c:v>
              </c:pt>
              <c:pt idx="190">
                <c:v>4104</c:v>
              </c:pt>
              <c:pt idx="191">
                <c:v>4125</c:v>
              </c:pt>
              <c:pt idx="192">
                <c:v>4147</c:v>
              </c:pt>
              <c:pt idx="193">
                <c:v>4168</c:v>
              </c:pt>
              <c:pt idx="194">
                <c:v>4190</c:v>
              </c:pt>
              <c:pt idx="195">
                <c:v>4212</c:v>
              </c:pt>
              <c:pt idx="196">
                <c:v>4233</c:v>
              </c:pt>
              <c:pt idx="197">
                <c:v>4255</c:v>
              </c:pt>
              <c:pt idx="198">
                <c:v>4276</c:v>
              </c:pt>
              <c:pt idx="199">
                <c:v>4298</c:v>
              </c:pt>
              <c:pt idx="200">
                <c:v>4320</c:v>
              </c:pt>
              <c:pt idx="201">
                <c:v>4341</c:v>
              </c:pt>
              <c:pt idx="202">
                <c:v>4363</c:v>
              </c:pt>
              <c:pt idx="203">
                <c:v>4384</c:v>
              </c:pt>
              <c:pt idx="204">
                <c:v>4406</c:v>
              </c:pt>
              <c:pt idx="205">
                <c:v>4427</c:v>
              </c:pt>
              <c:pt idx="206">
                <c:v>4449</c:v>
              </c:pt>
              <c:pt idx="207">
                <c:v>4471</c:v>
              </c:pt>
              <c:pt idx="208">
                <c:v>4492</c:v>
              </c:pt>
              <c:pt idx="209">
                <c:v>4514</c:v>
              </c:pt>
              <c:pt idx="210">
                <c:v>4535</c:v>
              </c:pt>
              <c:pt idx="211">
                <c:v>4557</c:v>
              </c:pt>
              <c:pt idx="212">
                <c:v>4579</c:v>
              </c:pt>
              <c:pt idx="213">
                <c:v>4600</c:v>
              </c:pt>
              <c:pt idx="214">
                <c:v>4622</c:v>
              </c:pt>
              <c:pt idx="215">
                <c:v>4643</c:v>
              </c:pt>
              <c:pt idx="216">
                <c:v>4665</c:v>
              </c:pt>
              <c:pt idx="217">
                <c:v>4687</c:v>
              </c:pt>
              <c:pt idx="218">
                <c:v>4708</c:v>
              </c:pt>
              <c:pt idx="219">
                <c:v>4730</c:v>
              </c:pt>
              <c:pt idx="220">
                <c:v>4751</c:v>
              </c:pt>
              <c:pt idx="221">
                <c:v>4773</c:v>
              </c:pt>
              <c:pt idx="222">
                <c:v>4795</c:v>
              </c:pt>
              <c:pt idx="223">
                <c:v>4816</c:v>
              </c:pt>
              <c:pt idx="224">
                <c:v>4838</c:v>
              </c:pt>
              <c:pt idx="225">
                <c:v>4859</c:v>
              </c:pt>
              <c:pt idx="226">
                <c:v>4881</c:v>
              </c:pt>
              <c:pt idx="227">
                <c:v>4903</c:v>
              </c:pt>
              <c:pt idx="228">
                <c:v>4924</c:v>
              </c:pt>
              <c:pt idx="229">
                <c:v>4946</c:v>
              </c:pt>
              <c:pt idx="230">
                <c:v>4967</c:v>
              </c:pt>
              <c:pt idx="231">
                <c:v>4989</c:v>
              </c:pt>
              <c:pt idx="232">
                <c:v>5011</c:v>
              </c:pt>
              <c:pt idx="233">
                <c:v>5032</c:v>
              </c:pt>
              <c:pt idx="234">
                <c:v>5054</c:v>
              </c:pt>
              <c:pt idx="235">
                <c:v>5075</c:v>
              </c:pt>
              <c:pt idx="236">
                <c:v>5097</c:v>
              </c:pt>
              <c:pt idx="237">
                <c:v>5119</c:v>
              </c:pt>
              <c:pt idx="238">
                <c:v>5140</c:v>
              </c:pt>
              <c:pt idx="239">
                <c:v>5162</c:v>
              </c:pt>
              <c:pt idx="240">
                <c:v>5183</c:v>
              </c:pt>
              <c:pt idx="241">
                <c:v>5205</c:v>
              </c:pt>
              <c:pt idx="242">
                <c:v>5227</c:v>
              </c:pt>
              <c:pt idx="243">
                <c:v>5248</c:v>
              </c:pt>
              <c:pt idx="244">
                <c:v>5270</c:v>
              </c:pt>
              <c:pt idx="245">
                <c:v>5291</c:v>
              </c:pt>
              <c:pt idx="246">
                <c:v>5313</c:v>
              </c:pt>
              <c:pt idx="247">
                <c:v>5335</c:v>
              </c:pt>
              <c:pt idx="248">
                <c:v>5356</c:v>
              </c:pt>
              <c:pt idx="249">
                <c:v>5378</c:v>
              </c:pt>
              <c:pt idx="250">
                <c:v>5399</c:v>
              </c:pt>
              <c:pt idx="251">
                <c:v>5421</c:v>
              </c:pt>
              <c:pt idx="252">
                <c:v>5443</c:v>
              </c:pt>
              <c:pt idx="253">
                <c:v>5464</c:v>
              </c:pt>
              <c:pt idx="254">
                <c:v>5486</c:v>
              </c:pt>
              <c:pt idx="255">
                <c:v>5507</c:v>
              </c:pt>
              <c:pt idx="256">
                <c:v>5529</c:v>
              </c:pt>
              <c:pt idx="257">
                <c:v>5551</c:v>
              </c:pt>
              <c:pt idx="258">
                <c:v>5572</c:v>
              </c:pt>
              <c:pt idx="259">
                <c:v>5594</c:v>
              </c:pt>
              <c:pt idx="260">
                <c:v>5615</c:v>
              </c:pt>
              <c:pt idx="261">
                <c:v>5637</c:v>
              </c:pt>
              <c:pt idx="262">
                <c:v>5659</c:v>
              </c:pt>
              <c:pt idx="263">
                <c:v>5680</c:v>
              </c:pt>
              <c:pt idx="264">
                <c:v>5702</c:v>
              </c:pt>
              <c:pt idx="265">
                <c:v>5723</c:v>
              </c:pt>
              <c:pt idx="266">
                <c:v>5745</c:v>
              </c:pt>
              <c:pt idx="267">
                <c:v>5767</c:v>
              </c:pt>
              <c:pt idx="268">
                <c:v>5788</c:v>
              </c:pt>
              <c:pt idx="269">
                <c:v>5810</c:v>
              </c:pt>
              <c:pt idx="270">
                <c:v>5831</c:v>
              </c:pt>
              <c:pt idx="271">
                <c:v>5853</c:v>
              </c:pt>
              <c:pt idx="272">
                <c:v>5875</c:v>
              </c:pt>
              <c:pt idx="273">
                <c:v>5896</c:v>
              </c:pt>
              <c:pt idx="274">
                <c:v>5918</c:v>
              </c:pt>
              <c:pt idx="275">
                <c:v>5939</c:v>
              </c:pt>
              <c:pt idx="276">
                <c:v>5961</c:v>
              </c:pt>
              <c:pt idx="277">
                <c:v>5983</c:v>
              </c:pt>
              <c:pt idx="278">
                <c:v>6004</c:v>
              </c:pt>
              <c:pt idx="279">
                <c:v>6026</c:v>
              </c:pt>
              <c:pt idx="280">
                <c:v>6047</c:v>
              </c:pt>
              <c:pt idx="281">
                <c:v>6069</c:v>
              </c:pt>
              <c:pt idx="282">
                <c:v>6090</c:v>
              </c:pt>
              <c:pt idx="283">
                <c:v>6112</c:v>
              </c:pt>
              <c:pt idx="284">
                <c:v>6134</c:v>
              </c:pt>
              <c:pt idx="285">
                <c:v>6155</c:v>
              </c:pt>
              <c:pt idx="286">
                <c:v>6177</c:v>
              </c:pt>
              <c:pt idx="287">
                <c:v>6198</c:v>
              </c:pt>
              <c:pt idx="288">
                <c:v>6220</c:v>
              </c:pt>
              <c:pt idx="289">
                <c:v>6242</c:v>
              </c:pt>
              <c:pt idx="290">
                <c:v>6263</c:v>
              </c:pt>
              <c:pt idx="291">
                <c:v>6285</c:v>
              </c:pt>
              <c:pt idx="292">
                <c:v>6306</c:v>
              </c:pt>
              <c:pt idx="293">
                <c:v>6328</c:v>
              </c:pt>
              <c:pt idx="294">
                <c:v>6350</c:v>
              </c:pt>
              <c:pt idx="295">
                <c:v>6371</c:v>
              </c:pt>
              <c:pt idx="296">
                <c:v>6393</c:v>
              </c:pt>
              <c:pt idx="297">
                <c:v>6414</c:v>
              </c:pt>
              <c:pt idx="298">
                <c:v>6436</c:v>
              </c:pt>
              <c:pt idx="299">
                <c:v>6458</c:v>
              </c:pt>
              <c:pt idx="300">
                <c:v>6479</c:v>
              </c:pt>
              <c:pt idx="301">
                <c:v>6501</c:v>
              </c:pt>
              <c:pt idx="302">
                <c:v>6522</c:v>
              </c:pt>
              <c:pt idx="303">
                <c:v>6544</c:v>
              </c:pt>
              <c:pt idx="304">
                <c:v>6566</c:v>
              </c:pt>
              <c:pt idx="305">
                <c:v>6587</c:v>
              </c:pt>
              <c:pt idx="306">
                <c:v>6609</c:v>
              </c:pt>
              <c:pt idx="307">
                <c:v>6630</c:v>
              </c:pt>
              <c:pt idx="308">
                <c:v>6652</c:v>
              </c:pt>
              <c:pt idx="309">
                <c:v>6674</c:v>
              </c:pt>
              <c:pt idx="310">
                <c:v>6695</c:v>
              </c:pt>
              <c:pt idx="311">
                <c:v>6717</c:v>
              </c:pt>
              <c:pt idx="312">
                <c:v>6738</c:v>
              </c:pt>
              <c:pt idx="313">
                <c:v>6760</c:v>
              </c:pt>
              <c:pt idx="314">
                <c:v>6782</c:v>
              </c:pt>
              <c:pt idx="315">
                <c:v>6803</c:v>
              </c:pt>
              <c:pt idx="316">
                <c:v>6825</c:v>
              </c:pt>
              <c:pt idx="317">
                <c:v>6846</c:v>
              </c:pt>
              <c:pt idx="318">
                <c:v>6868</c:v>
              </c:pt>
              <c:pt idx="319">
                <c:v>6890</c:v>
              </c:pt>
              <c:pt idx="320">
                <c:v>6911</c:v>
              </c:pt>
              <c:pt idx="321">
                <c:v>6933</c:v>
              </c:pt>
              <c:pt idx="322">
                <c:v>6954</c:v>
              </c:pt>
              <c:pt idx="323">
                <c:v>6976</c:v>
              </c:pt>
              <c:pt idx="324">
                <c:v>6998</c:v>
              </c:pt>
              <c:pt idx="325">
                <c:v>7019</c:v>
              </c:pt>
              <c:pt idx="326">
                <c:v>7041</c:v>
              </c:pt>
              <c:pt idx="327">
                <c:v>7062</c:v>
              </c:pt>
              <c:pt idx="328">
                <c:v>7084</c:v>
              </c:pt>
              <c:pt idx="329">
                <c:v>7106</c:v>
              </c:pt>
              <c:pt idx="330">
                <c:v>7127</c:v>
              </c:pt>
              <c:pt idx="331">
                <c:v>7149</c:v>
              </c:pt>
              <c:pt idx="332">
                <c:v>7170</c:v>
              </c:pt>
              <c:pt idx="333">
                <c:v>7192</c:v>
              </c:pt>
              <c:pt idx="334">
                <c:v>7214</c:v>
              </c:pt>
              <c:pt idx="335">
                <c:v>7235</c:v>
              </c:pt>
              <c:pt idx="336">
                <c:v>7257</c:v>
              </c:pt>
              <c:pt idx="337">
                <c:v>7278</c:v>
              </c:pt>
              <c:pt idx="338">
                <c:v>7300</c:v>
              </c:pt>
              <c:pt idx="339">
                <c:v>7322</c:v>
              </c:pt>
              <c:pt idx="340">
                <c:v>7343</c:v>
              </c:pt>
              <c:pt idx="341">
                <c:v>7365</c:v>
              </c:pt>
              <c:pt idx="342">
                <c:v>7386</c:v>
              </c:pt>
              <c:pt idx="343">
                <c:v>7408</c:v>
              </c:pt>
              <c:pt idx="344">
                <c:v>7430</c:v>
              </c:pt>
              <c:pt idx="345">
                <c:v>7451</c:v>
              </c:pt>
              <c:pt idx="346">
                <c:v>7473</c:v>
              </c:pt>
              <c:pt idx="347">
                <c:v>7494</c:v>
              </c:pt>
              <c:pt idx="348">
                <c:v>7516</c:v>
              </c:pt>
              <c:pt idx="349">
                <c:v>7538</c:v>
              </c:pt>
              <c:pt idx="350">
                <c:v>7559</c:v>
              </c:pt>
              <c:pt idx="351">
                <c:v>7581</c:v>
              </c:pt>
              <c:pt idx="352">
                <c:v>7602</c:v>
              </c:pt>
              <c:pt idx="353">
                <c:v>7624</c:v>
              </c:pt>
              <c:pt idx="354">
                <c:v>7646</c:v>
              </c:pt>
              <c:pt idx="355">
                <c:v>7667</c:v>
              </c:pt>
              <c:pt idx="356">
                <c:v>7689</c:v>
              </c:pt>
              <c:pt idx="357">
                <c:v>7710</c:v>
              </c:pt>
              <c:pt idx="358">
                <c:v>7732</c:v>
              </c:pt>
              <c:pt idx="359">
                <c:v>7754</c:v>
              </c:pt>
              <c:pt idx="360">
                <c:v>7775</c:v>
              </c:pt>
              <c:pt idx="361">
                <c:v>7797</c:v>
              </c:pt>
              <c:pt idx="362">
                <c:v>7818</c:v>
              </c:pt>
              <c:pt idx="363">
                <c:v>7840</c:v>
              </c:pt>
              <c:pt idx="364">
                <c:v>7861</c:v>
              </c:pt>
              <c:pt idx="365">
                <c:v>7883</c:v>
              </c:pt>
              <c:pt idx="366">
                <c:v>7905</c:v>
              </c:pt>
              <c:pt idx="367">
                <c:v>7926</c:v>
              </c:pt>
              <c:pt idx="368">
                <c:v>7948</c:v>
              </c:pt>
              <c:pt idx="369">
                <c:v>7969</c:v>
              </c:pt>
              <c:pt idx="370">
                <c:v>7991</c:v>
              </c:pt>
              <c:pt idx="371">
                <c:v>8013</c:v>
              </c:pt>
              <c:pt idx="372">
                <c:v>8034</c:v>
              </c:pt>
              <c:pt idx="373">
                <c:v>8056</c:v>
              </c:pt>
              <c:pt idx="374">
                <c:v>8077</c:v>
              </c:pt>
              <c:pt idx="375">
                <c:v>8099</c:v>
              </c:pt>
              <c:pt idx="376">
                <c:v>8121</c:v>
              </c:pt>
              <c:pt idx="377">
                <c:v>8142</c:v>
              </c:pt>
              <c:pt idx="378">
                <c:v>8164</c:v>
              </c:pt>
              <c:pt idx="379">
                <c:v>8185</c:v>
              </c:pt>
              <c:pt idx="380">
                <c:v>8207</c:v>
              </c:pt>
              <c:pt idx="381">
                <c:v>8229</c:v>
              </c:pt>
              <c:pt idx="382">
                <c:v>8250</c:v>
              </c:pt>
              <c:pt idx="383">
                <c:v>8272</c:v>
              </c:pt>
              <c:pt idx="384">
                <c:v>8293</c:v>
              </c:pt>
              <c:pt idx="385">
                <c:v>8315</c:v>
              </c:pt>
              <c:pt idx="386">
                <c:v>8337</c:v>
              </c:pt>
              <c:pt idx="387">
                <c:v>8358</c:v>
              </c:pt>
              <c:pt idx="388">
                <c:v>8380</c:v>
              </c:pt>
              <c:pt idx="389">
                <c:v>8401</c:v>
              </c:pt>
              <c:pt idx="390">
                <c:v>8423</c:v>
              </c:pt>
              <c:pt idx="391">
                <c:v>8445</c:v>
              </c:pt>
              <c:pt idx="392">
                <c:v>8466</c:v>
              </c:pt>
              <c:pt idx="393">
                <c:v>8488</c:v>
              </c:pt>
              <c:pt idx="394">
                <c:v>8509</c:v>
              </c:pt>
              <c:pt idx="395">
                <c:v>8531</c:v>
              </c:pt>
              <c:pt idx="396">
                <c:v>8553</c:v>
              </c:pt>
              <c:pt idx="397">
                <c:v>8574</c:v>
              </c:pt>
              <c:pt idx="398">
                <c:v>8596</c:v>
              </c:pt>
              <c:pt idx="399">
                <c:v>8617</c:v>
              </c:pt>
              <c:pt idx="400">
                <c:v>8639</c:v>
              </c:pt>
            </c:numLit>
          </c:xVal>
          <c:yVal>
            <c:numLit>
              <c:formatCode>General</c:formatCode>
              <c:ptCount val="401"/>
              <c:pt idx="0">
                <c:v>11469.204002251799</c:v>
              </c:pt>
              <c:pt idx="1">
                <c:v>11306.281601479001</c:v>
              </c:pt>
              <c:pt idx="2">
                <c:v>11246.206126327001</c:v>
              </c:pt>
              <c:pt idx="3">
                <c:v>11199.682473848399</c:v>
              </c:pt>
              <c:pt idx="4">
                <c:v>11171.086407638</c:v>
              </c:pt>
              <c:pt idx="5">
                <c:v>11144.2786438281</c:v>
              </c:pt>
              <c:pt idx="6">
                <c:v>11120.343617070999</c:v>
              </c:pt>
              <c:pt idx="7">
                <c:v>11101.8315206188</c:v>
              </c:pt>
              <c:pt idx="8">
                <c:v>11087.767642061601</c:v>
              </c:pt>
              <c:pt idx="9">
                <c:v>11073.2148085634</c:v>
              </c:pt>
              <c:pt idx="10">
                <c:v>11058.496911234201</c:v>
              </c:pt>
              <c:pt idx="11">
                <c:v>11042.6616547707</c:v>
              </c:pt>
              <c:pt idx="12">
                <c:v>11033.5774433977</c:v>
              </c:pt>
              <c:pt idx="13">
                <c:v>11019.146436471699</c:v>
              </c:pt>
              <c:pt idx="14">
                <c:v>11005.402736472</c:v>
              </c:pt>
              <c:pt idx="15">
                <c:v>10989.217251341001</c:v>
              </c:pt>
              <c:pt idx="16">
                <c:v>10975.4049060046</c:v>
              </c:pt>
              <c:pt idx="17">
                <c:v>10960.801002803</c:v>
              </c:pt>
              <c:pt idx="18">
                <c:v>10946.005871552199</c:v>
              </c:pt>
              <c:pt idx="19">
                <c:v>10933.1815089222</c:v>
              </c:pt>
              <c:pt idx="20">
                <c:v>10922.695180765801</c:v>
              </c:pt>
              <c:pt idx="21">
                <c:v>10913.3820401919</c:v>
              </c:pt>
              <c:pt idx="22">
                <c:v>10898.610964989401</c:v>
              </c:pt>
              <c:pt idx="23">
                <c:v>10882.793562734099</c:v>
              </c:pt>
              <c:pt idx="24">
                <c:v>10872.5609121951</c:v>
              </c:pt>
              <c:pt idx="25">
                <c:v>10859.2469859581</c:v>
              </c:pt>
              <c:pt idx="26">
                <c:v>10847.3413482054</c:v>
              </c:pt>
              <c:pt idx="27">
                <c:v>10837.6810559282</c:v>
              </c:pt>
              <c:pt idx="28">
                <c:v>10824.364620881201</c:v>
              </c:pt>
              <c:pt idx="29">
                <c:v>10813.9581796129</c:v>
              </c:pt>
              <c:pt idx="30">
                <c:v>10801.8119381419</c:v>
              </c:pt>
              <c:pt idx="31">
                <c:v>10789.0187620991</c:v>
              </c:pt>
              <c:pt idx="32">
                <c:v>10774.415703736</c:v>
              </c:pt>
              <c:pt idx="33">
                <c:v>10766.1974827962</c:v>
              </c:pt>
              <c:pt idx="34">
                <c:v>10753.507288062099</c:v>
              </c:pt>
              <c:pt idx="35">
                <c:v>10741.771155161499</c:v>
              </c:pt>
              <c:pt idx="36">
                <c:v>10731.8092903997</c:v>
              </c:pt>
              <c:pt idx="37">
                <c:v>10718.8225728467</c:v>
              </c:pt>
              <c:pt idx="38">
                <c:v>10705.4160709189</c:v>
              </c:pt>
              <c:pt idx="39">
                <c:v>10694.3374838296</c:v>
              </c:pt>
              <c:pt idx="40">
                <c:v>10688.3529704791</c:v>
              </c:pt>
              <c:pt idx="41">
                <c:v>10675.645482411899</c:v>
              </c:pt>
              <c:pt idx="42">
                <c:v>10664.3687952086</c:v>
              </c:pt>
              <c:pt idx="43">
                <c:v>10655.236627693301</c:v>
              </c:pt>
              <c:pt idx="44">
                <c:v>10645.0170625144</c:v>
              </c:pt>
              <c:pt idx="45">
                <c:v>10631.064566426699</c:v>
              </c:pt>
              <c:pt idx="46">
                <c:v>10620.9220718631</c:v>
              </c:pt>
              <c:pt idx="47">
                <c:v>10606.6384165318</c:v>
              </c:pt>
              <c:pt idx="48">
                <c:v>10597.0520954484</c:v>
              </c:pt>
              <c:pt idx="49">
                <c:v>10587.031532584801</c:v>
              </c:pt>
              <c:pt idx="50">
                <c:v>10571.156563196801</c:v>
              </c:pt>
              <c:pt idx="51">
                <c:v>10559.5883274101</c:v>
              </c:pt>
              <c:pt idx="52">
                <c:v>10552.4869252846</c:v>
              </c:pt>
              <c:pt idx="53">
                <c:v>10540.6190716112</c:v>
              </c:pt>
              <c:pt idx="54">
                <c:v>10530.8375415501</c:v>
              </c:pt>
              <c:pt idx="55">
                <c:v>10520.7019538861</c:v>
              </c:pt>
              <c:pt idx="56">
                <c:v>10510.823448982799</c:v>
              </c:pt>
              <c:pt idx="57">
                <c:v>10497.7322396129</c:v>
              </c:pt>
              <c:pt idx="58">
                <c:v>10486.988551095101</c:v>
              </c:pt>
              <c:pt idx="59">
                <c:v>10474.652545952</c:v>
              </c:pt>
              <c:pt idx="60">
                <c:v>10465.2290722748</c:v>
              </c:pt>
              <c:pt idx="61">
                <c:v>10454.4423870584</c:v>
              </c:pt>
              <c:pt idx="62">
                <c:v>10442.118778980999</c:v>
              </c:pt>
              <c:pt idx="63">
                <c:v>10427.361360070199</c:v>
              </c:pt>
              <c:pt idx="64">
                <c:v>10419.092827849399</c:v>
              </c:pt>
              <c:pt idx="65">
                <c:v>10411.1550877593</c:v>
              </c:pt>
              <c:pt idx="66">
                <c:v>10403.835060440601</c:v>
              </c:pt>
              <c:pt idx="67">
                <c:v>10393.836021327699</c:v>
              </c:pt>
              <c:pt idx="68">
                <c:v>10381.6177270642</c:v>
              </c:pt>
              <c:pt idx="69">
                <c:v>10372.943420928301</c:v>
              </c:pt>
              <c:pt idx="70">
                <c:v>10364.2516120822</c:v>
              </c:pt>
              <c:pt idx="71">
                <c:v>10358.9604209275</c:v>
              </c:pt>
              <c:pt idx="72">
                <c:v>10351.1725886897</c:v>
              </c:pt>
              <c:pt idx="73">
                <c:v>10341.408767896401</c:v>
              </c:pt>
              <c:pt idx="74">
                <c:v>10332.2506961362</c:v>
              </c:pt>
              <c:pt idx="75">
                <c:v>10322.666293594501</c:v>
              </c:pt>
              <c:pt idx="76">
                <c:v>10314.4152539842</c:v>
              </c:pt>
              <c:pt idx="77">
                <c:v>10302.5036463582</c:v>
              </c:pt>
              <c:pt idx="78">
                <c:v>10297.3403286876</c:v>
              </c:pt>
              <c:pt idx="79">
                <c:v>10288.1792282855</c:v>
              </c:pt>
              <c:pt idx="80">
                <c:v>10281.038753828099</c:v>
              </c:pt>
              <c:pt idx="81">
                <c:v>10273.175745488201</c:v>
              </c:pt>
              <c:pt idx="82">
                <c:v>10267.426754391799</c:v>
              </c:pt>
              <c:pt idx="83">
                <c:v>10260.4280811361</c:v>
              </c:pt>
              <c:pt idx="84">
                <c:v>10251.559487160101</c:v>
              </c:pt>
              <c:pt idx="85">
                <c:v>10242.3340562342</c:v>
              </c:pt>
              <c:pt idx="86">
                <c:v>10232.813635504201</c:v>
              </c:pt>
              <c:pt idx="87">
                <c:v>10226.7321550913</c:v>
              </c:pt>
              <c:pt idx="88">
                <c:v>10214.8159045548</c:v>
              </c:pt>
              <c:pt idx="89">
                <c:v>10204.644208339299</c:v>
              </c:pt>
              <c:pt idx="90">
                <c:v>10197.912176260201</c:v>
              </c:pt>
              <c:pt idx="91">
                <c:v>10192.4975956491</c:v>
              </c:pt>
              <c:pt idx="92">
                <c:v>10183.048866909199</c:v>
              </c:pt>
              <c:pt idx="93">
                <c:v>10173.531053496101</c:v>
              </c:pt>
              <c:pt idx="94">
                <c:v>10167.077763426099</c:v>
              </c:pt>
              <c:pt idx="95">
                <c:v>10161.4536688976</c:v>
              </c:pt>
              <c:pt idx="96">
                <c:v>10151.1245472683</c:v>
              </c:pt>
              <c:pt idx="97">
                <c:v>10145.806495454801</c:v>
              </c:pt>
              <c:pt idx="98">
                <c:v>10138.942171667701</c:v>
              </c:pt>
              <c:pt idx="99">
                <c:v>10131.390247547301</c:v>
              </c:pt>
              <c:pt idx="100">
                <c:v>10121.234776330701</c:v>
              </c:pt>
              <c:pt idx="101">
                <c:v>10112.599438912401</c:v>
              </c:pt>
              <c:pt idx="102">
                <c:v>10105.104312542901</c:v>
              </c:pt>
              <c:pt idx="103">
                <c:v>10097.048048619799</c:v>
              </c:pt>
              <c:pt idx="104">
                <c:v>10092.663859559399</c:v>
              </c:pt>
              <c:pt idx="105">
                <c:v>10085.466527516101</c:v>
              </c:pt>
              <c:pt idx="106">
                <c:v>10077.733304154999</c:v>
              </c:pt>
              <c:pt idx="107">
                <c:v>10068.5977245382</c:v>
              </c:pt>
              <c:pt idx="108">
                <c:v>10060.898246093901</c:v>
              </c:pt>
              <c:pt idx="109">
                <c:v>10051.653436901601</c:v>
              </c:pt>
              <c:pt idx="110">
                <c:v>10044.177205218401</c:v>
              </c:pt>
              <c:pt idx="111">
                <c:v>10037.1065830959</c:v>
              </c:pt>
              <c:pt idx="112">
                <c:v>10030.105463691099</c:v>
              </c:pt>
              <c:pt idx="113">
                <c:v>10020.697017423599</c:v>
              </c:pt>
              <c:pt idx="114">
                <c:v>10011.7370924319</c:v>
              </c:pt>
              <c:pt idx="115">
                <c:v>10002.281221138101</c:v>
              </c:pt>
              <c:pt idx="116">
                <c:v>9995.6859590664208</c:v>
              </c:pt>
              <c:pt idx="117">
                <c:v>9985.8394997608793</c:v>
              </c:pt>
              <c:pt idx="118">
                <c:v>9976.1521270431804</c:v>
              </c:pt>
              <c:pt idx="119">
                <c:v>9969.1115524442303</c:v>
              </c:pt>
              <c:pt idx="120">
                <c:v>9958.7691633981995</c:v>
              </c:pt>
              <c:pt idx="121">
                <c:v>9950.7564940873599</c:v>
              </c:pt>
              <c:pt idx="122">
                <c:v>9941.6732796502802</c:v>
              </c:pt>
              <c:pt idx="123">
                <c:v>9933.54331887027</c:v>
              </c:pt>
              <c:pt idx="124">
                <c:v>9921.2812492980993</c:v>
              </c:pt>
              <c:pt idx="125">
                <c:v>9916.0068467590409</c:v>
              </c:pt>
              <c:pt idx="126">
                <c:v>9908.2338815906896</c:v>
              </c:pt>
              <c:pt idx="127">
                <c:v>9900.8391586734306</c:v>
              </c:pt>
              <c:pt idx="128">
                <c:v>9891.3648719175708</c:v>
              </c:pt>
              <c:pt idx="129">
                <c:v>9882.6734119802695</c:v>
              </c:pt>
              <c:pt idx="130">
                <c:v>9870.0552354582796</c:v>
              </c:pt>
              <c:pt idx="131">
                <c:v>9865.0534378541997</c:v>
              </c:pt>
              <c:pt idx="132">
                <c:v>9856.49544866219</c:v>
              </c:pt>
              <c:pt idx="133">
                <c:v>9849.4283619755697</c:v>
              </c:pt>
              <c:pt idx="134">
                <c:v>9840.8861183910994</c:v>
              </c:pt>
              <c:pt idx="135">
                <c:v>9831.1927082951297</c:v>
              </c:pt>
              <c:pt idx="136">
                <c:v>9823.5117538938794</c:v>
              </c:pt>
              <c:pt idx="137">
                <c:v>9812.3587638022</c:v>
              </c:pt>
              <c:pt idx="138">
                <c:v>9803.8226291500705</c:v>
              </c:pt>
              <c:pt idx="139">
                <c:v>9794.9451360230305</c:v>
              </c:pt>
              <c:pt idx="140">
                <c:v>9785.4532900857193</c:v>
              </c:pt>
              <c:pt idx="141">
                <c:v>9776.6774626734805</c:v>
              </c:pt>
              <c:pt idx="142">
                <c:v>9767.7878192717508</c:v>
              </c:pt>
              <c:pt idx="143">
                <c:v>9756.9302628181904</c:v>
              </c:pt>
              <c:pt idx="144">
                <c:v>9746.5022426681298</c:v>
              </c:pt>
              <c:pt idx="145">
                <c:v>9735.8858905364596</c:v>
              </c:pt>
              <c:pt idx="146">
                <c:v>9725.8317804328308</c:v>
              </c:pt>
              <c:pt idx="147">
                <c:v>9715.8437091979195</c:v>
              </c:pt>
              <c:pt idx="148">
                <c:v>9704.2131411620994</c:v>
              </c:pt>
              <c:pt idx="149">
                <c:v>9691.0696210589194</c:v>
              </c:pt>
              <c:pt idx="150">
                <c:v>9679.3542840061291</c:v>
              </c:pt>
              <c:pt idx="151">
                <c:v>9665.1797435683802</c:v>
              </c:pt>
              <c:pt idx="152">
                <c:v>9649.7503699718</c:v>
              </c:pt>
              <c:pt idx="153">
                <c:v>9635.6662083512892</c:v>
              </c:pt>
              <c:pt idx="154">
                <c:v>9622.5049208568507</c:v>
              </c:pt>
              <c:pt idx="155">
                <c:v>9608.8790649467701</c:v>
              </c:pt>
              <c:pt idx="156">
                <c:v>9593.0232103781309</c:v>
              </c:pt>
              <c:pt idx="157">
                <c:v>9581.6812968064805</c:v>
              </c:pt>
              <c:pt idx="158">
                <c:v>9570.2245025297198</c:v>
              </c:pt>
              <c:pt idx="159">
                <c:v>9555.8030088332998</c:v>
              </c:pt>
              <c:pt idx="160">
                <c:v>9542.2561581560494</c:v>
              </c:pt>
              <c:pt idx="161">
                <c:v>9532.1742198763604</c:v>
              </c:pt>
              <c:pt idx="162">
                <c:v>9520.2186315425897</c:v>
              </c:pt>
              <c:pt idx="163">
                <c:v>9510.1300667172109</c:v>
              </c:pt>
              <c:pt idx="164">
                <c:v>9500.3522596067796</c:v>
              </c:pt>
              <c:pt idx="165">
                <c:v>9492.5523498062503</c:v>
              </c:pt>
              <c:pt idx="166">
                <c:v>9483.09350186548</c:v>
              </c:pt>
              <c:pt idx="167">
                <c:v>9474.73187841256</c:v>
              </c:pt>
              <c:pt idx="168">
                <c:v>9463.07425795171</c:v>
              </c:pt>
              <c:pt idx="169">
                <c:v>9452.68657868427</c:v>
              </c:pt>
              <c:pt idx="170">
                <c:v>9444.13496382413</c:v>
              </c:pt>
              <c:pt idx="171">
                <c:v>9434.1054433449808</c:v>
              </c:pt>
              <c:pt idx="172">
                <c:v>9421.2454829238395</c:v>
              </c:pt>
              <c:pt idx="173">
                <c:v>9407.1720354111494</c:v>
              </c:pt>
              <c:pt idx="174">
                <c:v>9399.4135030129692</c:v>
              </c:pt>
              <c:pt idx="175">
                <c:v>9390.7558198177303</c:v>
              </c:pt>
              <c:pt idx="176">
                <c:v>9382.83355480106</c:v>
              </c:pt>
              <c:pt idx="177">
                <c:v>9371.5458262331504</c:v>
              </c:pt>
              <c:pt idx="178">
                <c:v>9363.8803665000305</c:v>
              </c:pt>
              <c:pt idx="179">
                <c:v>9350.5908984418602</c:v>
              </c:pt>
              <c:pt idx="180">
                <c:v>9342.9496376619809</c:v>
              </c:pt>
              <c:pt idx="181">
                <c:v>9333.2368892268696</c:v>
              </c:pt>
              <c:pt idx="182">
                <c:v>9322.9541810024893</c:v>
              </c:pt>
              <c:pt idx="183">
                <c:v>9317.5046986481793</c:v>
              </c:pt>
              <c:pt idx="184">
                <c:v>9306.8391847602907</c:v>
              </c:pt>
              <c:pt idx="185">
                <c:v>9298.7778405809495</c:v>
              </c:pt>
              <c:pt idx="186">
                <c:v>9285.1693678895299</c:v>
              </c:pt>
              <c:pt idx="187">
                <c:v>9274.3210964478494</c:v>
              </c:pt>
              <c:pt idx="188">
                <c:v>9264.2101024590193</c:v>
              </c:pt>
              <c:pt idx="189">
                <c:v>9254.3192089731492</c:v>
              </c:pt>
              <c:pt idx="190">
                <c:v>9245.9398925601708</c:v>
              </c:pt>
              <c:pt idx="191">
                <c:v>9237.21845974598</c:v>
              </c:pt>
              <c:pt idx="192">
                <c:v>9230.6951049948602</c:v>
              </c:pt>
              <c:pt idx="193">
                <c:v>9220.0183303346494</c:v>
              </c:pt>
              <c:pt idx="194">
                <c:v>9212.7215790829105</c:v>
              </c:pt>
              <c:pt idx="195">
                <c:v>9200.5642391927795</c:v>
              </c:pt>
              <c:pt idx="196">
                <c:v>9187.2407456945693</c:v>
              </c:pt>
              <c:pt idx="197">
                <c:v>9175.7387938371903</c:v>
              </c:pt>
              <c:pt idx="198">
                <c:v>9166.3573129255692</c:v>
              </c:pt>
              <c:pt idx="199">
                <c:v>9153.6404380730291</c:v>
              </c:pt>
              <c:pt idx="200">
                <c:v>9143.9572733643909</c:v>
              </c:pt>
              <c:pt idx="201">
                <c:v>9134.7769977131502</c:v>
              </c:pt>
              <c:pt idx="202">
                <c:v>9127.8452782907898</c:v>
              </c:pt>
              <c:pt idx="203">
                <c:v>9114.8471482422592</c:v>
              </c:pt>
              <c:pt idx="204">
                <c:v>9100.5865704302996</c:v>
              </c:pt>
              <c:pt idx="205">
                <c:v>9085.2003963568095</c:v>
              </c:pt>
              <c:pt idx="206">
                <c:v>9071.9869072731908</c:v>
              </c:pt>
              <c:pt idx="207">
                <c:v>9062.1251632846797</c:v>
              </c:pt>
              <c:pt idx="208">
                <c:v>9052.9439795044109</c:v>
              </c:pt>
              <c:pt idx="209">
                <c:v>9040.0185658417304</c:v>
              </c:pt>
              <c:pt idx="210">
                <c:v>9031.3709762117996</c:v>
              </c:pt>
              <c:pt idx="211">
                <c:v>9022.0499438984607</c:v>
              </c:pt>
              <c:pt idx="212">
                <c:v>9010.5926036794608</c:v>
              </c:pt>
              <c:pt idx="213">
                <c:v>8999.3622139658801</c:v>
              </c:pt>
              <c:pt idx="214">
                <c:v>8993.8549514241895</c:v>
              </c:pt>
              <c:pt idx="215">
                <c:v>8985.6267822780901</c:v>
              </c:pt>
              <c:pt idx="216">
                <c:v>8974.4115038029904</c:v>
              </c:pt>
              <c:pt idx="217">
                <c:v>8963.9786852656507</c:v>
              </c:pt>
              <c:pt idx="218">
                <c:v>8948.5270917008602</c:v>
              </c:pt>
              <c:pt idx="219">
                <c:v>8936.8398290834994</c:v>
              </c:pt>
              <c:pt idx="220">
                <c:v>8928.3426758191908</c:v>
              </c:pt>
              <c:pt idx="221">
                <c:v>8915.2311916983799</c:v>
              </c:pt>
              <c:pt idx="222">
                <c:v>8904.9549956330102</c:v>
              </c:pt>
              <c:pt idx="223">
                <c:v>8891.3539376218796</c:v>
              </c:pt>
              <c:pt idx="224">
                <c:v>8883.5204213030793</c:v>
              </c:pt>
              <c:pt idx="225">
                <c:v>8871.23280704846</c:v>
              </c:pt>
              <c:pt idx="226">
                <c:v>8861.3160409798093</c:v>
              </c:pt>
              <c:pt idx="227">
                <c:v>8850.1548378662101</c:v>
              </c:pt>
              <c:pt idx="228">
                <c:v>8840.1533889212697</c:v>
              </c:pt>
              <c:pt idx="229">
                <c:v>8829.3921419759408</c:v>
              </c:pt>
              <c:pt idx="230">
                <c:v>8820.3804506747692</c:v>
              </c:pt>
              <c:pt idx="231">
                <c:v>8807.8577298049204</c:v>
              </c:pt>
              <c:pt idx="232">
                <c:v>8798.8013181822498</c:v>
              </c:pt>
              <c:pt idx="233">
                <c:v>8788.1945002655993</c:v>
              </c:pt>
              <c:pt idx="234">
                <c:v>8780.3350148937006</c:v>
              </c:pt>
              <c:pt idx="235">
                <c:v>8772.3885043744704</c:v>
              </c:pt>
              <c:pt idx="236">
                <c:v>8763.2122405910104</c:v>
              </c:pt>
              <c:pt idx="237">
                <c:v>8750.2755873653496</c:v>
              </c:pt>
              <c:pt idx="238">
                <c:v>8741.7666211707401</c:v>
              </c:pt>
              <c:pt idx="239">
                <c:v>8728.0632388807808</c:v>
              </c:pt>
              <c:pt idx="240">
                <c:v>8721.0268651621991</c:v>
              </c:pt>
              <c:pt idx="241">
                <c:v>8708.8733211925501</c:v>
              </c:pt>
              <c:pt idx="242">
                <c:v>8698.6342616864695</c:v>
              </c:pt>
              <c:pt idx="243">
                <c:v>8689.4546060993198</c:v>
              </c:pt>
              <c:pt idx="244">
                <c:v>8683.6881899020991</c:v>
              </c:pt>
              <c:pt idx="245">
                <c:v>8676.1547910056706</c:v>
              </c:pt>
              <c:pt idx="246">
                <c:v>8666.3406917190605</c:v>
              </c:pt>
              <c:pt idx="247">
                <c:v>8659.6878945020799</c:v>
              </c:pt>
              <c:pt idx="248">
                <c:v>8647.5511153958705</c:v>
              </c:pt>
              <c:pt idx="249">
                <c:v>8634.4601328506396</c:v>
              </c:pt>
              <c:pt idx="250">
                <c:v>8622.3748888355203</c:v>
              </c:pt>
              <c:pt idx="251">
                <c:v>8616.1350790035995</c:v>
              </c:pt>
              <c:pt idx="252">
                <c:v>8607.4760782447502</c:v>
              </c:pt>
              <c:pt idx="253">
                <c:v>8598.28096673045</c:v>
              </c:pt>
              <c:pt idx="254">
                <c:v>8591.8674194833002</c:v>
              </c:pt>
              <c:pt idx="255">
                <c:v>8584.2436652575398</c:v>
              </c:pt>
              <c:pt idx="256">
                <c:v>8575.1666941893891</c:v>
              </c:pt>
              <c:pt idx="257">
                <c:v>8566.5000115638795</c:v>
              </c:pt>
              <c:pt idx="258">
                <c:v>8557.9454328453194</c:v>
              </c:pt>
              <c:pt idx="259">
                <c:v>8550.3899389746693</c:v>
              </c:pt>
              <c:pt idx="260">
                <c:v>8538.9798876843306</c:v>
              </c:pt>
              <c:pt idx="261">
                <c:v>8528.9900463587892</c:v>
              </c:pt>
              <c:pt idx="262">
                <c:v>8521.4365608445096</c:v>
              </c:pt>
              <c:pt idx="263">
                <c:v>8515.7263629669997</c:v>
              </c:pt>
              <c:pt idx="264">
                <c:v>8505.0956032192898</c:v>
              </c:pt>
              <c:pt idx="265">
                <c:v>8496.6283069960191</c:v>
              </c:pt>
              <c:pt idx="266">
                <c:v>8487.2417715317297</c:v>
              </c:pt>
              <c:pt idx="267">
                <c:v>8477.1968243390202</c:v>
              </c:pt>
              <c:pt idx="268">
                <c:v>8472.3471579883699</c:v>
              </c:pt>
              <c:pt idx="269">
                <c:v>8465.4682686660799</c:v>
              </c:pt>
              <c:pt idx="270">
                <c:v>8457.8999773291507</c:v>
              </c:pt>
              <c:pt idx="271">
                <c:v>8446.9069283367899</c:v>
              </c:pt>
              <c:pt idx="272">
                <c:v>8439.6284300049992</c:v>
              </c:pt>
              <c:pt idx="273">
                <c:v>8435.3796994457807</c:v>
              </c:pt>
              <c:pt idx="274">
                <c:v>8430.0094857832792</c:v>
              </c:pt>
              <c:pt idx="275">
                <c:v>8423.3803787903507</c:v>
              </c:pt>
              <c:pt idx="276">
                <c:v>8416.0771427576892</c:v>
              </c:pt>
              <c:pt idx="277">
                <c:v>8409.6938749240799</c:v>
              </c:pt>
              <c:pt idx="278">
                <c:v>8402.0251029240007</c:v>
              </c:pt>
              <c:pt idx="279">
                <c:v>8396.7089007546292</c:v>
              </c:pt>
              <c:pt idx="280">
                <c:v>8388.6339363045699</c:v>
              </c:pt>
              <c:pt idx="281">
                <c:v>8379.4228160815692</c:v>
              </c:pt>
              <c:pt idx="282">
                <c:v>8369.6362251418104</c:v>
              </c:pt>
              <c:pt idx="283">
                <c:v>8362.2298754005496</c:v>
              </c:pt>
              <c:pt idx="284">
                <c:v>8354.8271466926799</c:v>
              </c:pt>
              <c:pt idx="285">
                <c:v>8343.9336704780799</c:v>
              </c:pt>
              <c:pt idx="286">
                <c:v>8336.0943099851393</c:v>
              </c:pt>
              <c:pt idx="287">
                <c:v>8329.9103769520407</c:v>
              </c:pt>
              <c:pt idx="288">
                <c:v>8317.8611858632794</c:v>
              </c:pt>
              <c:pt idx="289">
                <c:v>8308.9274806291905</c:v>
              </c:pt>
              <c:pt idx="290">
                <c:v>8301.0094927331502</c:v>
              </c:pt>
              <c:pt idx="291">
                <c:v>8293.2784576566901</c:v>
              </c:pt>
              <c:pt idx="292">
                <c:v>8279.95245684172</c:v>
              </c:pt>
              <c:pt idx="293">
                <c:v>8271.2417792904598</c:v>
              </c:pt>
              <c:pt idx="294">
                <c:v>8263.8410962626203</c:v>
              </c:pt>
              <c:pt idx="295">
                <c:v>8255.6616731500508</c:v>
              </c:pt>
              <c:pt idx="296">
                <c:v>8244.7919585662003</c:v>
              </c:pt>
              <c:pt idx="297">
                <c:v>8231.1671010582304</c:v>
              </c:pt>
              <c:pt idx="298">
                <c:v>8223.4359308291405</c:v>
              </c:pt>
              <c:pt idx="299">
                <c:v>8209.1143115923296</c:v>
              </c:pt>
              <c:pt idx="300">
                <c:v>8203.8455888183307</c:v>
              </c:pt>
              <c:pt idx="301">
                <c:v>8193.3858568116393</c:v>
              </c:pt>
              <c:pt idx="302">
                <c:v>8179.56804600956</c:v>
              </c:pt>
              <c:pt idx="303">
                <c:v>8169.2857502595498</c:v>
              </c:pt>
              <c:pt idx="304">
                <c:v>8160.8567063935898</c:v>
              </c:pt>
              <c:pt idx="305">
                <c:v>8149.3523826544597</c:v>
              </c:pt>
              <c:pt idx="306">
                <c:v>8140.0272101360197</c:v>
              </c:pt>
              <c:pt idx="307">
                <c:v>8130.6068777801302</c:v>
              </c:pt>
              <c:pt idx="308">
                <c:v>8120.53940585488</c:v>
              </c:pt>
              <c:pt idx="309">
                <c:v>8108.9516768032499</c:v>
              </c:pt>
              <c:pt idx="310">
                <c:v>8103.9886090212603</c:v>
              </c:pt>
              <c:pt idx="311">
                <c:v>8093.5472100368197</c:v>
              </c:pt>
              <c:pt idx="312">
                <c:v>8083.5213695775201</c:v>
              </c:pt>
              <c:pt idx="313">
                <c:v>8072.6592384688402</c:v>
              </c:pt>
              <c:pt idx="314">
                <c:v>8062.2601502653997</c:v>
              </c:pt>
              <c:pt idx="315">
                <c:v>8052.9090340149396</c:v>
              </c:pt>
              <c:pt idx="316">
                <c:v>8043.0386710839803</c:v>
              </c:pt>
              <c:pt idx="317">
                <c:v>8037.0035702770801</c:v>
              </c:pt>
              <c:pt idx="318">
                <c:v>8032.0270992885398</c:v>
              </c:pt>
              <c:pt idx="319">
                <c:v>8023.75480306605</c:v>
              </c:pt>
              <c:pt idx="320">
                <c:v>8013.5416659906696</c:v>
              </c:pt>
              <c:pt idx="321">
                <c:v>8002.0674661352195</c:v>
              </c:pt>
              <c:pt idx="322">
                <c:v>7994.2826024306196</c:v>
              </c:pt>
              <c:pt idx="323">
                <c:v>7982.01630096794</c:v>
              </c:pt>
              <c:pt idx="324">
                <c:v>7974.1759501514398</c:v>
              </c:pt>
              <c:pt idx="325">
                <c:v>7963.8470139544397</c:v>
              </c:pt>
              <c:pt idx="326">
                <c:v>7957.16689406556</c:v>
              </c:pt>
              <c:pt idx="327">
                <c:v>7951.7257314236804</c:v>
              </c:pt>
              <c:pt idx="328">
                <c:v>7940.2789246576804</c:v>
              </c:pt>
              <c:pt idx="329">
                <c:v>7927.3706007991304</c:v>
              </c:pt>
              <c:pt idx="330">
                <c:v>7916.5441153462998</c:v>
              </c:pt>
              <c:pt idx="331">
                <c:v>7903.5122632070797</c:v>
              </c:pt>
              <c:pt idx="332">
                <c:v>7891.8154236643304</c:v>
              </c:pt>
              <c:pt idx="333">
                <c:v>7882.8178937231996</c:v>
              </c:pt>
              <c:pt idx="334">
                <c:v>7870.9367057864902</c:v>
              </c:pt>
              <c:pt idx="335">
                <c:v>7860.5257738440696</c:v>
              </c:pt>
              <c:pt idx="336">
                <c:v>7846.7690460785798</c:v>
              </c:pt>
              <c:pt idx="337">
                <c:v>7840.6780836988</c:v>
              </c:pt>
              <c:pt idx="338">
                <c:v>7828.0496712641198</c:v>
              </c:pt>
              <c:pt idx="339">
                <c:v>7816.0798224592099</c:v>
              </c:pt>
              <c:pt idx="340">
                <c:v>7805.7713248146601</c:v>
              </c:pt>
              <c:pt idx="341">
                <c:v>7796.6507210071604</c:v>
              </c:pt>
              <c:pt idx="342">
                <c:v>7789.5909156544203</c:v>
              </c:pt>
              <c:pt idx="343">
                <c:v>7779.1081097962897</c:v>
              </c:pt>
              <c:pt idx="344">
                <c:v>7769.8537799711703</c:v>
              </c:pt>
              <c:pt idx="345">
                <c:v>7758.4531869189695</c:v>
              </c:pt>
              <c:pt idx="346">
                <c:v>7747.3520720974302</c:v>
              </c:pt>
              <c:pt idx="347">
                <c:v>7737.5269353630101</c:v>
              </c:pt>
              <c:pt idx="348">
                <c:v>7727.5721500002001</c:v>
              </c:pt>
              <c:pt idx="349">
                <c:v>7717.7244425354702</c:v>
              </c:pt>
              <c:pt idx="350">
                <c:v>7702.8560448061298</c:v>
              </c:pt>
              <c:pt idx="351">
                <c:v>7690.3536395656502</c:v>
              </c:pt>
              <c:pt idx="352">
                <c:v>7680.7558589073196</c:v>
              </c:pt>
              <c:pt idx="353">
                <c:v>7672.70357022801</c:v>
              </c:pt>
              <c:pt idx="354">
                <c:v>7660.1581116534098</c:v>
              </c:pt>
              <c:pt idx="355">
                <c:v>7650.3978492615197</c:v>
              </c:pt>
              <c:pt idx="356">
                <c:v>7638.1280051686599</c:v>
              </c:pt>
              <c:pt idx="357">
                <c:v>7622.6769422509196</c:v>
              </c:pt>
              <c:pt idx="358">
                <c:v>7606.4754583902704</c:v>
              </c:pt>
              <c:pt idx="359">
                <c:v>7589.5223610790499</c:v>
              </c:pt>
              <c:pt idx="360">
                <c:v>7576.0893426723896</c:v>
              </c:pt>
              <c:pt idx="361">
                <c:v>7561.3445191238097</c:v>
              </c:pt>
              <c:pt idx="362">
                <c:v>7547.1603066771504</c:v>
              </c:pt>
              <c:pt idx="363">
                <c:v>7534.7647712375401</c:v>
              </c:pt>
              <c:pt idx="364">
                <c:v>7512.0917372454096</c:v>
              </c:pt>
              <c:pt idx="365">
                <c:v>7500.1185733615503</c:v>
              </c:pt>
              <c:pt idx="366">
                <c:v>7483.5026057820296</c:v>
              </c:pt>
              <c:pt idx="367">
                <c:v>7461.00462271371</c:v>
              </c:pt>
              <c:pt idx="368">
                <c:v>7437.94240304094</c:v>
              </c:pt>
              <c:pt idx="369">
                <c:v>7417.3879584374699</c:v>
              </c:pt>
              <c:pt idx="370">
                <c:v>7401.6603456489001</c:v>
              </c:pt>
              <c:pt idx="371">
                <c:v>7385.01134386581</c:v>
              </c:pt>
              <c:pt idx="372">
                <c:v>7365.5285154194598</c:v>
              </c:pt>
              <c:pt idx="373">
                <c:v>7349.7646772982498</c:v>
              </c:pt>
              <c:pt idx="374">
                <c:v>7325.9506535178598</c:v>
              </c:pt>
              <c:pt idx="375">
                <c:v>7309.2181676852297</c:v>
              </c:pt>
              <c:pt idx="376">
                <c:v>7282.5719869607001</c:v>
              </c:pt>
              <c:pt idx="377">
                <c:v>7254.3792686181796</c:v>
              </c:pt>
              <c:pt idx="378">
                <c:v>7230.4857145716296</c:v>
              </c:pt>
              <c:pt idx="379">
                <c:v>7212.8943378681997</c:v>
              </c:pt>
              <c:pt idx="380">
                <c:v>7188.4505701071303</c:v>
              </c:pt>
              <c:pt idx="381">
                <c:v>7173.5851237371498</c:v>
              </c:pt>
              <c:pt idx="382">
                <c:v>7153.4430791310197</c:v>
              </c:pt>
              <c:pt idx="383">
                <c:v>7124.6398209604504</c:v>
              </c:pt>
              <c:pt idx="384">
                <c:v>7097.1598950752204</c:v>
              </c:pt>
              <c:pt idx="385">
                <c:v>7071.4165658874799</c:v>
              </c:pt>
              <c:pt idx="386">
                <c:v>7041.7306023408701</c:v>
              </c:pt>
              <c:pt idx="387">
                <c:v>7014.4969836683103</c:v>
              </c:pt>
              <c:pt idx="388">
                <c:v>6990.8492702226604</c:v>
              </c:pt>
              <c:pt idx="389">
                <c:v>6958.9666585210098</c:v>
              </c:pt>
              <c:pt idx="390">
                <c:v>6916.2060274861697</c:v>
              </c:pt>
              <c:pt idx="391">
                <c:v>6871.6138064077904</c:v>
              </c:pt>
              <c:pt idx="392">
                <c:v>6803.7646518351403</c:v>
              </c:pt>
              <c:pt idx="393">
                <c:v>6742.8961409556596</c:v>
              </c:pt>
              <c:pt idx="394">
                <c:v>6538.1879663923701</c:v>
              </c:pt>
              <c:pt idx="395">
                <c:v>6416.4055340443301</c:v>
              </c:pt>
              <c:pt idx="396">
                <c:v>6273.96512287716</c:v>
              </c:pt>
              <c:pt idx="397">
                <c:v>6091.8853566584303</c:v>
              </c:pt>
              <c:pt idx="398">
                <c:v>5785.5465061774103</c:v>
              </c:pt>
              <c:pt idx="399">
                <c:v>5679.7303342506802</c:v>
              </c:pt>
              <c:pt idx="400">
                <c:v>5491.2071597657095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86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1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5092.924</c:v>
                </c:pt>
                <c:pt idx="1">
                  <c:v>4297.2640000000001</c:v>
                </c:pt>
                <c:pt idx="2">
                  <c:v>4966.08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43.774000000000001</c:v>
                </c:pt>
                <c:pt idx="1">
                  <c:v>15.217000000000001</c:v>
                </c:pt>
                <c:pt idx="2">
                  <c:v>63.231999999999999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1573.854</c:v>
                </c:pt>
                <c:pt idx="1">
                  <c:v>1564.1669999999999</c:v>
                </c:pt>
                <c:pt idx="2">
                  <c:v>1469.953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-3783.6379999999999</c:v>
                </c:pt>
                <c:pt idx="1">
                  <c:v>-3314.1509999999998</c:v>
                </c:pt>
                <c:pt idx="2">
                  <c:v>-3339.846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-2675.0639999999999</c:v>
                </c:pt>
                <c:pt idx="1">
                  <c:v>-2329.194</c:v>
                </c:pt>
                <c:pt idx="2">
                  <c:v>-2957.08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-135.21700000000001</c:v>
                </c:pt>
                <c:pt idx="1">
                  <c:v>-117.657</c:v>
                </c:pt>
                <c:pt idx="2">
                  <c:v>-102.053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-7.9249999999999998</c:v>
                </c:pt>
                <c:pt idx="1">
                  <c:v>-10.438000000000001</c:v>
                </c:pt>
                <c:pt idx="2">
                  <c:v>-5.5449999999999999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-108.70699999999999</c:v>
                </c:pt>
                <c:pt idx="1">
                  <c:v>-105.20699999999999</c:v>
                </c:pt>
                <c:pt idx="2">
                  <c:v>-94.741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3783.6378140000002</c:v>
                </c:pt>
                <c:pt idx="1">
                  <c:v>3314.1510870000002</c:v>
                </c:pt>
                <c:pt idx="2">
                  <c:v>3339.8460200000004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674.15849800000001</c:v>
                </c:pt>
                <c:pt idx="1">
                  <c:v>592.36712299999988</c:v>
                </c:pt>
                <c:pt idx="2">
                  <c:v>624.46188499999994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1652.0356280000003</c:v>
                </c:pt>
                <c:pt idx="1">
                  <c:v>1451.0471910000001</c:v>
                </c:pt>
                <c:pt idx="2">
                  <c:v>1844.416772994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181.02677899999998</c:v>
                </c:pt>
                <c:pt idx="1">
                  <c:v>154.80293499999999</c:v>
                </c:pt>
                <c:pt idx="2">
                  <c:v>159.04818300600002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56.075568999999994</c:v>
                </c:pt>
                <c:pt idx="1">
                  <c:v>50.136763999999992</c:v>
                </c:pt>
                <c:pt idx="2">
                  <c:v>51.361845000000002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-43.77384</c:v>
                </c:pt>
                <c:pt idx="1">
                  <c:v>-15.216925000000002</c:v>
                </c:pt>
                <c:pt idx="2">
                  <c:v>-63.231538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-674.15849800000001</c:v>
                </c:pt>
                <c:pt idx="1">
                  <c:v>-592.36712299999999</c:v>
                </c:pt>
                <c:pt idx="2">
                  <c:v>-624.46188500000005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-0.13388600000000003</c:v>
                </c:pt>
                <c:pt idx="1">
                  <c:v>-0.108344</c:v>
                </c:pt>
                <c:pt idx="2">
                  <c:v>-0.12367300000000001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-644.77041399999996</c:v>
                </c:pt>
                <c:pt idx="1">
                  <c:v>-574.11938699999996</c:v>
                </c:pt>
                <c:pt idx="2">
                  <c:v>-645.38170300000013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-250.05377299999998</c:v>
                </c:pt>
                <c:pt idx="1">
                  <c:v>-249.69058799999999</c:v>
                </c:pt>
                <c:pt idx="2">
                  <c:v>-270.79024099999998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-6.9089530000000003</c:v>
                </c:pt>
                <c:pt idx="1">
                  <c:v>-5.624625</c:v>
                </c:pt>
                <c:pt idx="2">
                  <c:v>-7.2643580000000005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-141.72737499999999</c:v>
                </c:pt>
                <c:pt idx="1">
                  <c:v>-122.14984799999999</c:v>
                </c:pt>
                <c:pt idx="2">
                  <c:v>-147.37585300000003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-1677.2226679999999</c:v>
                </c:pt>
                <c:pt idx="1">
                  <c:v>-1552.331684</c:v>
                </c:pt>
                <c:pt idx="2">
                  <c:v>-1707.8559250000001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-797.73758081090693</c:v>
                </c:pt>
                <c:pt idx="1">
                  <c:v>-688.56045143856113</c:v>
                </c:pt>
                <c:pt idx="2">
                  <c:v>-737.25803098935501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-1853.3804061890928</c:v>
                </c:pt>
                <c:pt idx="1">
                  <c:v>-1541.0371825614391</c:v>
                </c:pt>
                <c:pt idx="2">
                  <c:v>-1575.446846010645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-10.522493000000001</c:v>
                </c:pt>
                <c:pt idx="1">
                  <c:v>-8.778734</c:v>
                </c:pt>
                <c:pt idx="2">
                  <c:v>-8.5431229999999996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-246.5444</c:v>
                </c:pt>
                <c:pt idx="1">
                  <c:v>-212.520208</c:v>
                </c:pt>
                <c:pt idx="2">
                  <c:v>-231.40153000000001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2359.651999999995</c:v>
                </c:pt>
                <c:pt idx="1">
                  <c:v>4767.1490000000076</c:v>
                </c:pt>
                <c:pt idx="2">
                  <c:v>9378.1349999999948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3402.3849999999984</c:v>
                </c:pt>
                <c:pt idx="1">
                  <c:v>7334.0300000000088</c:v>
                </c:pt>
                <c:pt idx="2">
                  <c:v>14988.84499999999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1409.1499999999985</c:v>
                </c:pt>
                <c:pt idx="1">
                  <c:v>3105.2409999999991</c:v>
                </c:pt>
                <c:pt idx="2">
                  <c:v>6456.5460000000048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12974.784000000005</c:v>
                </c:pt>
                <c:pt idx="1">
                  <c:v>27168.297999999955</c:v>
                </c:pt>
                <c:pt idx="2">
                  <c:v>56198.383000000023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30068.883000000002</c:v>
                </c:pt>
                <c:pt idx="1">
                  <c:v>61767.424999999981</c:v>
                </c:pt>
                <c:pt idx="2">
                  <c:v>127147.13000000006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9918.49</c:v>
                </c:pt>
                <c:pt idx="1">
                  <c:v>20730.203000000005</c:v>
                </c:pt>
                <c:pt idx="2">
                  <c:v>44673.573999999993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24006430446194227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6.4285714285714238E-2"/>
                  <c:y val="-0.13753581661891118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1.4285714285714285E-2"/>
                  <c:y val="-0.1566380133715377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9.5238095238095247E-3"/>
                  <c:y val="-0.1528175740210124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8054878.46</c:v>
                </c:pt>
                <c:pt idx="1">
                  <c:v>11663034.552999999</c:v>
                </c:pt>
                <c:pt idx="2">
                  <c:v>774839.848</c:v>
                </c:pt>
                <c:pt idx="3">
                  <c:v>1088077.5629999998</c:v>
                </c:pt>
                <c:pt idx="4">
                  <c:v>587477.87899999996</c:v>
                </c:pt>
                <c:pt idx="5">
                  <c:v>287415.08</c:v>
                </c:pt>
                <c:pt idx="6">
                  <c:v>244385.45599999998</c:v>
                </c:pt>
                <c:pt idx="7">
                  <c:v>443848.30299999972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7.3809523809523811E-2"/>
                  <c:y val="-8.78701050620821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9557.777</c:v>
                </c:pt>
                <c:pt idx="2">
                  <c:v>1363.5</c:v>
                </c:pt>
                <c:pt idx="3">
                  <c:v>988.99599999999987</c:v>
                </c:pt>
                <c:pt idx="4">
                  <c:v>1111.5881299999999</c:v>
                </c:pt>
                <c:pt idx="5">
                  <c:v>1171.5</c:v>
                </c:pt>
                <c:pt idx="6">
                  <c:v>339.4119</c:v>
                </c:pt>
                <c:pt idx="7">
                  <c:v>2073.1363499999975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2.7818999999999998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279.26699999999994</c:v>
                </c:pt>
                <c:pt idx="1">
                  <c:v>331.17799999999988</c:v>
                </c:pt>
                <c:pt idx="2">
                  <c:v>106.46299999999998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1110.32</c:v>
                </c:pt>
                <c:pt idx="1">
                  <c:v>1533.5650000000001</c:v>
                </c:pt>
                <c:pt idx="2">
                  <c:v>728.51599999999996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15319.851000000001</c:v>
                </c:pt>
                <c:pt idx="1">
                  <c:v>17971.7</c:v>
                </c:pt>
                <c:pt idx="2">
                  <c:v>8497.7900000000009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70932.076999999976</c:v>
                </c:pt>
                <c:pt idx="1">
                  <c:v>86214.344000000099</c:v>
                </c:pt>
                <c:pt idx="2">
                  <c:v>41360.38499999998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1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2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8098.4197500000028</c:v>
                </c:pt>
                <c:pt idx="1">
                  <c:v>6936.7911260000001</c:v>
                </c:pt>
                <c:pt idx="2">
                  <c:v>8108.7462660000028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-6011.1948999999986</c:v>
                </c:pt>
                <c:pt idx="1">
                  <c:v>-5303.8621480000011</c:v>
                </c:pt>
                <c:pt idx="2">
                  <c:v>-5702.8040790000059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-539.47782199999961</c:v>
                </c:pt>
                <c:pt idx="1">
                  <c:v>-470.07441000000011</c:v>
                </c:pt>
                <c:pt idx="2">
                  <c:v>-536.42034699999965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-355.25139999999999</c:v>
                </c:pt>
                <c:pt idx="1">
                  <c:v>-317.72720800000002</c:v>
                </c:pt>
                <c:pt idx="2">
                  <c:v>-326.14253000000002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-142.12595300000001</c:v>
                </c:pt>
                <c:pt idx="1">
                  <c:v>-123.28162499999999</c:v>
                </c:pt>
                <c:pt idx="2">
                  <c:v>-109.317358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-1025.9945870000006</c:v>
                </c:pt>
                <c:pt idx="1">
                  <c:v>-697.31239500000015</c:v>
                </c:pt>
                <c:pt idx="2">
                  <c:v>-1416.9986560000002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7.1844137867053903E-2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0.32505097004526912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1.7301547870884383E-4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8.7218347723878016E-5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0.56622823241626941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3.6616425844975015E-2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16949.082999999999</c:v>
                </c:pt>
                <c:pt idx="1">
                  <c:v>16451.505000000001</c:v>
                </c:pt>
                <c:pt idx="2">
                  <c:v>17453.867000000002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76992.472999999998</c:v>
                </c:pt>
                <c:pt idx="1">
                  <c:v>72488.661000000007</c:v>
                </c:pt>
                <c:pt idx="2">
                  <c:v>80604.304000000004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49.199000000000005</c:v>
                </c:pt>
                <c:pt idx="1">
                  <c:v>37.83</c:v>
                </c:pt>
                <c:pt idx="2">
                  <c:v>35.439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61.737000000000002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124733.648</c:v>
                </c:pt>
                <c:pt idx="1">
                  <c:v>129839.34300000002</c:v>
                </c:pt>
                <c:pt idx="2">
                  <c:v>146228.36900000004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8900.7039999999979</c:v>
                </c:pt>
                <c:pt idx="1">
                  <c:v>8087.23</c:v>
                </c:pt>
                <c:pt idx="2">
                  <c:v>8930.7900000000009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2.6591391906952779E-2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4.5793188498073553E-2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0.92761541959497351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6016.9790000000003</c:v>
                </c:pt>
                <c:pt idx="1">
                  <c:v>5229.0160000000005</c:v>
                </c:pt>
                <c:pt idx="2">
                  <c:v>6226.5569999999989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10087.576999999999</c:v>
                </c:pt>
                <c:pt idx="1">
                  <c:v>9484.3260000000028</c:v>
                </c:pt>
                <c:pt idx="2">
                  <c:v>10517.679000000002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210390.24500000005</c:v>
                </c:pt>
                <c:pt idx="1">
                  <c:v>189527.69299999997</c:v>
                </c:pt>
                <c:pt idx="2">
                  <c:v>209595.4230000003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4.6931469999999997</c:v>
                </c:pt>
                <c:pt idx="1">
                  <c:v>21.743524999999998</c:v>
                </c:pt>
                <c:pt idx="2">
                  <c:v>390.97213199999999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296.77749599999993</c:v>
                </c:pt>
                <c:pt idx="1">
                  <c:v>165.31826799999999</c:v>
                </c:pt>
                <c:pt idx="2">
                  <c:v>10.591484000000001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0.16392800000000002</c:v>
                </c:pt>
                <c:pt idx="1">
                  <c:v>14.801511000000001</c:v>
                </c:pt>
                <c:pt idx="2">
                  <c:v>267.97750400000001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5.3688129999999994</c:v>
                </c:pt>
                <c:pt idx="1">
                  <c:v>6.4075389999999999</c:v>
                </c:pt>
                <c:pt idx="2">
                  <c:v>1446.2547220000001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0.20965</c:v>
                </c:pt>
                <c:pt idx="1">
                  <c:v>5.0535590000000008</c:v>
                </c:pt>
                <c:pt idx="2">
                  <c:v>6.4580000000000002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4.423</c:v>
                </c:pt>
                <c:pt idx="2">
                  <c:v>0.66071999999999997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0.57119599999999993</c:v>
                </c:pt>
                <c:pt idx="1">
                  <c:v>6.1990480000000012</c:v>
                </c:pt>
                <c:pt idx="2">
                  <c:v>18.699373000000001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0.60995200000000005</c:v>
                </c:pt>
                <c:pt idx="1">
                  <c:v>19.361331</c:v>
                </c:pt>
                <c:pt idx="2">
                  <c:v>85.388191999999989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1.2707390000000001</c:v>
                </c:pt>
                <c:pt idx="1">
                  <c:v>0.52797800000000006</c:v>
                </c:pt>
                <c:pt idx="2">
                  <c:v>0.74195600000000006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212.30168399999997</c:v>
                </c:pt>
                <c:pt idx="1">
                  <c:v>160.301219</c:v>
                </c:pt>
                <c:pt idx="2">
                  <c:v>314.11465400000003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474.17400000000032</c:v>
                </c:pt>
                <c:pt idx="1">
                  <c:v>385.31799999999993</c:v>
                </c:pt>
                <c:pt idx="2">
                  <c:v>9132.3060000000023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834.9580000000002</c:v>
                </c:pt>
                <c:pt idx="1">
                  <c:v>1128.3219999999994</c:v>
                </c:pt>
                <c:pt idx="2">
                  <c:v>17759.421999999991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9557.777</c:v>
                </c:pt>
                <c:pt idx="2">
                  <c:v>1363.5</c:v>
                </c:pt>
                <c:pt idx="3">
                  <c:v>988.99599999999987</c:v>
                </c:pt>
                <c:pt idx="4">
                  <c:v>1111.5881299999999</c:v>
                </c:pt>
                <c:pt idx="5">
                  <c:v>1171.5</c:v>
                </c:pt>
                <c:pt idx="6">
                  <c:v>339.4119</c:v>
                </c:pt>
                <c:pt idx="7">
                  <c:v>2073.1363499999975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9557.7770000000019</c:v>
                </c:pt>
                <c:pt idx="1">
                  <c:v>9557.7770000000019</c:v>
                </c:pt>
                <c:pt idx="2">
                  <c:v>9557.7770000000019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984.07299999999987</c:v>
                </c:pt>
                <c:pt idx="1">
                  <c:v>988.17799999999988</c:v>
                </c:pt>
                <c:pt idx="2">
                  <c:v>988.99599999999987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1112.4406299999969</c:v>
                </c:pt>
                <c:pt idx="1">
                  <c:v>1112.170129999997</c:v>
                </c:pt>
                <c:pt idx="2">
                  <c:v>1111.5881299999969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339.41190000000012</c:v>
                </c:pt>
                <c:pt idx="1">
                  <c:v>339.41190000000012</c:v>
                </c:pt>
                <c:pt idx="2">
                  <c:v>339.41190000000012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2073.8761100000934</c:v>
                </c:pt>
                <c:pt idx="1">
                  <c:v>2083.7636100000914</c:v>
                </c:pt>
                <c:pt idx="2">
                  <c:v>2073.1363500000848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147.94</c:v>
                </c:pt>
                <c:pt idx="1">
                  <c:v>215.44500000000002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14.759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1259.6520000000003</c:v>
                </c:pt>
                <c:pt idx="8">
                  <c:v>111.43100000000001</c:v>
                </c:pt>
                <c:pt idx="9">
                  <c:v>1273.7099999999998</c:v>
                </c:pt>
                <c:pt idx="10">
                  <c:v>262.08500000000004</c:v>
                </c:pt>
                <c:pt idx="11">
                  <c:v>1151.8600000000001</c:v>
                </c:pt>
                <c:pt idx="12">
                  <c:v>4034.8129999999996</c:v>
                </c:pt>
                <c:pt idx="13">
                  <c:v>132.54200000000003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19.924999999999994</c:v>
                </c:pt>
                <c:pt idx="1">
                  <c:v>53.234999999999992</c:v>
                </c:pt>
                <c:pt idx="2">
                  <c:v>78.827999999999975</c:v>
                </c:pt>
                <c:pt idx="3">
                  <c:v>22.75</c:v>
                </c:pt>
                <c:pt idx="4">
                  <c:v>84.801000000000016</c:v>
                </c:pt>
                <c:pt idx="5">
                  <c:v>59.043000000000021</c:v>
                </c:pt>
                <c:pt idx="6">
                  <c:v>41.361000000000018</c:v>
                </c:pt>
                <c:pt idx="7">
                  <c:v>93.376999999999981</c:v>
                </c:pt>
                <c:pt idx="8">
                  <c:v>120.74199999999992</c:v>
                </c:pt>
                <c:pt idx="9">
                  <c:v>58.352000000000011</c:v>
                </c:pt>
                <c:pt idx="10">
                  <c:v>70.522000000000006</c:v>
                </c:pt>
                <c:pt idx="11">
                  <c:v>206.328</c:v>
                </c:pt>
                <c:pt idx="12">
                  <c:v>45.567000000000029</c:v>
                </c:pt>
                <c:pt idx="13">
                  <c:v>34.164999999999999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175.61595000000011</c:v>
                </c:pt>
                <c:pt idx="2">
                  <c:v>34.182999999999993</c:v>
                </c:pt>
                <c:pt idx="3">
                  <c:v>7.9119999999999973</c:v>
                </c:pt>
                <c:pt idx="4">
                  <c:v>16.367599999999989</c:v>
                </c:pt>
                <c:pt idx="5">
                  <c:v>30.296399999999974</c:v>
                </c:pt>
                <c:pt idx="6">
                  <c:v>25.861799999999977</c:v>
                </c:pt>
                <c:pt idx="7">
                  <c:v>17.990399999999987</c:v>
                </c:pt>
                <c:pt idx="8">
                  <c:v>12.708039999999993</c:v>
                </c:pt>
                <c:pt idx="9">
                  <c:v>29.792300000000015</c:v>
                </c:pt>
                <c:pt idx="10">
                  <c:v>20.513799999999989</c:v>
                </c:pt>
                <c:pt idx="11">
                  <c:v>644.45669999999996</c:v>
                </c:pt>
                <c:pt idx="12">
                  <c:v>77.211639999999989</c:v>
                </c:pt>
                <c:pt idx="13">
                  <c:v>7.4725000000000001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50.096199999999996</c:v>
                </c:pt>
                <c:pt idx="7">
                  <c:v>28.4</c:v>
                </c:pt>
                <c:pt idx="8">
                  <c:v>45.891999999999996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21.413250000000033</c:v>
                </c:pt>
                <c:pt idx="1">
                  <c:v>243.59157000000019</c:v>
                </c:pt>
                <c:pt idx="2">
                  <c:v>443.44639999999947</c:v>
                </c:pt>
                <c:pt idx="3">
                  <c:v>12.772539999999989</c:v>
                </c:pt>
                <c:pt idx="4">
                  <c:v>90.338449999999867</c:v>
                </c:pt>
                <c:pt idx="5">
                  <c:v>92.063809999999634</c:v>
                </c:pt>
                <c:pt idx="6">
                  <c:v>111.66498999999995</c:v>
                </c:pt>
                <c:pt idx="7">
                  <c:v>61.209930000000327</c:v>
                </c:pt>
                <c:pt idx="8">
                  <c:v>109.73995999999998</c:v>
                </c:pt>
                <c:pt idx="9">
                  <c:v>95.799579999999779</c:v>
                </c:pt>
                <c:pt idx="10">
                  <c:v>209.22503999999864</c:v>
                </c:pt>
                <c:pt idx="11">
                  <c:v>247.04622999999893</c:v>
                </c:pt>
                <c:pt idx="12">
                  <c:v>176.28531000000001</c:v>
                </c:pt>
                <c:pt idx="13">
                  <c:v>158.53929000000045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31973.413</c:v>
                </c:pt>
                <c:pt idx="1">
                  <c:v>40288.381000000001</c:v>
                </c:pt>
                <c:pt idx="2">
                  <c:v>128478.21100000001</c:v>
                </c:pt>
                <c:pt idx="3">
                  <c:v>27155.171999999999</c:v>
                </c:pt>
                <c:pt idx="4">
                  <c:v>75585.310999999987</c:v>
                </c:pt>
                <c:pt idx="5">
                  <c:v>129966.30300000001</c:v>
                </c:pt>
                <c:pt idx="6">
                  <c:v>20588.483</c:v>
                </c:pt>
                <c:pt idx="7">
                  <c:v>381930.68299999996</c:v>
                </c:pt>
                <c:pt idx="8">
                  <c:v>97316.632000000012</c:v>
                </c:pt>
                <c:pt idx="9">
                  <c:v>74368.228000000003</c:v>
                </c:pt>
                <c:pt idx="10">
                  <c:v>49697.351000000002</c:v>
                </c:pt>
                <c:pt idx="11">
                  <c:v>202220.75099999999</c:v>
                </c:pt>
                <c:pt idx="12">
                  <c:v>506037.67000000004</c:v>
                </c:pt>
                <c:pt idx="13">
                  <c:v>122465.76500000001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779271.375</c:v>
                </c:pt>
                <c:pt idx="1">
                  <c:v>301906.38800000004</c:v>
                </c:pt>
                <c:pt idx="2">
                  <c:v>677974.12699999998</c:v>
                </c:pt>
                <c:pt idx="3">
                  <c:v>126689.32799999999</c:v>
                </c:pt>
                <c:pt idx="4">
                  <c:v>326166.30399999989</c:v>
                </c:pt>
                <c:pt idx="5">
                  <c:v>366796.783</c:v>
                </c:pt>
                <c:pt idx="6">
                  <c:v>332750.35099999997</c:v>
                </c:pt>
                <c:pt idx="7">
                  <c:v>650514.32299999997</c:v>
                </c:pt>
                <c:pt idx="8">
                  <c:v>409269.20899999997</c:v>
                </c:pt>
                <c:pt idx="9">
                  <c:v>264715.30300000001</c:v>
                </c:pt>
                <c:pt idx="10">
                  <c:v>376462.92200000002</c:v>
                </c:pt>
                <c:pt idx="11">
                  <c:v>738393.48699999996</c:v>
                </c:pt>
                <c:pt idx="12">
                  <c:v>423982.31099999999</c:v>
                </c:pt>
                <c:pt idx="13">
                  <c:v>282022.77699999989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345700</c:v>
                </c:pt>
                <c:pt idx="1">
                  <c:v>159505.91167217132</c:v>
                </c:pt>
                <c:pt idx="2">
                  <c:v>193436.78571899299</c:v>
                </c:pt>
                <c:pt idx="3">
                  <c:v>66473.41399999999</c:v>
                </c:pt>
                <c:pt idx="4">
                  <c:v>141052.96520460839</c:v>
                </c:pt>
                <c:pt idx="5">
                  <c:v>138007.74</c:v>
                </c:pt>
                <c:pt idx="6">
                  <c:v>98471.323000000004</c:v>
                </c:pt>
                <c:pt idx="7">
                  <c:v>190929.511</c:v>
                </c:pt>
                <c:pt idx="8">
                  <c:v>117527.63877471382</c:v>
                </c:pt>
                <c:pt idx="9">
                  <c:v>113266.31599999999</c:v>
                </c:pt>
                <c:pt idx="10">
                  <c:v>129701.867</c:v>
                </c:pt>
                <c:pt idx="11">
                  <c:v>295846.59899999999</c:v>
                </c:pt>
                <c:pt idx="12">
                  <c:v>156630.666</c:v>
                </c:pt>
                <c:pt idx="13">
                  <c:v>102659.62936833737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427381.68400000001</c:v>
                </c:pt>
                <c:pt idx="1">
                  <c:v>355807.33145978302</c:v>
                </c:pt>
                <c:pt idx="2">
                  <c:v>488489.52270821505</c:v>
                </c:pt>
                <c:pt idx="3">
                  <c:v>124121.28</c:v>
                </c:pt>
                <c:pt idx="4">
                  <c:v>233443.12854178878</c:v>
                </c:pt>
                <c:pt idx="5">
                  <c:v>318628.902</c:v>
                </c:pt>
                <c:pt idx="6">
                  <c:v>247568.12100000001</c:v>
                </c:pt>
                <c:pt idx="7">
                  <c:v>448381.60499999998</c:v>
                </c:pt>
                <c:pt idx="8">
                  <c:v>264499.94286841148</c:v>
                </c:pt>
                <c:pt idx="9">
                  <c:v>243860.72</c:v>
                </c:pt>
                <c:pt idx="10">
                  <c:v>293168.60399999999</c:v>
                </c:pt>
                <c:pt idx="11">
                  <c:v>954115.5419999999</c:v>
                </c:pt>
                <c:pt idx="12">
                  <c:v>349319.02399999998</c:v>
                </c:pt>
                <c:pt idx="13">
                  <c:v>240741.0066829772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0.11034639964894857"/>
                  <c:y val="0.1041862033478196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0.1076571372229161"/>
                  <c:y val="0.1438632402616451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7.7007989933143006E-2"/>
                  <c:y val="0.169170049252945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0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5842436.8451796984</c:v>
                </c:pt>
                <c:pt idx="1">
                  <c:v>921073.5791876755</c:v>
                </c:pt>
                <c:pt idx="2">
                  <c:v>201397.85325908317</c:v>
                </c:pt>
                <c:pt idx="3">
                  <c:v>146079.60053702479</c:v>
                </c:pt>
                <c:pt idx="4">
                  <c:v>285620.19408114522</c:v>
                </c:pt>
                <c:pt idx="5">
                  <c:v>4989593.0752611747</c:v>
                </c:pt>
                <c:pt idx="6">
                  <c:v>3505017.7756572072</c:v>
                </c:pt>
                <c:pt idx="7">
                  <c:v>322099.15383699088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201973.77314842868</c:v>
                </c:pt>
                <c:pt idx="1">
                  <c:v>289141.26853683882</c:v>
                </c:pt>
                <c:pt idx="2">
                  <c:v>519410.12603406701</c:v>
                </c:pt>
                <c:pt idx="3">
                  <c:v>111754.82100000001</c:v>
                </c:pt>
                <c:pt idx="4">
                  <c:v>378270.10811356403</c:v>
                </c:pt>
                <c:pt idx="5">
                  <c:v>339197.016</c:v>
                </c:pt>
                <c:pt idx="6">
                  <c:v>284310.67100000003</c:v>
                </c:pt>
                <c:pt idx="7">
                  <c:v>997385.00800000015</c:v>
                </c:pt>
                <c:pt idx="8">
                  <c:v>387942.5830019468</c:v>
                </c:pt>
                <c:pt idx="9">
                  <c:v>260171.12499999997</c:v>
                </c:pt>
                <c:pt idx="10">
                  <c:v>296677.78000000003</c:v>
                </c:pt>
                <c:pt idx="11">
                  <c:v>726325.37899999996</c:v>
                </c:pt>
                <c:pt idx="12">
                  <c:v>720724.76899999997</c:v>
                </c:pt>
                <c:pt idx="13">
                  <c:v>329152.41734485218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56016.790156409508</c:v>
                </c:pt>
                <c:pt idx="1">
                  <c:v>18883.875056766294</c:v>
                </c:pt>
                <c:pt idx="2">
                  <c:v>39759.611320190699</c:v>
                </c:pt>
                <c:pt idx="3">
                  <c:v>68837.774999999994</c:v>
                </c:pt>
                <c:pt idx="4">
                  <c:v>13876.599084439031</c:v>
                </c:pt>
                <c:pt idx="5">
                  <c:v>72836</c:v>
                </c:pt>
                <c:pt idx="6">
                  <c:v>32164.965</c:v>
                </c:pt>
                <c:pt idx="7">
                  <c:v>223893.81999999998</c:v>
                </c:pt>
                <c:pt idx="8">
                  <c:v>21133.182692515773</c:v>
                </c:pt>
                <c:pt idx="9">
                  <c:v>29626.294999999998</c:v>
                </c:pt>
                <c:pt idx="10">
                  <c:v>21256.552</c:v>
                </c:pt>
                <c:pt idx="11">
                  <c:v>93336.413</c:v>
                </c:pt>
                <c:pt idx="12">
                  <c:v>87325.752999999997</c:v>
                </c:pt>
                <c:pt idx="13">
                  <c:v>142125.94787735411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97057.939069662796</c:v>
                </c:pt>
                <c:pt idx="1">
                  <c:v>5387.4524143393</c:v>
                </c:pt>
                <c:pt idx="2">
                  <c:v>21948.819303213761</c:v>
                </c:pt>
                <c:pt idx="3">
                  <c:v>872.18200000000013</c:v>
                </c:pt>
                <c:pt idx="4">
                  <c:v>2616.835398471987</c:v>
                </c:pt>
                <c:pt idx="5">
                  <c:v>8380.2950000000001</c:v>
                </c:pt>
                <c:pt idx="6">
                  <c:v>5435.3169999999991</c:v>
                </c:pt>
                <c:pt idx="7">
                  <c:v>15472.932000000001</c:v>
                </c:pt>
                <c:pt idx="8">
                  <c:v>4297.0379488075932</c:v>
                </c:pt>
                <c:pt idx="9">
                  <c:v>5765.7359999999999</c:v>
                </c:pt>
                <c:pt idx="10">
                  <c:v>8693.768</c:v>
                </c:pt>
                <c:pt idx="11">
                  <c:v>10513.226000000001</c:v>
                </c:pt>
                <c:pt idx="12">
                  <c:v>10507.226999999999</c:v>
                </c:pt>
                <c:pt idx="13">
                  <c:v>4449.0861245877004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28989.782081885402</c:v>
                </c:pt>
                <c:pt idx="1">
                  <c:v>4888.4986659673796</c:v>
                </c:pt>
                <c:pt idx="2">
                  <c:v>13491.696722974091</c:v>
                </c:pt>
                <c:pt idx="3">
                  <c:v>5732.3339999999998</c:v>
                </c:pt>
                <c:pt idx="4">
                  <c:v>4478.3188497398196</c:v>
                </c:pt>
                <c:pt idx="5">
                  <c:v>7002.2779999999993</c:v>
                </c:pt>
                <c:pt idx="6">
                  <c:v>6277.1610000000001</c:v>
                </c:pt>
                <c:pt idx="7">
                  <c:v>13304.174000000001</c:v>
                </c:pt>
                <c:pt idx="8">
                  <c:v>12471.61117730025</c:v>
                </c:pt>
                <c:pt idx="9">
                  <c:v>5884.8379999999997</c:v>
                </c:pt>
                <c:pt idx="10">
                  <c:v>6052.7579999999998</c:v>
                </c:pt>
                <c:pt idx="11">
                  <c:v>21524.095000000001</c:v>
                </c:pt>
                <c:pt idx="12">
                  <c:v>10810.388000000001</c:v>
                </c:pt>
                <c:pt idx="13">
                  <c:v>5171.66703915786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8813.3527045150913</c:v>
                </c:pt>
                <c:pt idx="1">
                  <c:v>29710.070853965888</c:v>
                </c:pt>
                <c:pt idx="2">
                  <c:v>40273.997627202698</c:v>
                </c:pt>
                <c:pt idx="3">
                  <c:v>4440.5460000000003</c:v>
                </c:pt>
                <c:pt idx="4">
                  <c:v>32940.405799983004</c:v>
                </c:pt>
                <c:pt idx="5">
                  <c:v>20493.45</c:v>
                </c:pt>
                <c:pt idx="6">
                  <c:v>6042.4479999999994</c:v>
                </c:pt>
                <c:pt idx="7">
                  <c:v>12981.845000000001</c:v>
                </c:pt>
                <c:pt idx="8">
                  <c:v>22083.815554108769</c:v>
                </c:pt>
                <c:pt idx="9">
                  <c:v>22765.575000000001</c:v>
                </c:pt>
                <c:pt idx="10">
                  <c:v>21144.169000000002</c:v>
                </c:pt>
                <c:pt idx="11">
                  <c:v>38207.332999999999</c:v>
                </c:pt>
                <c:pt idx="12">
                  <c:v>9961.7129999999997</c:v>
                </c:pt>
                <c:pt idx="13">
                  <c:v>15761.472541369763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427381.68400000001</c:v>
                </c:pt>
                <c:pt idx="1">
                  <c:v>355807.33145978302</c:v>
                </c:pt>
                <c:pt idx="2">
                  <c:v>488490.89970821503</c:v>
                </c:pt>
                <c:pt idx="3">
                  <c:v>124126.56</c:v>
                </c:pt>
                <c:pt idx="4">
                  <c:v>233448.46654178877</c:v>
                </c:pt>
                <c:pt idx="5">
                  <c:v>318636.30200000003</c:v>
                </c:pt>
                <c:pt idx="6">
                  <c:v>247568.12100000001</c:v>
                </c:pt>
                <c:pt idx="7">
                  <c:v>448409.19299999997</c:v>
                </c:pt>
                <c:pt idx="8">
                  <c:v>264499.94286841148</c:v>
                </c:pt>
                <c:pt idx="9">
                  <c:v>243864.19</c:v>
                </c:pt>
                <c:pt idx="10">
                  <c:v>293168.60399999999</c:v>
                </c:pt>
                <c:pt idx="11">
                  <c:v>954131.74999999988</c:v>
                </c:pt>
                <c:pt idx="12">
                  <c:v>349319.02399999998</c:v>
                </c:pt>
                <c:pt idx="13">
                  <c:v>240741.0066829772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621367.42571788398</c:v>
                </c:pt>
                <c:pt idx="1">
                  <c:v>154116.34387409821</c:v>
                </c:pt>
                <c:pt idx="2">
                  <c:v>354378.27743610501</c:v>
                </c:pt>
                <c:pt idx="3">
                  <c:v>91065.641000000003</c:v>
                </c:pt>
                <c:pt idx="4">
                  <c:v>109250.9240821845</c:v>
                </c:pt>
                <c:pt idx="5">
                  <c:v>228887.39599999998</c:v>
                </c:pt>
                <c:pt idx="6">
                  <c:v>129011.25700000001</c:v>
                </c:pt>
                <c:pt idx="7">
                  <c:v>356743.641</c:v>
                </c:pt>
                <c:pt idx="8">
                  <c:v>177193.57008970674</c:v>
                </c:pt>
                <c:pt idx="9">
                  <c:v>135855.86899999998</c:v>
                </c:pt>
                <c:pt idx="10">
                  <c:v>203633.34999999998</c:v>
                </c:pt>
                <c:pt idx="11">
                  <c:v>502095.08299999998</c:v>
                </c:pt>
                <c:pt idx="12">
                  <c:v>320096.17</c:v>
                </c:pt>
                <c:pt idx="13">
                  <c:v>121322.8274572286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144528.6471212144</c:v>
                </c:pt>
                <c:pt idx="1">
                  <c:v>20504.747270195359</c:v>
                </c:pt>
                <c:pt idx="2">
                  <c:v>21850.308275240448</c:v>
                </c:pt>
                <c:pt idx="3">
                  <c:v>13.638999999999999</c:v>
                </c:pt>
                <c:pt idx="4">
                  <c:v>5688.1558762256891</c:v>
                </c:pt>
                <c:pt idx="5">
                  <c:v>1101.1920000000002</c:v>
                </c:pt>
                <c:pt idx="6">
                  <c:v>0</c:v>
                </c:pt>
                <c:pt idx="7">
                  <c:v>1082.8100000000002</c:v>
                </c:pt>
                <c:pt idx="8">
                  <c:v>1910.7173103279338</c:v>
                </c:pt>
                <c:pt idx="9">
                  <c:v>1590.5170000000001</c:v>
                </c:pt>
                <c:pt idx="10">
                  <c:v>220.43299999999999</c:v>
                </c:pt>
                <c:pt idx="11">
                  <c:v>1075.162</c:v>
                </c:pt>
                <c:pt idx="12">
                  <c:v>118063.917</c:v>
                </c:pt>
                <c:pt idx="13">
                  <c:v>4468.9079837870495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3513429.392</c:v>
                </c:pt>
                <c:pt idx="1">
                  <c:v>3080208.0609999998</c:v>
                </c:pt>
                <c:pt idx="2">
                  <c:v>3301051.3479999998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1299154.5520000001</c:v>
                </c:pt>
                <c:pt idx="1">
                  <c:v>1145729.8909999998</c:v>
                </c:pt>
                <c:pt idx="2">
                  <c:v>1244970.442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556174.80099999998</c:v>
                </c:pt>
                <c:pt idx="1">
                  <c:v>492306.99399999995</c:v>
                </c:pt>
                <c:pt idx="2">
                  <c:v>535844.67700000003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4960.3239999999996</c:v>
                </c:pt>
                <c:pt idx="1">
                  <c:v>4760.3899999999994</c:v>
                </c:pt>
                <c:pt idx="2">
                  <c:v>5133.2510000000002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1537029.2110000001</c:v>
                </c:pt>
                <c:pt idx="1">
                  <c:v>3717108.4929999998</c:v>
                </c:pt>
                <c:pt idx="2">
                  <c:v>1331761.4879999999</c:v>
                </c:pt>
                <c:pt idx="3">
                  <c:v>3308789.6089999997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31973.413</c:v>
                </c:pt>
                <c:pt idx="1">
                  <c:v>779271.375</c:v>
                </c:pt>
                <c:pt idx="2">
                  <c:v>345700</c:v>
                </c:pt>
                <c:pt idx="3">
                  <c:v>427381.68400000001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227.49763099999993</c:v>
                </c:pt>
                <c:pt idx="1">
                  <c:v>226.76813999999993</c:v>
                </c:pt>
                <c:pt idx="2">
                  <c:v>253.17644200000004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0.98514999999999997</c:v>
                </c:pt>
                <c:pt idx="1">
                  <c:v>0.86978999999999995</c:v>
                </c:pt>
                <c:pt idx="2">
                  <c:v>0.90754000000000001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290.47679599999998</c:v>
                </c:pt>
                <c:pt idx="1">
                  <c:v>167.46193</c:v>
                </c:pt>
                <c:pt idx="2">
                  <c:v>234.57255600000008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3510.1179850000021</c:v>
                </c:pt>
                <c:pt idx="1">
                  <c:v>2824.175835</c:v>
                </c:pt>
                <c:pt idx="2">
                  <c:v>3449.2574850000015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6.684429999999999</c:v>
                </c:pt>
                <c:pt idx="1">
                  <c:v>6.4540610000000003</c:v>
                </c:pt>
                <c:pt idx="2">
                  <c:v>6.9729849999999995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2.103939</c:v>
                </c:pt>
                <c:pt idx="1">
                  <c:v>1.7214090000000002</c:v>
                </c:pt>
                <c:pt idx="2">
                  <c:v>1.528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19.606988000000001</c:v>
                </c:pt>
                <c:pt idx="1">
                  <c:v>18.787723</c:v>
                </c:pt>
                <c:pt idx="2">
                  <c:v>21.265716000000001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75.720732999999996</c:v>
                </c:pt>
                <c:pt idx="1">
                  <c:v>68.922648999999993</c:v>
                </c:pt>
                <c:pt idx="2">
                  <c:v>62.766148999999999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1.1531390000000001</c:v>
                </c:pt>
                <c:pt idx="1">
                  <c:v>0.56463700000000017</c:v>
                </c:pt>
                <c:pt idx="2">
                  <c:v>0.77231399999999994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69.640231000000014</c:v>
                </c:pt>
                <c:pt idx="1">
                  <c:v>56.533935999999997</c:v>
                </c:pt>
                <c:pt idx="2">
                  <c:v>55.568234000000011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ax val="5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a.s.</a:t>
            </a: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319069.73</c:v>
                </c:pt>
                <c:pt idx="1">
                  <c:v>1545941.5179999999</c:v>
                </c:pt>
                <c:pt idx="2">
                  <c:v>571488.51573882299</c:v>
                </c:pt>
                <c:pt idx="3">
                  <c:v>1253355.1212611769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9030986976"/>
          <c:y val="0.23562312312312311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14593.601999999999</c:v>
                </c:pt>
                <c:pt idx="2">
                  <c:v>260.363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8695.5069999999996</c:v>
                </c:pt>
                <c:pt idx="2">
                  <c:v>0</c:v>
                </c:pt>
                <c:pt idx="3">
                  <c:v>19190.841999999997</c:v>
                </c:pt>
                <c:pt idx="4">
                  <c:v>13231.79</c:v>
                </c:pt>
                <c:pt idx="5">
                  <c:v>0</c:v>
                </c:pt>
                <c:pt idx="6">
                  <c:v>0</c:v>
                </c:pt>
                <c:pt idx="7">
                  <c:v>3714.9660000000003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1.6934421465502801E-2</c:v>
                </c:pt>
                <c:pt idx="1">
                  <c:v>0.12865813314928437</c:v>
                </c:pt>
                <c:pt idx="2">
                  <c:v>0.15369838460296514</c:v>
                </c:pt>
                <c:pt idx="3">
                  <c:v>8.5655761392193094E-2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1.5478494633218579E-2</c:v>
                </c:pt>
                <c:pt idx="2">
                  <c:v>0</c:v>
                </c:pt>
                <c:pt idx="3">
                  <c:v>2.0146694223232446E-2</c:v>
                </c:pt>
                <c:pt idx="4">
                  <c:v>1.0081072024401692E-2</c:v>
                </c:pt>
                <c:pt idx="5">
                  <c:v>0</c:v>
                </c:pt>
                <c:pt idx="6">
                  <c:v>0</c:v>
                </c:pt>
                <c:pt idx="7">
                  <c:v>1.0328915413595459E-2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2743.45759</c:v>
                </c:pt>
                <c:pt idx="1">
                  <c:v>2571.2223300000001</c:v>
                </c:pt>
                <c:pt idx="2">
                  <c:v>2740.1985399999999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3129.6849999999999</c:v>
                </c:pt>
                <c:pt idx="1">
                  <c:v>2589.1729999999998</c:v>
                </c:pt>
                <c:pt idx="2">
                  <c:v>2976.6489999999999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6834.4999999999991</c:v>
                </c:pt>
                <c:pt idx="1">
                  <c:v>5937.7409999999982</c:v>
                </c:pt>
                <c:pt idx="2">
                  <c:v>6418.6009999999978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4802.4969999999994</c:v>
                </c:pt>
                <c:pt idx="1">
                  <c:v>4301.3850000000002</c:v>
                </c:pt>
                <c:pt idx="2">
                  <c:v>4127.9080000000004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438.22499999999985</c:v>
                </c:pt>
                <c:pt idx="1">
                  <c:v>1046.3589999999997</c:v>
                </c:pt>
                <c:pt idx="2">
                  <c:v>2230.3820000000005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16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2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7.4556128257060824E-4</c:v>
                </c:pt>
                <c:pt idx="2">
                  <c:v>0</c:v>
                </c:pt>
                <c:pt idx="3">
                  <c:v>1.7637384183428841E-2</c:v>
                </c:pt>
                <c:pt idx="4">
                  <c:v>2.2523043799577688E-2</c:v>
                </c:pt>
                <c:pt idx="5">
                  <c:v>0</c:v>
                </c:pt>
                <c:pt idx="6">
                  <c:v>0</c:v>
                </c:pt>
                <c:pt idx="7">
                  <c:v>8.369900199888796E-3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4751197.16</c:v>
                </c:pt>
                <c:pt idx="1">
                  <c:v>167516.47899999999</c:v>
                </c:pt>
                <c:pt idx="2">
                  <c:v>0</c:v>
                </c:pt>
                <c:pt idx="3">
                  <c:v>78605.741000000009</c:v>
                </c:pt>
                <c:pt idx="4">
                  <c:v>64639.986000000019</c:v>
                </c:pt>
                <c:pt idx="5">
                  <c:v>0</c:v>
                </c:pt>
                <c:pt idx="6">
                  <c:v>0</c:v>
                </c:pt>
                <c:pt idx="7">
                  <c:v>53476.69400000009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2.1338367099463396E-2</c:v>
                </c:pt>
                <c:pt idx="1">
                  <c:v>4.9844910915563291E-2</c:v>
                </c:pt>
                <c:pt idx="2">
                  <c:v>7.0916404277222955E-2</c:v>
                </c:pt>
                <c:pt idx="3">
                  <c:v>7.1310842336219843E-2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2.2541329432565749E-2</c:v>
                </c:pt>
                <c:pt idx="2">
                  <c:v>0</c:v>
                </c:pt>
                <c:pt idx="3">
                  <c:v>5.3827315782874752E-2</c:v>
                </c:pt>
                <c:pt idx="4">
                  <c:v>0.15798652869745922</c:v>
                </c:pt>
                <c:pt idx="5">
                  <c:v>0</c:v>
                </c:pt>
                <c:pt idx="6">
                  <c:v>0</c:v>
                </c:pt>
                <c:pt idx="7">
                  <c:v>0.11749905885350961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1636958.64</c:v>
                </c:pt>
                <c:pt idx="1">
                  <c:v>1479257.26</c:v>
                </c:pt>
                <c:pt idx="2">
                  <c:v>1634981.26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61527.321999999993</c:v>
                </c:pt>
                <c:pt idx="1">
                  <c:v>50693.659999999989</c:v>
                </c:pt>
                <c:pt idx="2">
                  <c:v>55295.497000000003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26578.632000000001</c:v>
                </c:pt>
                <c:pt idx="1">
                  <c:v>24641.602999999999</c:v>
                </c:pt>
                <c:pt idx="2">
                  <c:v>27385.506000000001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17178.954000000005</c:v>
                </c:pt>
                <c:pt idx="1">
                  <c:v>21738.593000000008</c:v>
                </c:pt>
                <c:pt idx="2">
                  <c:v>25722.439000000009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7752.8449999999993</c:v>
                </c:pt>
                <c:pt idx="1">
                  <c:v>15160.552000000032</c:v>
                </c:pt>
                <c:pt idx="2">
                  <c:v>30563.297000000053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0.58985336446653225</c:v>
                </c:pt>
                <c:pt idx="1">
                  <c:v>1.4363026898253587E-2</c:v>
                </c:pt>
                <c:pt idx="2">
                  <c:v>0</c:v>
                </c:pt>
                <c:pt idx="3">
                  <c:v>7.2242773560435986E-2</c:v>
                </c:pt>
                <c:pt idx="4">
                  <c:v>0.11002965100580413</c:v>
                </c:pt>
                <c:pt idx="5">
                  <c:v>0</c:v>
                </c:pt>
                <c:pt idx="6">
                  <c:v>0</c:v>
                </c:pt>
                <c:pt idx="7">
                  <c:v>0.12048416911487014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153585.94099999999</c:v>
                </c:pt>
                <c:pt idx="2">
                  <c:v>157014.83799999999</c:v>
                </c:pt>
                <c:pt idx="3">
                  <c:v>107334.26300000001</c:v>
                </c:pt>
                <c:pt idx="4">
                  <c:v>18340.602999999999</c:v>
                </c:pt>
                <c:pt idx="5">
                  <c:v>0</c:v>
                </c:pt>
                <c:pt idx="6">
                  <c:v>5392.9150000000009</c:v>
                </c:pt>
                <c:pt idx="7">
                  <c:v>108142.85699999983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0.12747600000000001</c:v>
                </c:pt>
                <c:pt idx="1">
                  <c:v>0.13642899999999999</c:v>
                </c:pt>
                <c:pt idx="2">
                  <c:v>0.13806400000000002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225.50965100000005</c:v>
                </c:pt>
                <c:pt idx="1">
                  <c:v>203.37124499999999</c:v>
                </c:pt>
                <c:pt idx="2">
                  <c:v>225.4321190000002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0.34154500000000004</c:v>
                </c:pt>
                <c:pt idx="1">
                  <c:v>0.28758600000000001</c:v>
                </c:pt>
                <c:pt idx="2">
                  <c:v>0.31841699999999995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1.0840000000000001E-3</c:v>
                </c:pt>
                <c:pt idx="1">
                  <c:v>6.306E-3</c:v>
                </c:pt>
                <c:pt idx="2">
                  <c:v>1.3270000000000001E-3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20.426822999999999</c:v>
                </c:pt>
                <c:pt idx="1">
                  <c:v>19.223697000000001</c:v>
                </c:pt>
                <c:pt idx="2">
                  <c:v>20.327424999999998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0.48065099999999999</c:v>
                </c:pt>
                <c:pt idx="1">
                  <c:v>0.33889999999999998</c:v>
                </c:pt>
                <c:pt idx="2">
                  <c:v>0.30769999999999997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0.83030900000000019</c:v>
                </c:pt>
                <c:pt idx="1">
                  <c:v>0.73942099999999999</c:v>
                </c:pt>
                <c:pt idx="2">
                  <c:v>0.80405599999999999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129.86361499999998</c:v>
                </c:pt>
                <c:pt idx="1">
                  <c:v>116.08865899999999</c:v>
                </c:pt>
                <c:pt idx="2">
                  <c:v>122.975058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6.8047292111348828E-2</c:v>
                </c:pt>
                <c:pt idx="1">
                  <c:v>0.11193390172112484</c:v>
                </c:pt>
                <c:pt idx="2">
                  <c:v>8.6002087034420416E-2</c:v>
                </c:pt>
                <c:pt idx="3">
                  <c:v>9.7902983600207716E-2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2.367705377516131E-2</c:v>
                </c:pt>
                <c:pt idx="2">
                  <c:v>8.690869086908691E-2</c:v>
                </c:pt>
                <c:pt idx="3">
                  <c:v>7.9705074641353443E-2</c:v>
                </c:pt>
                <c:pt idx="4">
                  <c:v>3.0751497859193563E-2</c:v>
                </c:pt>
                <c:pt idx="5">
                  <c:v>0</c:v>
                </c:pt>
                <c:pt idx="6">
                  <c:v>2.4778742289236166E-2</c:v>
                </c:pt>
                <c:pt idx="7">
                  <c:v>0.21390122265715872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49965.093999999997</c:v>
                </c:pt>
                <c:pt idx="1">
                  <c:v>49064.941999999995</c:v>
                </c:pt>
                <c:pt idx="2">
                  <c:v>54555.904999999999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56684.4</c:v>
                </c:pt>
                <c:pt idx="1">
                  <c:v>48769.94</c:v>
                </c:pt>
                <c:pt idx="2">
                  <c:v>51560.498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37512.362000000008</c:v>
                </c:pt>
                <c:pt idx="1">
                  <c:v>33510.438000000009</c:v>
                </c:pt>
                <c:pt idx="2">
                  <c:v>36311.462999999989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7008.2949999999992</c:v>
                </c:pt>
                <c:pt idx="1">
                  <c:v>6747.7020000000011</c:v>
                </c:pt>
                <c:pt idx="2">
                  <c:v>4584.6059999999989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1921.6180000000002</c:v>
                </c:pt>
                <c:pt idx="1">
                  <c:v>2315.0140000000001</c:v>
                </c:pt>
                <c:pt idx="2">
                  <c:v>1156.2830000000001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17353.996000000039</c:v>
                </c:pt>
                <c:pt idx="1">
                  <c:v>31730.376999999877</c:v>
                </c:pt>
                <c:pt idx="2">
                  <c:v>59058.483999999909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2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1.3168608932955118E-2</c:v>
                </c:pt>
                <c:pt idx="2">
                  <c:v>0.20264166641052769</c:v>
                </c:pt>
                <c:pt idx="3">
                  <c:v>9.8645782846640703E-2</c:v>
                </c:pt>
                <c:pt idx="4">
                  <c:v>3.1219223149677098E-2</c:v>
                </c:pt>
                <c:pt idx="5">
                  <c:v>0</c:v>
                </c:pt>
                <c:pt idx="6">
                  <c:v>2.2067250188570964E-2</c:v>
                </c:pt>
                <c:pt idx="7">
                  <c:v>0.24364823807831457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649311.62600000005</c:v>
                </c:pt>
                <c:pt idx="2">
                  <c:v>45641.3</c:v>
                </c:pt>
                <c:pt idx="3">
                  <c:v>25428.796999999999</c:v>
                </c:pt>
                <c:pt idx="4">
                  <c:v>9341.2810000000009</c:v>
                </c:pt>
                <c:pt idx="5">
                  <c:v>0</c:v>
                </c:pt>
                <c:pt idx="6">
                  <c:v>45300.872000000003</c:v>
                </c:pt>
                <c:pt idx="7">
                  <c:v>2255.601999999999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1.4382484835642056E-2</c:v>
                </c:pt>
                <c:pt idx="1">
                  <c:v>2.0916477819318539E-2</c:v>
                </c:pt>
                <c:pt idx="2">
                  <c:v>2.9554111515314219E-2</c:v>
                </c:pt>
                <c:pt idx="3">
                  <c:v>2.4876364948231117E-2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5.6478195714338174E-2</c:v>
                </c:pt>
                <c:pt idx="2">
                  <c:v>0.29336266960029334</c:v>
                </c:pt>
                <c:pt idx="3">
                  <c:v>2.3003126402937932E-2</c:v>
                </c:pt>
                <c:pt idx="4">
                  <c:v>7.1177442313998017E-3</c:v>
                </c:pt>
                <c:pt idx="5">
                  <c:v>0</c:v>
                </c:pt>
                <c:pt idx="6">
                  <c:v>0.20008137605075124</c:v>
                </c:pt>
                <c:pt idx="7">
                  <c:v>6.1609744096185401E-3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223639.24400000004</c:v>
                </c:pt>
                <c:pt idx="1">
                  <c:v>187878.89599999995</c:v>
                </c:pt>
                <c:pt idx="2">
                  <c:v>237793.486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12787.09</c:v>
                </c:pt>
                <c:pt idx="1">
                  <c:v>15978.24</c:v>
                </c:pt>
                <c:pt idx="2">
                  <c:v>16875.97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8623.1520000000019</c:v>
                </c:pt>
                <c:pt idx="1">
                  <c:v>7999.4369999999999</c:v>
                </c:pt>
                <c:pt idx="2">
                  <c:v>8806.2080000000005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3201.97</c:v>
                </c:pt>
                <c:pt idx="1">
                  <c:v>2911.5039999999995</c:v>
                </c:pt>
                <c:pt idx="2">
                  <c:v>3227.8070000000016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14129.621999999999</c:v>
                </c:pt>
                <c:pt idx="1">
                  <c:v>20224.050000000003</c:v>
                </c:pt>
                <c:pt idx="2">
                  <c:v>10947.199999999999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204.43400000000008</c:v>
                </c:pt>
                <c:pt idx="1">
                  <c:v>575.12599999999986</c:v>
                </c:pt>
                <c:pt idx="2">
                  <c:v>1476.0419999999992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5.5672614451183482E-2</c:v>
                </c:pt>
                <c:pt idx="2">
                  <c:v>5.8904172414219982E-2</c:v>
                </c:pt>
                <c:pt idx="3">
                  <c:v>2.3370390002242884E-2</c:v>
                </c:pt>
                <c:pt idx="4">
                  <c:v>1.5900651469465801E-2</c:v>
                </c:pt>
                <c:pt idx="5">
                  <c:v>0</c:v>
                </c:pt>
                <c:pt idx="6">
                  <c:v>0.18536648105605763</c:v>
                </c:pt>
                <c:pt idx="7">
                  <c:v>5.0819209733466084E-3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12.760479999999999</c:v>
                </c:pt>
                <c:pt idx="1">
                  <c:v>15.97824</c:v>
                </c:pt>
                <c:pt idx="2">
                  <c:v>16.875970000000002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298.30160999999998</c:v>
                </c:pt>
                <c:pt idx="1">
                  <c:v>134.44322</c:v>
                </c:pt>
                <c:pt idx="2">
                  <c:v>296.48032799999999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3303681.3</c:v>
                </c:pt>
                <c:pt idx="1">
                  <c:v>21071.444000000003</c:v>
                </c:pt>
                <c:pt idx="2">
                  <c:v>0</c:v>
                </c:pt>
                <c:pt idx="3">
                  <c:v>134084.95900000003</c:v>
                </c:pt>
                <c:pt idx="4">
                  <c:v>13216.899999999998</c:v>
                </c:pt>
                <c:pt idx="5">
                  <c:v>109631.83000000002</c:v>
                </c:pt>
                <c:pt idx="6">
                  <c:v>8521.3340000000007</c:v>
                </c:pt>
                <c:pt idx="7">
                  <c:v>19368.879999999994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4.0033058500045168E-2</c:v>
                </c:pt>
                <c:pt idx="1">
                  <c:v>5.3850236406851139E-2</c:v>
                </c:pt>
                <c:pt idx="2">
                  <c:v>6.2712215491485562E-2</c:v>
                </c:pt>
                <c:pt idx="3">
                  <c:v>4.6786630465479942E-2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1.5441875239399284E-3</c:v>
                </c:pt>
                <c:pt idx="2">
                  <c:v>0</c:v>
                </c:pt>
                <c:pt idx="3">
                  <c:v>8.5744532839364396E-2</c:v>
                </c:pt>
                <c:pt idx="4">
                  <c:v>1.4724518513885157E-2</c:v>
                </c:pt>
                <c:pt idx="5">
                  <c:v>0.40546308151941957</c:v>
                </c:pt>
                <c:pt idx="6">
                  <c:v>3.2143834674034692E-2</c:v>
                </c:pt>
                <c:pt idx="7">
                  <c:v>4.3575739724017591E-2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1106498.95</c:v>
                </c:pt>
                <c:pt idx="1">
                  <c:v>1091965.07</c:v>
                </c:pt>
                <c:pt idx="2">
                  <c:v>1105217.28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7047.2360000000008</c:v>
                </c:pt>
                <c:pt idx="1">
                  <c:v>6718.3590000000004</c:v>
                </c:pt>
                <c:pt idx="2">
                  <c:v>7305.8490000000002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45986.849000000002</c:v>
                </c:pt>
                <c:pt idx="1">
                  <c:v>42182.902000000009</c:v>
                </c:pt>
                <c:pt idx="2">
                  <c:v>45915.208000000013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4516.2769999999991</c:v>
                </c:pt>
                <c:pt idx="1">
                  <c:v>4299.324999999998</c:v>
                </c:pt>
                <c:pt idx="2">
                  <c:v>4401.2980000000007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41995.64</c:v>
                </c:pt>
                <c:pt idx="1">
                  <c:v>34723.65</c:v>
                </c:pt>
                <c:pt idx="2">
                  <c:v>32912.54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3142.0160000000001</c:v>
                </c:pt>
                <c:pt idx="1">
                  <c:v>3398.364</c:v>
                </c:pt>
                <c:pt idx="2">
                  <c:v>1980.954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2480.1409999999901</c:v>
                </c:pt>
                <c:pt idx="1">
                  <c:v>5531.504999999991</c:v>
                </c:pt>
                <c:pt idx="2">
                  <c:v>11357.234000000013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14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0.41014663553346775</c:v>
                </c:pt>
                <c:pt idx="1">
                  <c:v>1.8066862362660107E-3</c:v>
                </c:pt>
                <c:pt idx="2">
                  <c:v>0</c:v>
                </c:pt>
                <c:pt idx="3">
                  <c:v>0.12323106693819405</c:v>
                </c:pt>
                <c:pt idx="4">
                  <c:v>2.249769816439335E-2</c:v>
                </c:pt>
                <c:pt idx="5">
                  <c:v>0.38144077200124643</c:v>
                </c:pt>
                <c:pt idx="6">
                  <c:v>3.4868417046880242E-2</c:v>
                </c:pt>
                <c:pt idx="7">
                  <c:v>4.3638513134069606E-2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179013.96600000001</c:v>
                </c:pt>
                <c:pt idx="2">
                  <c:v>0</c:v>
                </c:pt>
                <c:pt idx="3">
                  <c:v>86782.059000000008</c:v>
                </c:pt>
                <c:pt idx="4">
                  <c:v>34021.841</c:v>
                </c:pt>
                <c:pt idx="5">
                  <c:v>0</c:v>
                </c:pt>
                <c:pt idx="6">
                  <c:v>5603.5360000000001</c:v>
                </c:pt>
                <c:pt idx="7">
                  <c:v>18559.357000000007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6.8835446228879021E-2</c:v>
                </c:pt>
                <c:pt idx="1">
                  <c:v>6.0558350864540825E-2</c:v>
                </c:pt>
                <c:pt idx="2">
                  <c:v>6.1358306915551102E-2</c:v>
                </c:pt>
                <c:pt idx="3">
                  <c:v>6.3859548090433552E-2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1.9104756262884139E-2</c:v>
                </c:pt>
                <c:pt idx="2">
                  <c:v>0</c:v>
                </c:pt>
                <c:pt idx="3">
                  <c:v>5.9699938119062192E-2</c:v>
                </c:pt>
                <c:pt idx="4">
                  <c:v>2.725505893986108E-2</c:v>
                </c:pt>
                <c:pt idx="5">
                  <c:v>0</c:v>
                </c:pt>
                <c:pt idx="6">
                  <c:v>3.0065239315415857E-2</c:v>
                </c:pt>
                <c:pt idx="7">
                  <c:v>4.4407985996675801E-2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63875.542999999998</c:v>
                </c:pt>
                <c:pt idx="1">
                  <c:v>50491.156999999999</c:v>
                </c:pt>
                <c:pt idx="2">
                  <c:v>64647.266000000003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30012.975999999991</c:v>
                </c:pt>
                <c:pt idx="1">
                  <c:v>26718.603999999996</c:v>
                </c:pt>
                <c:pt idx="2">
                  <c:v>30050.479000000021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11258.371000000005</c:v>
                </c:pt>
                <c:pt idx="1">
                  <c:v>10697.859999999997</c:v>
                </c:pt>
                <c:pt idx="2">
                  <c:v>12065.610000000002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1990.3309999999999</c:v>
                </c:pt>
                <c:pt idx="1">
                  <c:v>2297.1970000000001</c:v>
                </c:pt>
                <c:pt idx="2">
                  <c:v>1316.008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2218.8849999999984</c:v>
                </c:pt>
                <c:pt idx="1">
                  <c:v>4861.7280000000019</c:v>
                </c:pt>
                <c:pt idx="2">
                  <c:v>11478.744000000008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1.5348832688998039E-2</c:v>
                </c:pt>
                <c:pt idx="2">
                  <c:v>0</c:v>
                </c:pt>
                <c:pt idx="3">
                  <c:v>7.9757236019763436E-2</c:v>
                </c:pt>
                <c:pt idx="4">
                  <c:v>5.7911697131322971E-2</c:v>
                </c:pt>
                <c:pt idx="5">
                  <c:v>0</c:v>
                </c:pt>
                <c:pt idx="6">
                  <c:v>2.292908952814279E-2</c:v>
                </c:pt>
                <c:pt idx="7">
                  <c:v>4.1814639989735454E-2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6619.3580000000002</c:v>
                </c:pt>
                <c:pt idx="2">
                  <c:v>0</c:v>
                </c:pt>
                <c:pt idx="3">
                  <c:v>49833.072000000007</c:v>
                </c:pt>
                <c:pt idx="4">
                  <c:v>28795.756000000008</c:v>
                </c:pt>
                <c:pt idx="5">
                  <c:v>0</c:v>
                </c:pt>
                <c:pt idx="6">
                  <c:v>37132.706999999995</c:v>
                </c:pt>
                <c:pt idx="7">
                  <c:v>21722.506999999998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1.0904498949090593E-2</c:v>
                </c:pt>
                <c:pt idx="1">
                  <c:v>5.4937266192318569E-2</c:v>
                </c:pt>
                <c:pt idx="2">
                  <c:v>4.378039709232516E-2</c:v>
                </c:pt>
                <c:pt idx="3">
                  <c:v>4.9617558951566089E-2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5.0587076890368959E-4</c:v>
                </c:pt>
                <c:pt idx="2">
                  <c:v>0</c:v>
                </c:pt>
                <c:pt idx="3">
                  <c:v>4.1821200490194117E-2</c:v>
                </c:pt>
                <c:pt idx="4">
                  <c:v>2.3265631668808809E-2</c:v>
                </c:pt>
                <c:pt idx="5">
                  <c:v>0</c:v>
                </c:pt>
                <c:pt idx="6">
                  <c:v>0.14759706421607485</c:v>
                </c:pt>
                <c:pt idx="7">
                  <c:v>5.3862829620444364E-2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2322.6379999999999</c:v>
                </c:pt>
                <c:pt idx="1">
                  <c:v>1957.0740000000001</c:v>
                </c:pt>
                <c:pt idx="2">
                  <c:v>2339.6460000000002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17150.716000000004</c:v>
                </c:pt>
                <c:pt idx="1">
                  <c:v>15682.290000000005</c:v>
                </c:pt>
                <c:pt idx="2">
                  <c:v>17000.065999999999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9270.0300000000007</c:v>
                </c:pt>
                <c:pt idx="1">
                  <c:v>9703.3450000000066</c:v>
                </c:pt>
                <c:pt idx="2">
                  <c:v>9822.381000000003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13187.804000000002</c:v>
                </c:pt>
                <c:pt idx="1">
                  <c:v>16929.651999999991</c:v>
                </c:pt>
                <c:pt idx="2">
                  <c:v>7015.2510000000011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1914.3479999999995</c:v>
                </c:pt>
                <c:pt idx="1">
                  <c:v>5580.1689999999944</c:v>
                </c:pt>
                <c:pt idx="2">
                  <c:v>14227.990000000003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ax val="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5.6755023488268329E-4</c:v>
                </c:pt>
                <c:pt idx="2">
                  <c:v>0</c:v>
                </c:pt>
                <c:pt idx="3">
                  <c:v>4.5799190879924442E-2</c:v>
                </c:pt>
                <c:pt idx="4">
                  <c:v>4.9015898350106238E-2</c:v>
                </c:pt>
                <c:pt idx="5">
                  <c:v>0</c:v>
                </c:pt>
                <c:pt idx="6">
                  <c:v>0.15194319501566411</c:v>
                </c:pt>
                <c:pt idx="7">
                  <c:v>4.8941286590882857E-2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1018549.4810000001</c:v>
                </c:pt>
                <c:pt idx="2">
                  <c:v>0</c:v>
                </c:pt>
                <c:pt idx="3">
                  <c:v>126771.58699999997</c:v>
                </c:pt>
                <c:pt idx="4">
                  <c:v>11685.654999999999</c:v>
                </c:pt>
                <c:pt idx="5">
                  <c:v>0</c:v>
                </c:pt>
                <c:pt idx="6">
                  <c:v>25406.093999999997</c:v>
                </c:pt>
                <c:pt idx="7">
                  <c:v>12053.240999999984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0.20228604173502981</c:v>
                </c:pt>
                <c:pt idx="1">
                  <c:v>0.10740027295889135</c:v>
                </c:pt>
                <c:pt idx="2">
                  <c:v>8.4887351500532435E-2</c:v>
                </c:pt>
                <c:pt idx="3">
                  <c:v>8.9864561838659818E-2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0.13179340760932171</c:v>
                </c:pt>
                <c:pt idx="2">
                  <c:v>0</c:v>
                </c:pt>
                <c:pt idx="3">
                  <c:v>9.4415953148445489E-2</c:v>
                </c:pt>
                <c:pt idx="4">
                  <c:v>1.6184411756897745E-2</c:v>
                </c:pt>
                <c:pt idx="5">
                  <c:v>0</c:v>
                </c:pt>
                <c:pt idx="6">
                  <c:v>8.3674143422785091E-2</c:v>
                </c:pt>
                <c:pt idx="7">
                  <c:v>2.9525279415413417E-2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395379.79300000001</c:v>
                </c:pt>
                <c:pt idx="1">
                  <c:v>263195.38200000004</c:v>
                </c:pt>
                <c:pt idx="2">
                  <c:v>359974.30600000004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44199.32</c:v>
                </c:pt>
                <c:pt idx="1">
                  <c:v>39518.844999999987</c:v>
                </c:pt>
                <c:pt idx="2">
                  <c:v>43053.421999999999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4509.1589999999978</c:v>
                </c:pt>
                <c:pt idx="1">
                  <c:v>3594.3300000000004</c:v>
                </c:pt>
                <c:pt idx="2">
                  <c:v>3582.1660000000015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8991.103000000001</c:v>
                </c:pt>
                <c:pt idx="1">
                  <c:v>11722.098999999998</c:v>
                </c:pt>
                <c:pt idx="2">
                  <c:v>4692.8919999999998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1614.4570000000001</c:v>
                </c:pt>
                <c:pt idx="1">
                  <c:v>3435.3189999999886</c:v>
                </c:pt>
                <c:pt idx="2">
                  <c:v>7003.4649999999947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8.7331429601055749E-2</c:v>
                </c:pt>
                <c:pt idx="2">
                  <c:v>0</c:v>
                </c:pt>
                <c:pt idx="3">
                  <c:v>0.11650969683675022</c:v>
                </c:pt>
                <c:pt idx="4">
                  <c:v>1.9891225555405123E-2</c:v>
                </c:pt>
                <c:pt idx="5">
                  <c:v>0</c:v>
                </c:pt>
                <c:pt idx="6">
                  <c:v>0.10395910794298659</c:v>
                </c:pt>
                <c:pt idx="7">
                  <c:v>2.7156217379972706E-2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84220.270999999993</c:v>
                </c:pt>
                <c:pt idx="2">
                  <c:v>0</c:v>
                </c:pt>
                <c:pt idx="3">
                  <c:v>90485.284999999989</c:v>
                </c:pt>
                <c:pt idx="4">
                  <c:v>11683.970000000001</c:v>
                </c:pt>
                <c:pt idx="5">
                  <c:v>163474.28</c:v>
                </c:pt>
                <c:pt idx="6">
                  <c:v>32483.98</c:v>
                </c:pt>
                <c:pt idx="7">
                  <c:v>24960.822000000029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5.1542850989703133E-2</c:v>
                </c:pt>
                <c:pt idx="1">
                  <c:v>6.7570571786271877E-2</c:v>
                </c:pt>
                <c:pt idx="2">
                  <c:v>5.225284415931248E-2</c:v>
                </c:pt>
                <c:pt idx="3">
                  <c:v>5.3011031690785693E-2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1.1658673350508176E-2</c:v>
                </c:pt>
                <c:pt idx="2">
                  <c:v>0</c:v>
                </c:pt>
                <c:pt idx="3">
                  <c:v>0.12208542805026505</c:v>
                </c:pt>
                <c:pt idx="4">
                  <c:v>1.1432327907279816E-2</c:v>
                </c:pt>
                <c:pt idx="5">
                  <c:v>0.55484421681604779</c:v>
                </c:pt>
                <c:pt idx="6">
                  <c:v>0.13521034471684693</c:v>
                </c:pt>
                <c:pt idx="7">
                  <c:v>5.2934270338755071E-2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33162.335999999996</c:v>
                </c:pt>
                <c:pt idx="1">
                  <c:v>29615.403999999999</c:v>
                </c:pt>
                <c:pt idx="2">
                  <c:v>21442.531000000003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31192.416999999994</c:v>
                </c:pt>
                <c:pt idx="1">
                  <c:v>28790.728000000003</c:v>
                </c:pt>
                <c:pt idx="2">
                  <c:v>30502.139999999996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3605.1960000000008</c:v>
                </c:pt>
                <c:pt idx="1">
                  <c:v>3947.6359999999995</c:v>
                </c:pt>
                <c:pt idx="2">
                  <c:v>4131.1379999999999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62046.3</c:v>
                </c:pt>
                <c:pt idx="1">
                  <c:v>56293.39</c:v>
                </c:pt>
                <c:pt idx="2">
                  <c:v>45134.59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11509.688</c:v>
                </c:pt>
                <c:pt idx="1">
                  <c:v>14235.641</c:v>
                </c:pt>
                <c:pt idx="2">
                  <c:v>6738.6510000000007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3732.7720000000004</c:v>
                </c:pt>
                <c:pt idx="1">
                  <c:v>7472.4560000000138</c:v>
                </c:pt>
                <c:pt idx="2">
                  <c:v>13755.594000000014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3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7.2211284822384933E-3</c:v>
                </c:pt>
                <c:pt idx="2">
                  <c:v>0</c:v>
                </c:pt>
                <c:pt idx="3">
                  <c:v>8.3160693756535078E-2</c:v>
                </c:pt>
                <c:pt idx="4">
                  <c:v>1.9888357362303342E-2</c:v>
                </c:pt>
                <c:pt idx="5">
                  <c:v>0.56877419236318427</c:v>
                </c:pt>
                <c:pt idx="6">
                  <c:v>0.13292108512382178</c:v>
                </c:pt>
                <c:pt idx="7">
                  <c:v>5.6237281592130012E-2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5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6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7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8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9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10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1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2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3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4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5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6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7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8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9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120825</xdr:rowOff>
    </xdr:from>
    <xdr:to>
      <xdr:col>2</xdr:col>
      <xdr:colOff>985</xdr:colOff>
      <xdr:row>1</xdr:row>
      <xdr:rowOff>4856924</xdr:rowOff>
    </xdr:to>
    <xdr:pic>
      <xdr:nvPicPr>
        <xdr:cNvPr id="2" name="Grafický objekt 14">
          <a:extLst>
            <a:ext uri="{FF2B5EF4-FFF2-40B4-BE49-F238E27FC236}">
              <a16:creationId xmlns:a16="http://schemas.microsoft.com/office/drawing/2014/main" id="{46F3BB06-6DF0-4A7A-9DF8-EA8CB6E01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5195864"/>
          <a:ext cx="6132704" cy="4736099"/>
        </a:xfrm>
        <a:prstGeom prst="rect">
          <a:avLst/>
        </a:prstGeom>
      </xdr:spPr>
    </xdr:pic>
    <xdr:clientData/>
  </xdr:twoCellAnchor>
  <xdr:oneCellAnchor>
    <xdr:from>
      <xdr:col>1</xdr:col>
      <xdr:colOff>1578428</xdr:colOff>
      <xdr:row>1</xdr:row>
      <xdr:rowOff>3940155</xdr:rowOff>
    </xdr:from>
    <xdr:ext cx="1844811" cy="1291832"/>
    <xdr:pic>
      <xdr:nvPicPr>
        <xdr:cNvPr id="3" name="Obrázek 2">
          <a:extLst>
            <a:ext uri="{FF2B5EF4-FFF2-40B4-BE49-F238E27FC236}">
              <a16:creationId xmlns:a16="http://schemas.microsoft.com/office/drawing/2014/main" id="{317BCEC2-A365-47CD-8099-093242946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0203" y="9016980"/>
          <a:ext cx="1844811" cy="129183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1799590</xdr:colOff>
      <xdr:row>0</xdr:row>
      <xdr:rowOff>647700</xdr:rowOff>
    </xdr:to>
    <xdr:pic>
      <xdr:nvPicPr>
        <xdr:cNvPr id="5" name="Grafický objekt 4">
          <a:extLst>
            <a:ext uri="{FF2B5EF4-FFF2-40B4-BE49-F238E27FC236}">
              <a16:creationId xmlns:a16="http://schemas.microsoft.com/office/drawing/2014/main" id="{D7DE1720-F161-4594-B4B6-CD5BD2A37AB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590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38101</xdr:rowOff>
    </xdr:from>
    <xdr:to>
      <xdr:col>9</xdr:col>
      <xdr:colOff>1038224</xdr:colOff>
      <xdr:row>42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18</xdr:row>
      <xdr:rowOff>0</xdr:rowOff>
    </xdr:from>
    <xdr:to>
      <xdr:col>13</xdr:col>
      <xdr:colOff>57147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600074</xdr:colOff>
      <xdr:row>18</xdr:row>
      <xdr:rowOff>0</xdr:rowOff>
    </xdr:from>
    <xdr:to>
      <xdr:col>10</xdr:col>
      <xdr:colOff>179624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781050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9525</xdr:rowOff>
    </xdr:from>
    <xdr:to>
      <xdr:col>12</xdr:col>
      <xdr:colOff>600072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17</xdr:row>
      <xdr:rowOff>0</xdr:rowOff>
    </xdr:from>
    <xdr:to>
      <xdr:col>10</xdr:col>
      <xdr:colOff>180975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9525</xdr:rowOff>
    </xdr:from>
    <xdr:to>
      <xdr:col>12</xdr:col>
      <xdr:colOff>600072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10</xdr:col>
      <xdr:colOff>227249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0</xdr:rowOff>
    </xdr:from>
    <xdr:to>
      <xdr:col>12</xdr:col>
      <xdr:colOff>600072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217724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0</xdr:rowOff>
    </xdr:from>
    <xdr:to>
      <xdr:col>12</xdr:col>
      <xdr:colOff>600072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10</xdr:col>
      <xdr:colOff>265349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17</xdr:row>
      <xdr:rowOff>9525</xdr:rowOff>
    </xdr:from>
    <xdr:to>
      <xdr:col>12</xdr:col>
      <xdr:colOff>590547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10</xdr:col>
      <xdr:colOff>236774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0</xdr:rowOff>
    </xdr:from>
    <xdr:to>
      <xdr:col>12</xdr:col>
      <xdr:colOff>571497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9525</xdr:rowOff>
    </xdr:from>
    <xdr:to>
      <xdr:col>12</xdr:col>
      <xdr:colOff>571497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208199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0</xdr:rowOff>
    </xdr:from>
    <xdr:to>
      <xdr:col>12</xdr:col>
      <xdr:colOff>571497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217724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19050</xdr:rowOff>
    </xdr:from>
    <xdr:to>
      <xdr:col>12</xdr:col>
      <xdr:colOff>571497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217724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847725</xdr:colOff>
      <xdr:row>17</xdr:row>
      <xdr:rowOff>0</xdr:rowOff>
    </xdr:from>
    <xdr:to>
      <xdr:col>12</xdr:col>
      <xdr:colOff>581022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189149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16</xdr:row>
      <xdr:rowOff>142875</xdr:rowOff>
    </xdr:from>
    <xdr:to>
      <xdr:col>12</xdr:col>
      <xdr:colOff>590547</xdr:colOff>
      <xdr:row>27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819150</xdr:colOff>
      <xdr:row>17</xdr:row>
      <xdr:rowOff>9525</xdr:rowOff>
    </xdr:from>
    <xdr:to>
      <xdr:col>12</xdr:col>
      <xdr:colOff>552447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217724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17</xdr:row>
      <xdr:rowOff>9525</xdr:rowOff>
    </xdr:from>
    <xdr:to>
      <xdr:col>12</xdr:col>
      <xdr:colOff>590547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155348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10667" y="1668781"/>
          <a:ext cx="10078508" cy="5111495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56842"/>
          <a:ext cx="3023489" cy="20772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3017927"/>
          <a:ext cx="3023489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3017927"/>
          <a:ext cx="3024000" cy="17008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3017927"/>
          <a:ext cx="3021802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76201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597417</xdr:colOff>
      <xdr:row>56</xdr:row>
      <xdr:rowOff>48902</xdr:rowOff>
    </xdr:from>
    <xdr:to>
      <xdr:col>8</xdr:col>
      <xdr:colOff>6709</xdr:colOff>
      <xdr:row>57</xdr:row>
      <xdr:rowOff>155878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8BEA5BD-1F06-4375-9BD7-DD9EFAB2CC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5417" y="9183377"/>
          <a:ext cx="1238092" cy="268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23812</xdr:rowOff>
    </xdr:from>
    <xdr:to>
      <xdr:col>5</xdr:col>
      <xdr:colOff>423393</xdr:colOff>
      <xdr:row>57</xdr:row>
      <xdr:rowOff>155878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02C8D10-4E73-4874-8A96-FAEF43B9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0587"/>
          <a:ext cx="3471393" cy="9416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58" zoomScalePageLayoutView="70" workbookViewId="0">
      <selection sqref="A1:B1"/>
    </sheetView>
  </sheetViews>
  <sheetFormatPr defaultColWidth="9.140625" defaultRowHeight="12.75" x14ac:dyDescent="0.2"/>
  <cols>
    <col min="1" max="1" width="41.5703125" style="179" customWidth="1"/>
    <col min="2" max="2" width="50.42578125" style="179" customWidth="1"/>
    <col min="3" max="9" width="9.85546875" style="179" customWidth="1"/>
    <col min="10" max="10" width="10.28515625" style="179" customWidth="1"/>
    <col min="11" max="16384" width="9.140625" style="179"/>
  </cols>
  <sheetData>
    <row r="1" spans="1:11" ht="399.75" customHeight="1" x14ac:dyDescent="0.2">
      <c r="A1" s="455" t="s">
        <v>345</v>
      </c>
      <c r="B1" s="456"/>
    </row>
    <row r="2" spans="1:11" ht="400.15" customHeight="1" x14ac:dyDescent="0.2">
      <c r="A2" s="180"/>
      <c r="B2" s="181"/>
      <c r="C2" s="182"/>
      <c r="D2" s="182"/>
      <c r="E2" s="182"/>
      <c r="F2" s="182"/>
      <c r="G2" s="182"/>
      <c r="H2" s="182"/>
      <c r="I2" s="182"/>
      <c r="J2" s="182"/>
      <c r="K2" s="179" t="s">
        <v>344</v>
      </c>
    </row>
    <row r="3" spans="1:11" x14ac:dyDescent="0.2">
      <c r="B3" s="183"/>
      <c r="D3" s="184"/>
      <c r="E3" s="185"/>
      <c r="F3" s="185"/>
      <c r="G3" s="185"/>
      <c r="J3" s="186"/>
    </row>
    <row r="9" spans="1:11" x14ac:dyDescent="0.2">
      <c r="B9" s="187"/>
      <c r="I9" s="188"/>
    </row>
    <row r="10" spans="1:11" x14ac:dyDescent="0.2">
      <c r="B10" s="189"/>
      <c r="C10" s="190"/>
    </row>
    <row r="11" spans="1:11" x14ac:dyDescent="0.2">
      <c r="B11" s="189"/>
      <c r="C11" s="190"/>
    </row>
    <row r="12" spans="1:11" x14ac:dyDescent="0.2">
      <c r="B12" s="189"/>
      <c r="C12" s="190"/>
    </row>
    <row r="13" spans="1:11" x14ac:dyDescent="0.2">
      <c r="A13" s="191"/>
      <c r="B13" s="192"/>
      <c r="C13" s="193"/>
      <c r="D13" s="191"/>
      <c r="E13" s="191"/>
      <c r="F13" s="191"/>
      <c r="G13" s="191"/>
      <c r="H13" s="191"/>
      <c r="I13" s="191"/>
      <c r="J13" s="191"/>
    </row>
    <row r="14" spans="1:11" x14ac:dyDescent="0.2">
      <c r="A14" s="191"/>
      <c r="B14" s="192"/>
      <c r="C14" s="193"/>
      <c r="D14" s="191"/>
      <c r="E14" s="191"/>
      <c r="F14" s="191"/>
      <c r="G14" s="191"/>
      <c r="H14" s="191"/>
      <c r="I14" s="191"/>
      <c r="J14" s="191"/>
    </row>
    <row r="15" spans="1:11" x14ac:dyDescent="0.2">
      <c r="A15" s="191"/>
      <c r="B15" s="192"/>
      <c r="C15" s="193"/>
      <c r="D15" s="191"/>
      <c r="E15" s="191"/>
      <c r="F15" s="191"/>
      <c r="G15" s="191"/>
      <c r="H15" s="191"/>
      <c r="I15" s="191"/>
      <c r="J15" s="191"/>
    </row>
    <row r="16" spans="1:11" x14ac:dyDescent="0.2">
      <c r="A16" s="191"/>
      <c r="B16" s="192"/>
      <c r="C16" s="193"/>
      <c r="D16" s="191"/>
      <c r="E16" s="191"/>
      <c r="F16" s="191"/>
      <c r="G16" s="191"/>
      <c r="H16" s="191"/>
      <c r="I16" s="191"/>
      <c r="J16" s="191"/>
    </row>
    <row r="17" spans="1:10" x14ac:dyDescent="0.2">
      <c r="A17" s="191"/>
      <c r="B17" s="192"/>
      <c r="C17" s="193"/>
      <c r="D17" s="191"/>
      <c r="E17" s="191"/>
      <c r="F17" s="191"/>
      <c r="G17" s="191"/>
      <c r="H17" s="191"/>
      <c r="I17" s="191"/>
      <c r="J17" s="191"/>
    </row>
    <row r="18" spans="1:10" x14ac:dyDescent="0.2">
      <c r="A18" s="191"/>
      <c r="B18" s="192"/>
      <c r="C18" s="193"/>
      <c r="D18" s="191"/>
      <c r="E18" s="191"/>
      <c r="F18" s="191"/>
      <c r="G18" s="191"/>
      <c r="H18" s="191"/>
      <c r="I18" s="191"/>
      <c r="J18" s="191"/>
    </row>
    <row r="19" spans="1:10" x14ac:dyDescent="0.2">
      <c r="A19" s="191"/>
      <c r="B19" s="192"/>
      <c r="C19" s="193"/>
      <c r="D19" s="191"/>
      <c r="E19" s="191"/>
      <c r="F19" s="191"/>
      <c r="G19" s="191"/>
      <c r="H19" s="191"/>
      <c r="I19" s="191"/>
      <c r="J19" s="191"/>
    </row>
    <row r="21" spans="1:10" x14ac:dyDescent="0.2">
      <c r="A21" s="191"/>
      <c r="B21" s="192"/>
      <c r="C21" s="193"/>
      <c r="D21" s="191"/>
      <c r="E21" s="191"/>
      <c r="F21" s="191"/>
      <c r="G21" s="191"/>
      <c r="H21" s="191"/>
      <c r="I21" s="191"/>
      <c r="J21" s="191"/>
    </row>
    <row r="22" spans="1:10" x14ac:dyDescent="0.2">
      <c r="A22" s="191"/>
      <c r="B22" s="192"/>
      <c r="C22" s="193"/>
      <c r="D22" s="191"/>
      <c r="E22" s="191"/>
      <c r="F22" s="191"/>
      <c r="G22" s="191"/>
      <c r="H22" s="191"/>
      <c r="I22" s="191"/>
      <c r="J22" s="191"/>
    </row>
    <row r="23" spans="1:10" x14ac:dyDescent="0.2">
      <c r="A23" s="191"/>
      <c r="B23" s="192"/>
      <c r="C23" s="193"/>
      <c r="D23" s="191"/>
      <c r="E23" s="191"/>
      <c r="F23" s="191"/>
      <c r="G23" s="191"/>
      <c r="H23" s="191"/>
      <c r="I23" s="191"/>
      <c r="J23" s="191"/>
    </row>
    <row r="25" spans="1:10" x14ac:dyDescent="0.2">
      <c r="A25" s="191"/>
      <c r="C25" s="193"/>
      <c r="D25" s="191"/>
      <c r="E25" s="191"/>
      <c r="F25" s="191"/>
      <c r="G25" s="191"/>
      <c r="H25" s="191"/>
      <c r="I25" s="191"/>
      <c r="J25" s="191"/>
    </row>
    <row r="26" spans="1:10" x14ac:dyDescent="0.2">
      <c r="A26" s="191"/>
      <c r="C26" s="193"/>
      <c r="D26" s="191"/>
      <c r="E26" s="191"/>
      <c r="F26" s="191"/>
      <c r="G26" s="191"/>
      <c r="H26" s="191"/>
      <c r="I26" s="191"/>
      <c r="J26" s="191"/>
    </row>
    <row r="27" spans="1:10" x14ac:dyDescent="0.2">
      <c r="A27" s="191"/>
      <c r="C27" s="193"/>
      <c r="D27" s="191"/>
      <c r="E27" s="191"/>
      <c r="F27" s="191"/>
      <c r="G27" s="191"/>
      <c r="H27" s="191"/>
      <c r="I27" s="191"/>
      <c r="J27" s="191"/>
    </row>
    <row r="28" spans="1:10" x14ac:dyDescent="0.2">
      <c r="A28" s="457"/>
      <c r="B28" s="457"/>
      <c r="C28" s="457"/>
      <c r="D28" s="457"/>
      <c r="E28" s="457"/>
      <c r="F28" s="457"/>
      <c r="G28" s="457"/>
      <c r="H28" s="457"/>
      <c r="I28" s="457"/>
      <c r="J28" s="457"/>
    </row>
    <row r="29" spans="1:10" x14ac:dyDescent="0.2">
      <c r="A29" s="191"/>
      <c r="B29" s="192"/>
      <c r="C29" s="193"/>
      <c r="D29" s="191"/>
      <c r="E29" s="191"/>
      <c r="F29" s="191"/>
      <c r="G29" s="191"/>
      <c r="H29" s="191"/>
      <c r="I29" s="191"/>
      <c r="J29" s="191"/>
    </row>
    <row r="31" spans="1:10" x14ac:dyDescent="0.2">
      <c r="A31" s="191"/>
      <c r="B31" s="192"/>
      <c r="C31" s="193"/>
      <c r="D31" s="191"/>
      <c r="E31" s="191"/>
      <c r="F31" s="191"/>
      <c r="G31" s="191"/>
      <c r="H31" s="191"/>
      <c r="I31" s="191"/>
      <c r="J31" s="191"/>
    </row>
    <row r="32" spans="1:10" x14ac:dyDescent="0.2">
      <c r="A32" s="191"/>
      <c r="B32" s="192"/>
      <c r="C32" s="193"/>
      <c r="D32" s="191"/>
      <c r="E32" s="191"/>
      <c r="F32" s="191"/>
      <c r="G32" s="191"/>
      <c r="H32" s="191"/>
      <c r="I32" s="191"/>
      <c r="J32" s="191"/>
    </row>
    <row r="33" spans="1:10" x14ac:dyDescent="0.2">
      <c r="A33" s="458"/>
      <c r="B33" s="458"/>
      <c r="C33" s="458"/>
      <c r="D33" s="458"/>
      <c r="E33" s="458"/>
      <c r="F33" s="458"/>
      <c r="G33" s="458"/>
      <c r="H33" s="458"/>
      <c r="I33" s="458"/>
      <c r="J33" s="458"/>
    </row>
    <row r="34" spans="1:10" x14ac:dyDescent="0.2">
      <c r="B34" s="186"/>
      <c r="C34" s="186"/>
      <c r="D34" s="186"/>
      <c r="E34" s="186"/>
      <c r="F34" s="186"/>
      <c r="G34" s="186"/>
      <c r="H34" s="186"/>
      <c r="I34" s="186"/>
      <c r="J34" s="186"/>
    </row>
    <row r="35" spans="1:10" ht="26.25" x14ac:dyDescent="0.4">
      <c r="A35" s="460" t="s">
        <v>312</v>
      </c>
      <c r="B35" s="460"/>
      <c r="C35" s="460"/>
      <c r="D35" s="460"/>
      <c r="E35" s="460"/>
      <c r="F35" s="460"/>
      <c r="G35" s="460"/>
      <c r="H35" s="460"/>
      <c r="I35" s="460"/>
      <c r="J35" s="460"/>
    </row>
    <row r="37" spans="1:10" x14ac:dyDescent="0.2">
      <c r="B37" s="189"/>
      <c r="C37" s="190"/>
    </row>
    <row r="39" spans="1:10" x14ac:dyDescent="0.2">
      <c r="B39" s="194"/>
      <c r="C39" s="194"/>
      <c r="D39" s="194"/>
      <c r="E39" s="194"/>
      <c r="F39" s="194"/>
      <c r="G39" s="194"/>
      <c r="H39" s="194"/>
      <c r="I39" s="194"/>
    </row>
    <row r="50" spans="1:10" x14ac:dyDescent="0.2">
      <c r="A50" s="459"/>
      <c r="B50" s="459"/>
      <c r="C50" s="459"/>
      <c r="D50" s="459"/>
      <c r="E50" s="459"/>
      <c r="F50" s="459"/>
      <c r="G50" s="459"/>
      <c r="H50" s="459"/>
      <c r="I50" s="459"/>
      <c r="J50" s="459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 x14ac:dyDescent="0.2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 x14ac:dyDescent="0.25">
      <c r="A1" s="277" t="s">
        <v>404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18" t="str">
        <f>'3.1'!N1</f>
        <v>I. čtvrtletí 2022</v>
      </c>
      <c r="Q1" s="2"/>
      <c r="R1" s="2"/>
      <c r="S1" s="2"/>
      <c r="T1" s="2"/>
      <c r="U1" s="2"/>
      <c r="V1" s="2"/>
      <c r="W1" s="2"/>
    </row>
    <row r="2" spans="1:23" s="22" customFormat="1" ht="6" customHeight="1" x14ac:dyDescent="0.2">
      <c r="Q2" s="9"/>
      <c r="R2" s="9"/>
      <c r="S2" s="9"/>
      <c r="T2" s="9"/>
      <c r="U2" s="9"/>
      <c r="V2" s="9"/>
      <c r="W2" s="9"/>
    </row>
    <row r="3" spans="1:23" s="22" customFormat="1" ht="12" x14ac:dyDescent="0.2">
      <c r="A3" s="530" t="str">
        <f>'3.1'!A4</f>
        <v>2022</v>
      </c>
      <c r="B3" s="523" t="s">
        <v>187</v>
      </c>
      <c r="C3" s="522"/>
      <c r="D3" s="524"/>
      <c r="E3" s="523" t="s">
        <v>19</v>
      </c>
      <c r="F3" s="522"/>
      <c r="G3" s="524"/>
      <c r="H3" s="523" t="s">
        <v>193</v>
      </c>
      <c r="I3" s="522"/>
      <c r="J3" s="524"/>
      <c r="K3" s="523" t="s">
        <v>6</v>
      </c>
      <c r="L3" s="522"/>
      <c r="M3" s="524"/>
      <c r="N3" s="522" t="s">
        <v>181</v>
      </c>
      <c r="O3" s="522"/>
      <c r="P3" s="522"/>
      <c r="Q3" s="9"/>
      <c r="R3" s="9"/>
      <c r="S3" s="9"/>
      <c r="T3" s="9"/>
      <c r="U3" s="9"/>
      <c r="V3" s="9"/>
      <c r="W3" s="9"/>
    </row>
    <row r="4" spans="1:23" s="22" customFormat="1" ht="12.75" customHeight="1" x14ac:dyDescent="0.2">
      <c r="A4" s="531"/>
      <c r="B4" s="518" t="s">
        <v>168</v>
      </c>
      <c r="C4" s="519"/>
      <c r="D4" s="520"/>
      <c r="E4" s="528" t="s">
        <v>5</v>
      </c>
      <c r="F4" s="525"/>
      <c r="G4" s="529"/>
      <c r="H4" s="528" t="s">
        <v>5</v>
      </c>
      <c r="I4" s="525"/>
      <c r="J4" s="529"/>
      <c r="K4" s="528" t="s">
        <v>5</v>
      </c>
      <c r="L4" s="525"/>
      <c r="M4" s="529"/>
      <c r="N4" s="525" t="s">
        <v>5</v>
      </c>
      <c r="O4" s="525"/>
      <c r="P4" s="525"/>
      <c r="Q4" s="9"/>
      <c r="R4" s="9"/>
      <c r="S4" s="9"/>
      <c r="T4" s="9"/>
      <c r="U4" s="9"/>
      <c r="V4" s="9"/>
      <c r="W4" s="9"/>
    </row>
    <row r="5" spans="1:23" s="22" customFormat="1" ht="12" x14ac:dyDescent="0.2">
      <c r="A5" s="278"/>
      <c r="B5" s="389" t="s">
        <v>60</v>
      </c>
      <c r="C5" s="388" t="s">
        <v>61</v>
      </c>
      <c r="D5" s="393" t="s">
        <v>62</v>
      </c>
      <c r="E5" s="389" t="s">
        <v>60</v>
      </c>
      <c r="F5" s="388" t="s">
        <v>61</v>
      </c>
      <c r="G5" s="393" t="s">
        <v>62</v>
      </c>
      <c r="H5" s="389" t="s">
        <v>60</v>
      </c>
      <c r="I5" s="388" t="s">
        <v>61</v>
      </c>
      <c r="J5" s="393" t="s">
        <v>62</v>
      </c>
      <c r="K5" s="389" t="s">
        <v>60</v>
      </c>
      <c r="L5" s="388" t="s">
        <v>61</v>
      </c>
      <c r="M5" s="393" t="s">
        <v>62</v>
      </c>
      <c r="N5" s="388" t="s">
        <v>60</v>
      </c>
      <c r="O5" s="388" t="s">
        <v>61</v>
      </c>
      <c r="P5" s="388" t="s">
        <v>62</v>
      </c>
      <c r="Q5" s="9"/>
      <c r="R5" s="9"/>
      <c r="S5" s="9"/>
      <c r="T5" s="9"/>
      <c r="U5" s="9"/>
      <c r="V5" s="9"/>
      <c r="W5" s="9"/>
    </row>
    <row r="6" spans="1:23" s="22" customFormat="1" ht="12" x14ac:dyDescent="0.2">
      <c r="A6" s="526" t="s">
        <v>297</v>
      </c>
      <c r="B6" s="510">
        <f>D7</f>
        <v>1111.5881300000005</v>
      </c>
      <c r="C6" s="507"/>
      <c r="D6" s="511"/>
      <c r="E6" s="510">
        <f>SUM(E7:G7)</f>
        <v>587477.87899999984</v>
      </c>
      <c r="F6" s="507"/>
      <c r="G6" s="511"/>
      <c r="H6" s="510">
        <f>SUM(H7:J7)</f>
        <v>4787.8379999999952</v>
      </c>
      <c r="I6" s="507"/>
      <c r="J6" s="511"/>
      <c r="K6" s="510">
        <f>SUM(K7:M7)</f>
        <v>582690.04099999985</v>
      </c>
      <c r="L6" s="507"/>
      <c r="M6" s="511"/>
      <c r="N6" s="507">
        <f>SUM(N7:P7)</f>
        <v>563545.74899999984</v>
      </c>
      <c r="O6" s="507"/>
      <c r="P6" s="507"/>
      <c r="Q6" s="9"/>
      <c r="R6" s="9"/>
      <c r="S6" s="9"/>
      <c r="T6" s="9"/>
      <c r="U6" s="9"/>
      <c r="V6" s="9"/>
      <c r="W6" s="9"/>
    </row>
    <row r="7" spans="1:23" s="22" customFormat="1" ht="12" x14ac:dyDescent="0.2">
      <c r="A7" s="527"/>
      <c r="B7" s="282">
        <f>SUM(B8:B10)</f>
        <v>1112.4406300000005</v>
      </c>
      <c r="C7" s="281">
        <f t="shared" ref="C7:P7" si="0">SUM(C8:C10)</f>
        <v>1112.1701300000004</v>
      </c>
      <c r="D7" s="283">
        <f t="shared" si="0"/>
        <v>1111.5881300000005</v>
      </c>
      <c r="E7" s="282">
        <f t="shared" si="0"/>
        <v>205457.63499999995</v>
      </c>
      <c r="F7" s="281">
        <f t="shared" si="0"/>
        <v>176711.10999999996</v>
      </c>
      <c r="G7" s="283">
        <f t="shared" si="0"/>
        <v>205309.13399999993</v>
      </c>
      <c r="H7" s="282">
        <f t="shared" si="0"/>
        <v>1639.2889999999993</v>
      </c>
      <c r="I7" s="281">
        <f t="shared" si="0"/>
        <v>1487.7889999999982</v>
      </c>
      <c r="J7" s="283">
        <f t="shared" si="0"/>
        <v>1660.7599999999975</v>
      </c>
      <c r="K7" s="282">
        <f t="shared" si="0"/>
        <v>203818.34599999996</v>
      </c>
      <c r="L7" s="281">
        <f t="shared" si="0"/>
        <v>175223.32099999997</v>
      </c>
      <c r="M7" s="283">
        <f t="shared" si="0"/>
        <v>203648.37399999995</v>
      </c>
      <c r="N7" s="281">
        <f t="shared" si="0"/>
        <v>197452.90599999996</v>
      </c>
      <c r="O7" s="281">
        <f t="shared" si="0"/>
        <v>169480.86</v>
      </c>
      <c r="P7" s="281">
        <f t="shared" si="0"/>
        <v>196611.98299999995</v>
      </c>
      <c r="Q7" s="9"/>
      <c r="R7" s="9"/>
      <c r="S7" s="9"/>
      <c r="T7" s="9"/>
      <c r="U7" s="9"/>
      <c r="V7" s="9"/>
      <c r="W7" s="9"/>
    </row>
    <row r="8" spans="1:23" s="22" customFormat="1" ht="12" x14ac:dyDescent="0.2">
      <c r="A8" s="279" t="s">
        <v>192</v>
      </c>
      <c r="B8" s="271">
        <v>156.82263000000057</v>
      </c>
      <c r="C8" s="7">
        <v>156.55213000000057</v>
      </c>
      <c r="D8" s="268">
        <v>155.97013000000061</v>
      </c>
      <c r="E8" s="271">
        <v>57266.125999999953</v>
      </c>
      <c r="F8" s="7">
        <v>55452.233999999953</v>
      </c>
      <c r="G8" s="268">
        <v>58764.438999999911</v>
      </c>
      <c r="H8" s="271">
        <v>613.41399999999919</v>
      </c>
      <c r="I8" s="7">
        <v>587.70399999999825</v>
      </c>
      <c r="J8" s="268">
        <v>642.74499999999773</v>
      </c>
      <c r="K8" s="271">
        <v>56652.711999999956</v>
      </c>
      <c r="L8" s="7">
        <v>54864.529999999955</v>
      </c>
      <c r="M8" s="268">
        <v>58121.693999999916</v>
      </c>
      <c r="N8" s="7">
        <v>52575.282999999981</v>
      </c>
      <c r="O8" s="7">
        <v>50998.578999999962</v>
      </c>
      <c r="P8" s="7">
        <v>53976.205999999962</v>
      </c>
      <c r="Q8" s="9"/>
      <c r="R8" s="9"/>
      <c r="S8" s="9"/>
      <c r="T8" s="9"/>
      <c r="U8" s="9"/>
      <c r="V8" s="9"/>
      <c r="W8" s="9"/>
    </row>
    <row r="9" spans="1:23" s="22" customFormat="1" ht="12" x14ac:dyDescent="0.2">
      <c r="A9" s="279" t="s">
        <v>225</v>
      </c>
      <c r="B9" s="271">
        <v>183.83799999999999</v>
      </c>
      <c r="C9" s="7">
        <v>183.83799999999999</v>
      </c>
      <c r="D9" s="268">
        <v>183.83799999999999</v>
      </c>
      <c r="E9" s="271">
        <v>61963.074000000001</v>
      </c>
      <c r="F9" s="7">
        <v>61607.68099999999</v>
      </c>
      <c r="G9" s="268">
        <v>60368.666000000027</v>
      </c>
      <c r="H9" s="271">
        <v>669.678</v>
      </c>
      <c r="I9" s="7">
        <v>674.86500000000001</v>
      </c>
      <c r="J9" s="268">
        <v>685.11799999999982</v>
      </c>
      <c r="K9" s="271">
        <v>61293.396000000001</v>
      </c>
      <c r="L9" s="7">
        <v>60932.815999999992</v>
      </c>
      <c r="M9" s="268">
        <v>59683.548000000024</v>
      </c>
      <c r="N9" s="7">
        <v>59282.594999999987</v>
      </c>
      <c r="O9" s="7">
        <v>58568.286</v>
      </c>
      <c r="P9" s="7">
        <v>57212.765000000007</v>
      </c>
      <c r="Q9" s="9"/>
      <c r="R9" s="9"/>
      <c r="S9" s="9"/>
      <c r="T9" s="9"/>
      <c r="U9" s="9"/>
      <c r="V9" s="9"/>
      <c r="W9" s="9"/>
    </row>
    <row r="10" spans="1:23" s="22" customFormat="1" ht="12" x14ac:dyDescent="0.2">
      <c r="A10" s="280" t="s">
        <v>226</v>
      </c>
      <c r="B10" s="272">
        <v>771.78</v>
      </c>
      <c r="C10" s="267">
        <v>771.78</v>
      </c>
      <c r="D10" s="269">
        <v>771.78</v>
      </c>
      <c r="E10" s="272">
        <v>86228.434999999998</v>
      </c>
      <c r="F10" s="267">
        <v>59651.195000000014</v>
      </c>
      <c r="G10" s="269">
        <v>86176.028999999995</v>
      </c>
      <c r="H10" s="272">
        <v>356.197</v>
      </c>
      <c r="I10" s="267">
        <v>225.22</v>
      </c>
      <c r="J10" s="269">
        <v>332.89699999999999</v>
      </c>
      <c r="K10" s="272">
        <v>85872.237999999998</v>
      </c>
      <c r="L10" s="267">
        <v>59425.975000000013</v>
      </c>
      <c r="M10" s="269">
        <v>85843.131999999998</v>
      </c>
      <c r="N10" s="267">
        <v>85595.027999999991</v>
      </c>
      <c r="O10" s="267">
        <v>59913.99500000001</v>
      </c>
      <c r="P10" s="267">
        <v>85423.011999999988</v>
      </c>
      <c r="Q10" s="9"/>
      <c r="R10" s="9"/>
      <c r="S10" s="9"/>
      <c r="T10" s="9"/>
      <c r="U10" s="9"/>
      <c r="V10" s="9"/>
      <c r="W10" s="9"/>
    </row>
    <row r="11" spans="1:23" s="15" customFormat="1" ht="11.25" x14ac:dyDescent="0.2">
      <c r="A11" s="15" t="s">
        <v>410</v>
      </c>
      <c r="H11" s="114"/>
      <c r="P11" s="14"/>
      <c r="Q11" s="17"/>
      <c r="R11" s="17"/>
      <c r="S11" s="17"/>
      <c r="T11" s="17"/>
      <c r="U11" s="17"/>
      <c r="V11" s="17"/>
      <c r="W11" s="17"/>
    </row>
    <row r="12" spans="1:23" s="22" customFormat="1" ht="12" x14ac:dyDescent="0.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 x14ac:dyDescent="0.2">
      <c r="A13" s="530" t="str">
        <f>'3.1'!A4</f>
        <v>2022</v>
      </c>
      <c r="B13" s="523" t="s">
        <v>187</v>
      </c>
      <c r="C13" s="522"/>
      <c r="D13" s="524"/>
      <c r="E13" s="523" t="s">
        <v>19</v>
      </c>
      <c r="F13" s="522"/>
      <c r="G13" s="524"/>
      <c r="H13" s="523" t="s">
        <v>198</v>
      </c>
      <c r="I13" s="522"/>
      <c r="J13" s="524"/>
      <c r="K13" s="523" t="s">
        <v>6</v>
      </c>
      <c r="L13" s="522"/>
      <c r="M13" s="524"/>
      <c r="N13" s="522" t="s">
        <v>181</v>
      </c>
      <c r="O13" s="522"/>
      <c r="P13" s="522"/>
      <c r="Q13" s="9"/>
      <c r="R13" s="9"/>
      <c r="S13" s="9"/>
      <c r="T13" s="9"/>
      <c r="U13" s="9"/>
      <c r="V13" s="9"/>
      <c r="W13" s="9"/>
    </row>
    <row r="14" spans="1:23" s="22" customFormat="1" ht="12" x14ac:dyDescent="0.2">
      <c r="A14" s="531"/>
      <c r="B14" s="518" t="s">
        <v>168</v>
      </c>
      <c r="C14" s="519"/>
      <c r="D14" s="520"/>
      <c r="E14" s="528" t="s">
        <v>5</v>
      </c>
      <c r="F14" s="525"/>
      <c r="G14" s="529"/>
      <c r="H14" s="528" t="s">
        <v>5</v>
      </c>
      <c r="I14" s="525"/>
      <c r="J14" s="529"/>
      <c r="K14" s="528" t="s">
        <v>5</v>
      </c>
      <c r="L14" s="525"/>
      <c r="M14" s="529"/>
      <c r="N14" s="525" t="s">
        <v>5</v>
      </c>
      <c r="O14" s="525"/>
      <c r="P14" s="525"/>
      <c r="Q14" s="9"/>
      <c r="R14" s="9"/>
      <c r="S14" s="9"/>
      <c r="T14" s="9"/>
      <c r="U14" s="9"/>
      <c r="V14" s="9"/>
      <c r="W14" s="9"/>
    </row>
    <row r="15" spans="1:23" s="22" customFormat="1" ht="12" x14ac:dyDescent="0.2">
      <c r="A15" s="278"/>
      <c r="B15" s="389" t="s">
        <v>60</v>
      </c>
      <c r="C15" s="388" t="s">
        <v>61</v>
      </c>
      <c r="D15" s="393" t="s">
        <v>62</v>
      </c>
      <c r="E15" s="389" t="s">
        <v>60</v>
      </c>
      <c r="F15" s="388" t="s">
        <v>61</v>
      </c>
      <c r="G15" s="393" t="s">
        <v>62</v>
      </c>
      <c r="H15" s="389" t="s">
        <v>60</v>
      </c>
      <c r="I15" s="388" t="s">
        <v>61</v>
      </c>
      <c r="J15" s="393" t="s">
        <v>62</v>
      </c>
      <c r="K15" s="389" t="s">
        <v>60</v>
      </c>
      <c r="L15" s="388" t="s">
        <v>61</v>
      </c>
      <c r="M15" s="393" t="s">
        <v>62</v>
      </c>
      <c r="N15" s="388" t="s">
        <v>60</v>
      </c>
      <c r="O15" s="388" t="s">
        <v>61</v>
      </c>
      <c r="P15" s="388" t="s">
        <v>62</v>
      </c>
      <c r="Q15" s="9"/>
      <c r="R15" s="9"/>
      <c r="S15" s="9"/>
      <c r="T15" s="9"/>
      <c r="U15" s="9"/>
      <c r="V15" s="9"/>
      <c r="W15" s="9"/>
    </row>
    <row r="16" spans="1:23" s="22" customFormat="1" ht="12" x14ac:dyDescent="0.2">
      <c r="A16" s="526" t="s">
        <v>18</v>
      </c>
      <c r="B16" s="532">
        <f>D17</f>
        <v>1171.5</v>
      </c>
      <c r="C16" s="533"/>
      <c r="D16" s="534"/>
      <c r="E16" s="532">
        <f>SUM(E17:G17)</f>
        <v>287415.08</v>
      </c>
      <c r="F16" s="533"/>
      <c r="G16" s="534"/>
      <c r="H16" s="532">
        <f>SUM(H17:J17)</f>
        <v>371350.47</v>
      </c>
      <c r="I16" s="533"/>
      <c r="J16" s="534"/>
      <c r="K16" s="532">
        <f>SUM(K17:M17)</f>
        <v>283820.82</v>
      </c>
      <c r="L16" s="533"/>
      <c r="M16" s="534"/>
      <c r="N16" s="535">
        <f>SUM(N17:P17)</f>
        <v>286012.55000000005</v>
      </c>
      <c r="O16" s="533"/>
      <c r="P16" s="533"/>
      <c r="Q16" s="9"/>
      <c r="R16" s="9"/>
      <c r="S16" s="9"/>
      <c r="T16" s="9"/>
      <c r="U16" s="9"/>
      <c r="V16" s="9"/>
      <c r="W16" s="9"/>
    </row>
    <row r="17" spans="1:23" s="22" customFormat="1" ht="12" x14ac:dyDescent="0.2">
      <c r="A17" s="527"/>
      <c r="B17" s="282">
        <v>1171.5</v>
      </c>
      <c r="C17" s="281">
        <v>1171.5</v>
      </c>
      <c r="D17" s="283">
        <v>1171.5</v>
      </c>
      <c r="E17" s="282">
        <v>109099.40000000001</v>
      </c>
      <c r="F17" s="281">
        <v>95060.739999999991</v>
      </c>
      <c r="G17" s="283">
        <v>83254.94</v>
      </c>
      <c r="H17" s="282">
        <v>140957.49</v>
      </c>
      <c r="I17" s="281">
        <v>122198.95999999999</v>
      </c>
      <c r="J17" s="283">
        <v>108194.01999999999</v>
      </c>
      <c r="K17" s="282">
        <v>107748.88</v>
      </c>
      <c r="L17" s="281">
        <v>93854.579999999987</v>
      </c>
      <c r="M17" s="283">
        <v>82217.36</v>
      </c>
      <c r="N17" s="281">
        <v>108573.16</v>
      </c>
      <c r="O17" s="281">
        <v>94610.72</v>
      </c>
      <c r="P17" s="281">
        <v>82828.670000000013</v>
      </c>
      <c r="Q17" s="9"/>
      <c r="R17" s="9"/>
      <c r="S17" s="9"/>
      <c r="T17" s="9"/>
      <c r="U17" s="9"/>
      <c r="V17" s="9"/>
      <c r="W17" s="9"/>
    </row>
    <row r="18" spans="1:23" s="15" customFormat="1" ht="11.25" x14ac:dyDescent="0.2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 x14ac:dyDescent="0.2">
      <c r="Q19" s="9"/>
      <c r="R19" s="9"/>
      <c r="S19" s="9"/>
      <c r="T19" s="9"/>
      <c r="U19" s="9"/>
      <c r="V19" s="9"/>
      <c r="W19" s="9"/>
    </row>
    <row r="20" spans="1:23" s="22" customFormat="1" ht="12" x14ac:dyDescent="0.2">
      <c r="Q20" s="9"/>
      <c r="R20" s="9"/>
      <c r="S20" s="9"/>
      <c r="T20" s="9"/>
      <c r="U20" s="9"/>
      <c r="V20" s="9"/>
      <c r="W20" s="9"/>
    </row>
    <row r="21" spans="1:23" s="22" customFormat="1" ht="12" x14ac:dyDescent="0.2">
      <c r="Q21" s="9"/>
      <c r="R21" s="9"/>
      <c r="S21" s="9"/>
      <c r="T21" s="9"/>
      <c r="U21" s="9"/>
      <c r="V21" s="9"/>
      <c r="W21" s="9"/>
    </row>
    <row r="22" spans="1:23" s="22" customFormat="1" ht="12" x14ac:dyDescent="0.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 x14ac:dyDescent="0.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 x14ac:dyDescent="0.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 x14ac:dyDescent="0.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 x14ac:dyDescent="0.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 x14ac:dyDescent="0.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 x14ac:dyDescent="0.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 x14ac:dyDescent="0.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 x14ac:dyDescent="0.2">
      <c r="Q30" s="9"/>
      <c r="R30" s="9"/>
      <c r="S30" s="9"/>
      <c r="T30" s="9"/>
      <c r="U30" s="9"/>
      <c r="V30" s="9"/>
      <c r="W30" s="9"/>
    </row>
    <row r="31" spans="1:23" s="22" customFormat="1" ht="12" x14ac:dyDescent="0.2">
      <c r="Q31" s="9"/>
      <c r="R31" s="9"/>
      <c r="S31" s="9"/>
      <c r="T31" s="9"/>
      <c r="U31" s="9"/>
      <c r="V31" s="9"/>
      <c r="W31" s="9"/>
    </row>
    <row r="32" spans="1:23" s="22" customFormat="1" ht="12" x14ac:dyDescent="0.2">
      <c r="Q32" s="9"/>
      <c r="R32" s="9"/>
      <c r="S32" s="9"/>
      <c r="T32" s="9"/>
      <c r="U32" s="9"/>
      <c r="V32" s="9"/>
      <c r="W32" s="9"/>
    </row>
    <row r="33" spans="17:23" s="22" customFormat="1" ht="12" x14ac:dyDescent="0.2">
      <c r="Q33" s="9"/>
      <c r="R33" s="9"/>
      <c r="S33" s="9"/>
      <c r="T33" s="9"/>
      <c r="U33" s="9"/>
      <c r="V33" s="9"/>
      <c r="W33" s="9"/>
    </row>
    <row r="34" spans="17:23" s="22" customFormat="1" ht="12" x14ac:dyDescent="0.2">
      <c r="Q34" s="9"/>
      <c r="R34" s="9"/>
      <c r="S34" s="9"/>
      <c r="T34" s="9"/>
      <c r="U34" s="9"/>
      <c r="V34" s="9"/>
      <c r="W34" s="9"/>
    </row>
    <row r="35" spans="17:23" s="22" customFormat="1" ht="12" x14ac:dyDescent="0.2">
      <c r="Q35" s="9"/>
      <c r="R35" s="9"/>
      <c r="S35" s="9"/>
      <c r="T35" s="9"/>
      <c r="U35" s="9"/>
      <c r="V35" s="9"/>
      <c r="W35" s="9"/>
    </row>
    <row r="36" spans="17:23" s="22" customFormat="1" ht="12" x14ac:dyDescent="0.2">
      <c r="Q36" s="9"/>
      <c r="R36" s="9"/>
      <c r="S36" s="9"/>
      <c r="T36" s="9"/>
      <c r="U36" s="9"/>
      <c r="V36" s="9"/>
      <c r="W36" s="9"/>
    </row>
    <row r="37" spans="17:23" s="22" customFormat="1" ht="12" x14ac:dyDescent="0.2">
      <c r="Q37" s="9"/>
      <c r="R37" s="9"/>
      <c r="S37" s="9"/>
      <c r="T37" s="9"/>
      <c r="U37" s="9"/>
      <c r="V37" s="9"/>
      <c r="W37" s="9"/>
    </row>
    <row r="38" spans="17:23" s="22" customFormat="1" ht="12" x14ac:dyDescent="0.2">
      <c r="Q38" s="9"/>
      <c r="R38" s="9"/>
      <c r="S38" s="9"/>
      <c r="T38" s="9"/>
      <c r="U38" s="9"/>
      <c r="V38" s="9"/>
      <c r="W38" s="9"/>
    </row>
    <row r="39" spans="17:23" s="22" customFormat="1" ht="12" x14ac:dyDescent="0.2">
      <c r="Q39" s="9"/>
      <c r="R39" s="9"/>
      <c r="S39" s="9"/>
      <c r="T39" s="9"/>
      <c r="U39" s="9"/>
      <c r="V39" s="9"/>
      <c r="W39" s="9"/>
    </row>
    <row r="40" spans="17:23" s="22" customFormat="1" ht="12" x14ac:dyDescent="0.2">
      <c r="Q40" s="9"/>
      <c r="R40" s="9"/>
      <c r="S40" s="9"/>
      <c r="T40" s="9"/>
      <c r="U40" s="9"/>
      <c r="V40" s="9"/>
      <c r="W40" s="9"/>
    </row>
    <row r="41" spans="17:23" s="22" customFormat="1" ht="12" x14ac:dyDescent="0.2">
      <c r="Q41" s="9"/>
      <c r="R41" s="9"/>
      <c r="S41" s="9"/>
      <c r="T41" s="9"/>
      <c r="U41" s="9"/>
      <c r="V41" s="9"/>
      <c r="W41" s="9"/>
    </row>
    <row r="42" spans="17:23" s="22" customFormat="1" ht="12" x14ac:dyDescent="0.2">
      <c r="Q42" s="9"/>
      <c r="R42" s="9"/>
      <c r="S42" s="9"/>
      <c r="T42" s="9"/>
      <c r="U42" s="9"/>
      <c r="V42" s="9"/>
      <c r="W42" s="9"/>
    </row>
    <row r="43" spans="17:23" s="22" customFormat="1" ht="12" x14ac:dyDescent="0.2">
      <c r="Q43" s="9"/>
      <c r="R43" s="9"/>
      <c r="S43" s="9"/>
      <c r="T43" s="9"/>
      <c r="U43" s="9"/>
      <c r="V43" s="9"/>
      <c r="W43" s="9"/>
    </row>
    <row r="44" spans="17:23" s="22" customFormat="1" ht="12" x14ac:dyDescent="0.2">
      <c r="Q44" s="9"/>
      <c r="R44" s="9"/>
      <c r="S44" s="9"/>
      <c r="T44" s="9"/>
      <c r="U44" s="9"/>
      <c r="V44" s="9"/>
      <c r="W44" s="9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 x14ac:dyDescent="0.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28515625" style="22" customWidth="1"/>
    <col min="11" max="11" width="8.42578125" style="22" customWidth="1"/>
    <col min="12" max="13" width="8.5703125" style="22" customWidth="1"/>
    <col min="14" max="14" width="8.42578125" style="22" customWidth="1"/>
    <col min="15" max="16" width="8.5703125" style="22" customWidth="1"/>
    <col min="17" max="17" width="8.7109375" style="22" customWidth="1"/>
    <col min="18" max="16384" width="9.140625" style="22"/>
  </cols>
  <sheetData>
    <row r="1" spans="1:28" s="51" customFormat="1" ht="18" x14ac:dyDescent="0.25">
      <c r="A1" s="277" t="s">
        <v>405</v>
      </c>
      <c r="P1" s="218" t="str">
        <f>'3.1'!N1</f>
        <v>I. čtvrtletí 2022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 x14ac:dyDescent="0.2">
      <c r="A3" s="530" t="str">
        <f>'3.1'!A4</f>
        <v>2022</v>
      </c>
      <c r="B3" s="523" t="s">
        <v>187</v>
      </c>
      <c r="C3" s="522"/>
      <c r="D3" s="524"/>
      <c r="E3" s="523" t="s">
        <v>19</v>
      </c>
      <c r="F3" s="522"/>
      <c r="G3" s="524"/>
      <c r="H3" s="523" t="s">
        <v>193</v>
      </c>
      <c r="I3" s="522"/>
      <c r="J3" s="524"/>
      <c r="K3" s="523" t="s">
        <v>6</v>
      </c>
      <c r="L3" s="522"/>
      <c r="M3" s="524"/>
      <c r="N3" s="522" t="s">
        <v>181</v>
      </c>
      <c r="O3" s="522"/>
      <c r="P3" s="522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 x14ac:dyDescent="0.2">
      <c r="A4" s="531"/>
      <c r="B4" s="518" t="s">
        <v>168</v>
      </c>
      <c r="C4" s="519"/>
      <c r="D4" s="520"/>
      <c r="E4" s="528" t="s">
        <v>5</v>
      </c>
      <c r="F4" s="525"/>
      <c r="G4" s="529"/>
      <c r="H4" s="528" t="s">
        <v>5</v>
      </c>
      <c r="I4" s="525"/>
      <c r="J4" s="529"/>
      <c r="K4" s="528" t="s">
        <v>5</v>
      </c>
      <c r="L4" s="525"/>
      <c r="M4" s="529"/>
      <c r="N4" s="525" t="s">
        <v>5</v>
      </c>
      <c r="O4" s="525"/>
      <c r="P4" s="525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x14ac:dyDescent="0.2">
      <c r="A5" s="278"/>
      <c r="B5" s="389" t="s">
        <v>60</v>
      </c>
      <c r="C5" s="388" t="s">
        <v>61</v>
      </c>
      <c r="D5" s="393" t="s">
        <v>62</v>
      </c>
      <c r="E5" s="389" t="s">
        <v>60</v>
      </c>
      <c r="F5" s="388" t="s">
        <v>61</v>
      </c>
      <c r="G5" s="393" t="s">
        <v>62</v>
      </c>
      <c r="H5" s="389" t="s">
        <v>60</v>
      </c>
      <c r="I5" s="388" t="s">
        <v>61</v>
      </c>
      <c r="J5" s="393" t="s">
        <v>62</v>
      </c>
      <c r="K5" s="389" t="s">
        <v>60</v>
      </c>
      <c r="L5" s="388" t="s">
        <v>61</v>
      </c>
      <c r="M5" s="393" t="s">
        <v>62</v>
      </c>
      <c r="N5" s="388" t="s">
        <v>60</v>
      </c>
      <c r="O5" s="388" t="s">
        <v>61</v>
      </c>
      <c r="P5" s="388" t="s">
        <v>62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 x14ac:dyDescent="0.2">
      <c r="A6" s="526" t="s">
        <v>298</v>
      </c>
      <c r="B6" s="510">
        <f>D7</f>
        <v>2073.1363500000007</v>
      </c>
      <c r="C6" s="507"/>
      <c r="D6" s="511"/>
      <c r="E6" s="510">
        <f>SUM(E7:G7)</f>
        <v>443848.30300000001</v>
      </c>
      <c r="F6" s="507"/>
      <c r="G6" s="511"/>
      <c r="H6" s="510">
        <f>SUM(H7:J7)</f>
        <v>3850.1070000000009</v>
      </c>
      <c r="I6" s="507"/>
      <c r="J6" s="511"/>
      <c r="K6" s="510">
        <f>SUM(K7:M7)</f>
        <v>439998.196</v>
      </c>
      <c r="L6" s="507"/>
      <c r="M6" s="511"/>
      <c r="N6" s="507">
        <f>SUM(N7:P7)</f>
        <v>409535.72100000014</v>
      </c>
      <c r="O6" s="507"/>
      <c r="P6" s="507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 x14ac:dyDescent="0.2">
      <c r="A7" s="527"/>
      <c r="B7" s="282">
        <f>SUM(B8:B13)</f>
        <v>2073.8761100000006</v>
      </c>
      <c r="C7" s="281">
        <f t="shared" ref="C7:P7" si="0">SUM(C8:C13)</f>
        <v>2083.7636100000009</v>
      </c>
      <c r="D7" s="283">
        <f t="shared" si="0"/>
        <v>2073.1363500000007</v>
      </c>
      <c r="E7" s="282">
        <f t="shared" si="0"/>
        <v>60133.343999999997</v>
      </c>
      <c r="F7" s="281">
        <f t="shared" si="0"/>
        <v>124872.34599999996</v>
      </c>
      <c r="G7" s="283">
        <f t="shared" si="0"/>
        <v>258842.61300000007</v>
      </c>
      <c r="H7" s="282">
        <f t="shared" si="0"/>
        <v>807.86700000000008</v>
      </c>
      <c r="I7" s="281">
        <f t="shared" si="0"/>
        <v>1092.1669999999999</v>
      </c>
      <c r="J7" s="283">
        <f t="shared" si="0"/>
        <v>1950.0730000000005</v>
      </c>
      <c r="K7" s="282">
        <f t="shared" si="0"/>
        <v>59325.476999999999</v>
      </c>
      <c r="L7" s="281">
        <f t="shared" si="0"/>
        <v>123780.17899999996</v>
      </c>
      <c r="M7" s="283">
        <f t="shared" si="0"/>
        <v>256892.54000000007</v>
      </c>
      <c r="N7" s="281">
        <f t="shared" si="0"/>
        <v>55041.697999999989</v>
      </c>
      <c r="O7" s="281">
        <f t="shared" si="0"/>
        <v>114622.93399999999</v>
      </c>
      <c r="P7" s="281">
        <f t="shared" si="0"/>
        <v>239871.08900000012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x14ac:dyDescent="0.2">
      <c r="A8" s="279" t="s">
        <v>223</v>
      </c>
      <c r="B8" s="291">
        <v>89.145080000001414</v>
      </c>
      <c r="C8" s="7">
        <v>87.932210000001334</v>
      </c>
      <c r="D8" s="268">
        <v>85.10491000000124</v>
      </c>
      <c r="E8" s="271">
        <v>2359.651999999995</v>
      </c>
      <c r="F8" s="7">
        <v>4767.1490000000076</v>
      </c>
      <c r="G8" s="268">
        <v>9378.1349999999948</v>
      </c>
      <c r="H8" s="271">
        <v>4.5609999999999982</v>
      </c>
      <c r="I8" s="7">
        <v>4.025999999999998</v>
      </c>
      <c r="J8" s="268">
        <v>4.1679999999999966</v>
      </c>
      <c r="K8" s="271">
        <v>2355.0909999999949</v>
      </c>
      <c r="L8" s="7">
        <v>4763.1230000000078</v>
      </c>
      <c r="M8" s="268">
        <v>9373.9669999999951</v>
      </c>
      <c r="N8" s="7">
        <v>1197.9389999999955</v>
      </c>
      <c r="O8" s="7">
        <v>2808.3179999999998</v>
      </c>
      <c r="P8" s="7">
        <v>6395.0550000000094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x14ac:dyDescent="0.2">
      <c r="A9" s="279" t="s">
        <v>188</v>
      </c>
      <c r="B9" s="291">
        <v>147.1018399999995</v>
      </c>
      <c r="C9" s="7">
        <v>146.02798999999945</v>
      </c>
      <c r="D9" s="268">
        <v>142.67437999999922</v>
      </c>
      <c r="E9" s="271">
        <v>3402.3849999999984</v>
      </c>
      <c r="F9" s="7">
        <v>7334.0300000000088</v>
      </c>
      <c r="G9" s="268">
        <v>14988.84499999999</v>
      </c>
      <c r="H9" s="271">
        <v>9.2089999999999907</v>
      </c>
      <c r="I9" s="7">
        <v>9.1289999999999925</v>
      </c>
      <c r="J9" s="268">
        <v>13.797999999999988</v>
      </c>
      <c r="K9" s="271">
        <v>3393.1759999999986</v>
      </c>
      <c r="L9" s="7">
        <v>7324.9010000000089</v>
      </c>
      <c r="M9" s="268">
        <v>14975.04699999999</v>
      </c>
      <c r="N9" s="7">
        <v>1722.6819999999921</v>
      </c>
      <c r="O9" s="7">
        <v>3998.5610000000106</v>
      </c>
      <c r="P9" s="7">
        <v>9074.7970000000132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x14ac:dyDescent="0.2">
      <c r="A10" s="279" t="s">
        <v>201</v>
      </c>
      <c r="B10" s="291">
        <v>60.305369999999918</v>
      </c>
      <c r="C10" s="7">
        <v>60.185369999999914</v>
      </c>
      <c r="D10" s="268">
        <v>59.029009999999936</v>
      </c>
      <c r="E10" s="271">
        <v>1409.1499999999985</v>
      </c>
      <c r="F10" s="7">
        <v>3105.2409999999991</v>
      </c>
      <c r="G10" s="268">
        <v>6456.5460000000048</v>
      </c>
      <c r="H10" s="271">
        <v>54.434999999999995</v>
      </c>
      <c r="I10" s="7">
        <v>63.538999999999987</v>
      </c>
      <c r="J10" s="268">
        <v>84.105999999999995</v>
      </c>
      <c r="K10" s="271">
        <v>1354.7149999999986</v>
      </c>
      <c r="L10" s="7">
        <v>3041.7019999999993</v>
      </c>
      <c r="M10" s="268">
        <v>6372.4400000000051</v>
      </c>
      <c r="N10" s="7">
        <v>1161.2970000000005</v>
      </c>
      <c r="O10" s="7">
        <v>2226.052999999999</v>
      </c>
      <c r="P10" s="7">
        <v>4580.247000000003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x14ac:dyDescent="0.2">
      <c r="A11" s="279" t="s">
        <v>189</v>
      </c>
      <c r="B11" s="291">
        <v>458.14831999999996</v>
      </c>
      <c r="C11" s="7">
        <v>457.41711999999995</v>
      </c>
      <c r="D11" s="268">
        <v>457.11712</v>
      </c>
      <c r="E11" s="271">
        <v>12974.784000000005</v>
      </c>
      <c r="F11" s="7">
        <v>27168.297999999955</v>
      </c>
      <c r="G11" s="268">
        <v>56198.383000000023</v>
      </c>
      <c r="H11" s="271">
        <v>170.38200000000003</v>
      </c>
      <c r="I11" s="7">
        <v>246.0049999999998</v>
      </c>
      <c r="J11" s="268">
        <v>417.06399999999985</v>
      </c>
      <c r="K11" s="271">
        <v>12804.402000000006</v>
      </c>
      <c r="L11" s="7">
        <v>26922.292999999954</v>
      </c>
      <c r="M11" s="268">
        <v>55781.319000000025</v>
      </c>
      <c r="N11" s="7">
        <v>11865.479000000007</v>
      </c>
      <c r="O11" s="7">
        <v>24698.113000000008</v>
      </c>
      <c r="P11" s="7">
        <v>51053.16700000003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x14ac:dyDescent="0.2">
      <c r="A12" s="279" t="s">
        <v>190</v>
      </c>
      <c r="B12" s="291">
        <v>986.93316000000016</v>
      </c>
      <c r="C12" s="7">
        <v>987.00516000000016</v>
      </c>
      <c r="D12" s="268">
        <v>984.01517000000024</v>
      </c>
      <c r="E12" s="271">
        <v>30068.883000000002</v>
      </c>
      <c r="F12" s="7">
        <v>61767.424999999981</v>
      </c>
      <c r="G12" s="268">
        <v>127147.13000000006</v>
      </c>
      <c r="H12" s="271">
        <v>365.20000000000005</v>
      </c>
      <c r="I12" s="7">
        <v>476.48100000000011</v>
      </c>
      <c r="J12" s="268">
        <v>885.39800000000059</v>
      </c>
      <c r="K12" s="271">
        <v>29703.683000000001</v>
      </c>
      <c r="L12" s="7">
        <v>61290.943999999981</v>
      </c>
      <c r="M12" s="268">
        <v>126261.73200000006</v>
      </c>
      <c r="N12" s="7">
        <v>29426.607</v>
      </c>
      <c r="O12" s="7">
        <v>60637.118999999977</v>
      </c>
      <c r="P12" s="7">
        <v>125025.32800000007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 x14ac:dyDescent="0.2">
      <c r="A13" s="280" t="s">
        <v>191</v>
      </c>
      <c r="B13" s="292">
        <v>332.24233999999996</v>
      </c>
      <c r="C13" s="267">
        <v>345.19575999999995</v>
      </c>
      <c r="D13" s="269">
        <v>345.19575999999995</v>
      </c>
      <c r="E13" s="272">
        <v>9918.49</v>
      </c>
      <c r="F13" s="267">
        <v>20730.203000000005</v>
      </c>
      <c r="G13" s="269">
        <v>44673.573999999993</v>
      </c>
      <c r="H13" s="272">
        <v>204.08</v>
      </c>
      <c r="I13" s="267">
        <v>292.98699999999997</v>
      </c>
      <c r="J13" s="269">
        <v>545.53899999999999</v>
      </c>
      <c r="K13" s="272">
        <v>9714.41</v>
      </c>
      <c r="L13" s="267">
        <v>20437.216000000004</v>
      </c>
      <c r="M13" s="269">
        <v>44128.034999999996</v>
      </c>
      <c r="N13" s="267">
        <v>9667.6939999999995</v>
      </c>
      <c r="O13" s="267">
        <v>20254.77</v>
      </c>
      <c r="P13" s="267">
        <v>43742.494999999988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1.25" x14ac:dyDescent="0.2">
      <c r="A14" s="15" t="s">
        <v>410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 x14ac:dyDescent="0.2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x14ac:dyDescent="0.2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x14ac:dyDescent="0.2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x14ac:dyDescent="0.2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 x14ac:dyDescent="0.2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 x14ac:dyDescent="0.2">
      <c r="A27" s="530" t="str">
        <f>'3.1'!A4</f>
        <v>2022</v>
      </c>
      <c r="B27" s="523" t="s">
        <v>187</v>
      </c>
      <c r="C27" s="522"/>
      <c r="D27" s="524"/>
      <c r="E27" s="523" t="s">
        <v>19</v>
      </c>
      <c r="F27" s="522"/>
      <c r="G27" s="524"/>
      <c r="H27" s="523" t="s">
        <v>193</v>
      </c>
      <c r="I27" s="522"/>
      <c r="J27" s="524"/>
      <c r="K27" s="523" t="s">
        <v>6</v>
      </c>
      <c r="L27" s="522"/>
      <c r="M27" s="524"/>
      <c r="N27" s="522" t="s">
        <v>181</v>
      </c>
      <c r="O27" s="522"/>
      <c r="P27" s="522"/>
    </row>
    <row r="28" spans="1:28" ht="12" customHeight="1" x14ac:dyDescent="0.2">
      <c r="A28" s="531"/>
      <c r="B28" s="518" t="s">
        <v>168</v>
      </c>
      <c r="C28" s="519"/>
      <c r="D28" s="520"/>
      <c r="E28" s="528" t="s">
        <v>5</v>
      </c>
      <c r="F28" s="525"/>
      <c r="G28" s="529"/>
      <c r="H28" s="528" t="s">
        <v>5</v>
      </c>
      <c r="I28" s="525"/>
      <c r="J28" s="529"/>
      <c r="K28" s="528" t="s">
        <v>5</v>
      </c>
      <c r="L28" s="525"/>
      <c r="M28" s="529"/>
      <c r="N28" s="525" t="s">
        <v>5</v>
      </c>
      <c r="O28" s="525"/>
      <c r="P28" s="525"/>
    </row>
    <row r="29" spans="1:28" x14ac:dyDescent="0.2">
      <c r="A29" s="278"/>
      <c r="B29" s="389" t="s">
        <v>60</v>
      </c>
      <c r="C29" s="388" t="s">
        <v>61</v>
      </c>
      <c r="D29" s="393" t="s">
        <v>62</v>
      </c>
      <c r="E29" s="389" t="s">
        <v>60</v>
      </c>
      <c r="F29" s="388" t="s">
        <v>61</v>
      </c>
      <c r="G29" s="393" t="s">
        <v>62</v>
      </c>
      <c r="H29" s="389" t="s">
        <v>60</v>
      </c>
      <c r="I29" s="388" t="s">
        <v>61</v>
      </c>
      <c r="J29" s="393" t="s">
        <v>62</v>
      </c>
      <c r="K29" s="389" t="s">
        <v>60</v>
      </c>
      <c r="L29" s="388" t="s">
        <v>61</v>
      </c>
      <c r="M29" s="393" t="s">
        <v>62</v>
      </c>
      <c r="N29" s="388" t="s">
        <v>60</v>
      </c>
      <c r="O29" s="388" t="s">
        <v>61</v>
      </c>
      <c r="P29" s="388" t="s">
        <v>62</v>
      </c>
    </row>
    <row r="30" spans="1:28" x14ac:dyDescent="0.2">
      <c r="A30" s="526" t="s">
        <v>299</v>
      </c>
      <c r="B30" s="510">
        <f>D31</f>
        <v>339.41190000000012</v>
      </c>
      <c r="C30" s="507"/>
      <c r="D30" s="511"/>
      <c r="E30" s="510">
        <f>SUM(E31:G31)</f>
        <v>244385.45600000006</v>
      </c>
      <c r="F30" s="507"/>
      <c r="G30" s="511"/>
      <c r="H30" s="510">
        <f>SUM(H31:J31)</f>
        <v>3279.1630000000005</v>
      </c>
      <c r="I30" s="507"/>
      <c r="J30" s="511"/>
      <c r="K30" s="510">
        <f>SUM(K31:M31)</f>
        <v>241106.29300000003</v>
      </c>
      <c r="L30" s="507"/>
      <c r="M30" s="511"/>
      <c r="N30" s="507">
        <f>SUM(N31:P31)</f>
        <v>241077.32800000004</v>
      </c>
      <c r="O30" s="507"/>
      <c r="P30" s="507"/>
    </row>
    <row r="31" spans="1:28" x14ac:dyDescent="0.2">
      <c r="A31" s="527"/>
      <c r="B31" s="282">
        <f>SUM(B32:B35)</f>
        <v>339.41190000000012</v>
      </c>
      <c r="C31" s="281">
        <f t="shared" ref="C31:P31" si="1">SUM(C32:C35)</f>
        <v>339.41190000000012</v>
      </c>
      <c r="D31" s="283">
        <f t="shared" si="1"/>
        <v>339.41190000000012</v>
      </c>
      <c r="E31" s="282">
        <f t="shared" si="1"/>
        <v>87641.514999999985</v>
      </c>
      <c r="F31" s="281">
        <f t="shared" si="1"/>
        <v>106050.7870000001</v>
      </c>
      <c r="G31" s="283">
        <f t="shared" si="1"/>
        <v>50693.15399999998</v>
      </c>
      <c r="H31" s="282">
        <f t="shared" si="1"/>
        <v>1156.1089999999997</v>
      </c>
      <c r="I31" s="281">
        <f t="shared" si="1"/>
        <v>1373.8780000000002</v>
      </c>
      <c r="J31" s="283">
        <f t="shared" si="1"/>
        <v>749.17600000000016</v>
      </c>
      <c r="K31" s="282">
        <f t="shared" si="1"/>
        <v>86485.405999999974</v>
      </c>
      <c r="L31" s="281">
        <f t="shared" si="1"/>
        <v>104676.9090000001</v>
      </c>
      <c r="M31" s="283">
        <f t="shared" si="1"/>
        <v>49943.977999999981</v>
      </c>
      <c r="N31" s="281">
        <f t="shared" si="1"/>
        <v>86479.22100000002</v>
      </c>
      <c r="O31" s="281">
        <f t="shared" si="1"/>
        <v>104661.39599999999</v>
      </c>
      <c r="P31" s="281">
        <f t="shared" si="1"/>
        <v>49936.711000000003</v>
      </c>
    </row>
    <row r="32" spans="1:28" x14ac:dyDescent="0.2">
      <c r="A32" s="279" t="s">
        <v>199</v>
      </c>
      <c r="B32" s="291">
        <v>2.7818999999999998</v>
      </c>
      <c r="C32" s="7">
        <v>2.7818999999999998</v>
      </c>
      <c r="D32" s="268">
        <v>2.7818999999999998</v>
      </c>
      <c r="E32" s="271">
        <v>279.26699999999994</v>
      </c>
      <c r="F32" s="7">
        <v>331.17799999999988</v>
      </c>
      <c r="G32" s="268">
        <v>106.46299999999998</v>
      </c>
      <c r="H32" s="271">
        <v>6.8630000000000004</v>
      </c>
      <c r="I32" s="7">
        <v>6.9900000000000011</v>
      </c>
      <c r="J32" s="268">
        <v>2.9509999999999996</v>
      </c>
      <c r="K32" s="271">
        <v>272.40399999999994</v>
      </c>
      <c r="L32" s="7">
        <v>324.18799999999987</v>
      </c>
      <c r="M32" s="268">
        <v>103.51199999999999</v>
      </c>
      <c r="N32" s="7">
        <v>271.24599999999992</v>
      </c>
      <c r="O32" s="7">
        <v>323.09199999999998</v>
      </c>
      <c r="P32" s="7">
        <v>103.60000000000001</v>
      </c>
    </row>
    <row r="33" spans="1:16" x14ac:dyDescent="0.2">
      <c r="A33" s="279" t="s">
        <v>200</v>
      </c>
      <c r="B33" s="291">
        <v>5.76</v>
      </c>
      <c r="C33" s="7">
        <v>5.76</v>
      </c>
      <c r="D33" s="268">
        <v>5.76</v>
      </c>
      <c r="E33" s="271">
        <v>1110.32</v>
      </c>
      <c r="F33" s="7">
        <v>1533.5650000000001</v>
      </c>
      <c r="G33" s="268">
        <v>728.51599999999996</v>
      </c>
      <c r="H33" s="271">
        <v>18.907999999999998</v>
      </c>
      <c r="I33" s="7">
        <v>19.900999999999996</v>
      </c>
      <c r="J33" s="268">
        <v>11.208000000000002</v>
      </c>
      <c r="K33" s="271">
        <v>1091.412</v>
      </c>
      <c r="L33" s="7">
        <v>1513.664</v>
      </c>
      <c r="M33" s="268">
        <v>717.30799999999999</v>
      </c>
      <c r="N33" s="7">
        <v>1087.028</v>
      </c>
      <c r="O33" s="7">
        <v>1507.7729999999999</v>
      </c>
      <c r="P33" s="7">
        <v>715.09699999999998</v>
      </c>
    </row>
    <row r="34" spans="1:16" x14ac:dyDescent="0.2">
      <c r="A34" s="279" t="s">
        <v>202</v>
      </c>
      <c r="B34" s="291">
        <v>57.879999999999995</v>
      </c>
      <c r="C34" s="7">
        <v>57.879999999999995</v>
      </c>
      <c r="D34" s="268">
        <v>57.879999999999995</v>
      </c>
      <c r="E34" s="271">
        <v>15319.851000000001</v>
      </c>
      <c r="F34" s="7">
        <v>17971.7</v>
      </c>
      <c r="G34" s="268">
        <v>8497.7900000000009</v>
      </c>
      <c r="H34" s="271">
        <v>129.62199999999999</v>
      </c>
      <c r="I34" s="7">
        <v>146.31900000000002</v>
      </c>
      <c r="J34" s="268">
        <v>145.941</v>
      </c>
      <c r="K34" s="271">
        <v>15190.229000000001</v>
      </c>
      <c r="L34" s="7">
        <v>17825.381000000001</v>
      </c>
      <c r="M34" s="268">
        <v>8351.8490000000002</v>
      </c>
      <c r="N34" s="7">
        <v>15193.494999999999</v>
      </c>
      <c r="O34" s="7">
        <v>17825.882000000005</v>
      </c>
      <c r="P34" s="7">
        <v>8352.402</v>
      </c>
    </row>
    <row r="35" spans="1:16" x14ac:dyDescent="0.2">
      <c r="A35" s="280" t="s">
        <v>203</v>
      </c>
      <c r="B35" s="292">
        <v>272.99000000000012</v>
      </c>
      <c r="C35" s="267">
        <v>272.99000000000012</v>
      </c>
      <c r="D35" s="269">
        <v>272.99000000000012</v>
      </c>
      <c r="E35" s="272">
        <v>70932.076999999976</v>
      </c>
      <c r="F35" s="267">
        <v>86214.344000000099</v>
      </c>
      <c r="G35" s="269">
        <v>41360.38499999998</v>
      </c>
      <c r="H35" s="272">
        <v>1000.7159999999997</v>
      </c>
      <c r="I35" s="267">
        <v>1200.6680000000001</v>
      </c>
      <c r="J35" s="269">
        <v>589.07600000000014</v>
      </c>
      <c r="K35" s="272">
        <v>69931.360999999975</v>
      </c>
      <c r="L35" s="267">
        <v>85013.676000000094</v>
      </c>
      <c r="M35" s="269">
        <v>40771.308999999979</v>
      </c>
      <c r="N35" s="267">
        <v>69927.452000000019</v>
      </c>
      <c r="O35" s="267">
        <v>85004.64899999999</v>
      </c>
      <c r="P35" s="267">
        <v>40765.612000000001</v>
      </c>
    </row>
    <row r="36" spans="1:16" s="15" customFormat="1" ht="11.25" x14ac:dyDescent="0.2">
      <c r="A36" s="15" t="s">
        <v>410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 x14ac:dyDescent="0.2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 x14ac:dyDescent="0.2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>
      <selection activeCell="A2" sqref="A2"/>
    </sheetView>
  </sheetViews>
  <sheetFormatPr defaultColWidth="9.140625" defaultRowHeight="12" x14ac:dyDescent="0.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 x14ac:dyDescent="0.25">
      <c r="A1" s="284" t="s">
        <v>406</v>
      </c>
      <c r="B1" s="99"/>
      <c r="C1" s="99"/>
      <c r="D1" s="99"/>
      <c r="M1" s="218" t="str">
        <f>'3.1'!N1</f>
        <v>I. čtvrtletí 2022</v>
      </c>
    </row>
    <row r="2" spans="1:13" ht="6" customHeight="1" x14ac:dyDescent="0.2"/>
    <row r="3" spans="1:13" ht="12.75" customHeight="1" x14ac:dyDescent="0.2">
      <c r="A3" s="530" t="str">
        <f>'3.1'!A4</f>
        <v>2022</v>
      </c>
      <c r="B3" s="523" t="s">
        <v>19</v>
      </c>
      <c r="C3" s="522"/>
      <c r="D3" s="524"/>
      <c r="E3" s="523" t="s">
        <v>193</v>
      </c>
      <c r="F3" s="522"/>
      <c r="G3" s="524"/>
      <c r="H3" s="523" t="s">
        <v>195</v>
      </c>
      <c r="I3" s="522"/>
      <c r="J3" s="524"/>
      <c r="K3" s="522" t="s">
        <v>6</v>
      </c>
      <c r="L3" s="522"/>
      <c r="M3" s="522"/>
    </row>
    <row r="4" spans="1:13" ht="12.75" customHeight="1" x14ac:dyDescent="0.2">
      <c r="A4" s="531"/>
      <c r="B4" s="518" t="s">
        <v>103</v>
      </c>
      <c r="C4" s="519"/>
      <c r="D4" s="520"/>
      <c r="E4" s="528" t="s">
        <v>103</v>
      </c>
      <c r="F4" s="525"/>
      <c r="G4" s="529"/>
      <c r="H4" s="528" t="s">
        <v>103</v>
      </c>
      <c r="I4" s="525"/>
      <c r="J4" s="529"/>
      <c r="K4" s="525" t="s">
        <v>103</v>
      </c>
      <c r="L4" s="525"/>
      <c r="M4" s="525"/>
    </row>
    <row r="5" spans="1:13" ht="12.75" customHeight="1" x14ac:dyDescent="0.2">
      <c r="A5" s="278"/>
      <c r="B5" s="389" t="s">
        <v>60</v>
      </c>
      <c r="C5" s="388" t="s">
        <v>61</v>
      </c>
      <c r="D5" s="393" t="s">
        <v>62</v>
      </c>
      <c r="E5" s="389" t="s">
        <v>60</v>
      </c>
      <c r="F5" s="388" t="s">
        <v>61</v>
      </c>
      <c r="G5" s="393" t="s">
        <v>62</v>
      </c>
      <c r="H5" s="389" t="s">
        <v>60</v>
      </c>
      <c r="I5" s="388" t="s">
        <v>61</v>
      </c>
      <c r="J5" s="393" t="s">
        <v>62</v>
      </c>
      <c r="K5" s="388" t="s">
        <v>60</v>
      </c>
      <c r="L5" s="388" t="s">
        <v>61</v>
      </c>
      <c r="M5" s="388" t="s">
        <v>62</v>
      </c>
    </row>
    <row r="6" spans="1:13" ht="12.75" customHeight="1" x14ac:dyDescent="0.2">
      <c r="A6" s="526" t="s">
        <v>150</v>
      </c>
      <c r="B6" s="510">
        <f>SUM(B7:D7)</f>
        <v>707844.18200000003</v>
      </c>
      <c r="C6" s="507"/>
      <c r="D6" s="511"/>
      <c r="E6" s="510">
        <f>SUM(E7:G7)</f>
        <v>52730.938999999998</v>
      </c>
      <c r="F6" s="507"/>
      <c r="G6" s="511"/>
      <c r="H6" s="510">
        <f>SUM(H7:J7)</f>
        <v>27259.150999999998</v>
      </c>
      <c r="I6" s="507"/>
      <c r="J6" s="511"/>
      <c r="K6" s="507">
        <f>SUM(K7:M7)</f>
        <v>655113.24300000002</v>
      </c>
      <c r="L6" s="507"/>
      <c r="M6" s="507"/>
    </row>
    <row r="7" spans="1:13" x14ac:dyDescent="0.2">
      <c r="A7" s="527"/>
      <c r="B7" s="282">
        <f>SUM(B8:B14)</f>
        <v>227625.10699999999</v>
      </c>
      <c r="C7" s="281">
        <f t="shared" ref="C7:M7" si="0">SUM(C8:C14)</f>
        <v>226904.56900000005</v>
      </c>
      <c r="D7" s="283">
        <f t="shared" si="0"/>
        <v>253314.50600000002</v>
      </c>
      <c r="E7" s="282">
        <f t="shared" si="0"/>
        <v>16043.866000000002</v>
      </c>
      <c r="F7" s="281">
        <f t="shared" si="0"/>
        <v>17807.907999999996</v>
      </c>
      <c r="G7" s="283">
        <f t="shared" si="0"/>
        <v>18879.165000000005</v>
      </c>
      <c r="H7" s="282">
        <f t="shared" si="0"/>
        <v>8995.840000000002</v>
      </c>
      <c r="I7" s="281">
        <f t="shared" si="0"/>
        <v>8845.5199999999986</v>
      </c>
      <c r="J7" s="283">
        <f t="shared" si="0"/>
        <v>9417.7909999999993</v>
      </c>
      <c r="K7" s="281">
        <f t="shared" si="0"/>
        <v>211581.24100000001</v>
      </c>
      <c r="L7" s="281">
        <f t="shared" si="0"/>
        <v>209096.66100000002</v>
      </c>
      <c r="M7" s="281">
        <f t="shared" si="0"/>
        <v>234435.34100000004</v>
      </c>
    </row>
    <row r="8" spans="1:13" x14ac:dyDescent="0.2">
      <c r="A8" s="293" t="s">
        <v>87</v>
      </c>
      <c r="B8" s="299">
        <v>16949.082999999999</v>
      </c>
      <c r="C8" s="300">
        <v>16451.505000000001</v>
      </c>
      <c r="D8" s="301">
        <v>17453.867000000002</v>
      </c>
      <c r="E8" s="299">
        <v>1838.896</v>
      </c>
      <c r="F8" s="300">
        <v>1735.614</v>
      </c>
      <c r="G8" s="301">
        <v>1928.0960000000002</v>
      </c>
      <c r="H8" s="299">
        <v>535.024</v>
      </c>
      <c r="I8" s="300">
        <v>588.274</v>
      </c>
      <c r="J8" s="301">
        <v>512.202</v>
      </c>
      <c r="K8" s="300">
        <v>15110.186999999998</v>
      </c>
      <c r="L8" s="300">
        <v>14715.891000000001</v>
      </c>
      <c r="M8" s="300">
        <v>15525.771000000002</v>
      </c>
    </row>
    <row r="9" spans="1:13" x14ac:dyDescent="0.2">
      <c r="A9" s="293" t="s">
        <v>171</v>
      </c>
      <c r="B9" s="299">
        <v>76992.472999999998</v>
      </c>
      <c r="C9" s="300">
        <v>72488.661000000007</v>
      </c>
      <c r="D9" s="301">
        <v>80604.304000000004</v>
      </c>
      <c r="E9" s="299">
        <v>2527.8770000000004</v>
      </c>
      <c r="F9" s="300">
        <v>2495.348</v>
      </c>
      <c r="G9" s="301">
        <v>2869.5169999999998</v>
      </c>
      <c r="H9" s="299">
        <v>2982.62</v>
      </c>
      <c r="I9" s="300">
        <v>2801.0419999999999</v>
      </c>
      <c r="J9" s="301">
        <v>3308.317</v>
      </c>
      <c r="K9" s="300">
        <v>74464.59599999999</v>
      </c>
      <c r="L9" s="300">
        <v>69993.313000000009</v>
      </c>
      <c r="M9" s="300">
        <v>77734.787000000011</v>
      </c>
    </row>
    <row r="10" spans="1:13" x14ac:dyDescent="0.2">
      <c r="A10" s="293" t="s">
        <v>88</v>
      </c>
      <c r="B10" s="299">
        <v>49.199000000000005</v>
      </c>
      <c r="C10" s="300">
        <v>37.83</v>
      </c>
      <c r="D10" s="301">
        <v>35.439</v>
      </c>
      <c r="E10" s="299">
        <v>7.8E-2</v>
      </c>
      <c r="F10" s="300">
        <v>7.0999999999999994E-2</v>
      </c>
      <c r="G10" s="301">
        <v>7.4999999999999997E-2</v>
      </c>
      <c r="H10" s="299">
        <v>0</v>
      </c>
      <c r="I10" s="300">
        <v>0</v>
      </c>
      <c r="J10" s="301">
        <v>0</v>
      </c>
      <c r="K10" s="300">
        <v>49.121000000000002</v>
      </c>
      <c r="L10" s="300">
        <v>37.759</v>
      </c>
      <c r="M10" s="300">
        <v>35.363999999999997</v>
      </c>
    </row>
    <row r="11" spans="1:13" x14ac:dyDescent="0.2">
      <c r="A11" s="293" t="s">
        <v>89</v>
      </c>
      <c r="B11" s="299">
        <v>0</v>
      </c>
      <c r="C11" s="300">
        <v>0</v>
      </c>
      <c r="D11" s="301">
        <v>0</v>
      </c>
      <c r="E11" s="299">
        <v>0</v>
      </c>
      <c r="F11" s="300">
        <v>0</v>
      </c>
      <c r="G11" s="301">
        <v>0</v>
      </c>
      <c r="H11" s="299">
        <v>0</v>
      </c>
      <c r="I11" s="300">
        <v>0</v>
      </c>
      <c r="J11" s="301">
        <v>0</v>
      </c>
      <c r="K11" s="300">
        <v>0</v>
      </c>
      <c r="L11" s="300">
        <v>0</v>
      </c>
      <c r="M11" s="300">
        <v>0</v>
      </c>
    </row>
    <row r="12" spans="1:13" x14ac:dyDescent="0.2">
      <c r="A12" s="293" t="s">
        <v>90</v>
      </c>
      <c r="B12" s="299">
        <v>0</v>
      </c>
      <c r="C12" s="300">
        <v>0</v>
      </c>
      <c r="D12" s="301">
        <v>61.737000000000002</v>
      </c>
      <c r="E12" s="299">
        <v>0</v>
      </c>
      <c r="F12" s="300">
        <v>0</v>
      </c>
      <c r="G12" s="301">
        <v>5.9809999999999999</v>
      </c>
      <c r="H12" s="299">
        <v>0</v>
      </c>
      <c r="I12" s="300">
        <v>0</v>
      </c>
      <c r="J12" s="301">
        <v>12.374000000000001</v>
      </c>
      <c r="K12" s="300">
        <v>0</v>
      </c>
      <c r="L12" s="300">
        <v>0</v>
      </c>
      <c r="M12" s="300">
        <v>55.756</v>
      </c>
    </row>
    <row r="13" spans="1:13" x14ac:dyDescent="0.2">
      <c r="A13" s="294" t="s">
        <v>91</v>
      </c>
      <c r="B13" s="299">
        <v>124733.648</v>
      </c>
      <c r="C13" s="300">
        <v>129839.34300000002</v>
      </c>
      <c r="D13" s="301">
        <v>146228.36900000004</v>
      </c>
      <c r="E13" s="299">
        <v>11041.618</v>
      </c>
      <c r="F13" s="300">
        <v>13011.629999999997</v>
      </c>
      <c r="G13" s="301">
        <v>13434.055000000006</v>
      </c>
      <c r="H13" s="299">
        <v>5343.5330000000013</v>
      </c>
      <c r="I13" s="300">
        <v>5348.369999999999</v>
      </c>
      <c r="J13" s="301">
        <v>5474.2860000000001</v>
      </c>
      <c r="K13" s="300">
        <v>113692.03</v>
      </c>
      <c r="L13" s="300">
        <v>116827.71300000002</v>
      </c>
      <c r="M13" s="300">
        <v>132794.31400000004</v>
      </c>
    </row>
    <row r="14" spans="1:13" ht="24" x14ac:dyDescent="0.2">
      <c r="A14" s="295" t="s">
        <v>164</v>
      </c>
      <c r="B14" s="296">
        <v>8900.7039999999979</v>
      </c>
      <c r="C14" s="297">
        <v>8087.23</v>
      </c>
      <c r="D14" s="298">
        <v>8930.7900000000009</v>
      </c>
      <c r="E14" s="296">
        <v>635.39700000000005</v>
      </c>
      <c r="F14" s="297">
        <v>565.245</v>
      </c>
      <c r="G14" s="298">
        <v>641.44100000000003</v>
      </c>
      <c r="H14" s="296">
        <v>134.66300000000001</v>
      </c>
      <c r="I14" s="297">
        <v>107.834</v>
      </c>
      <c r="J14" s="298">
        <v>110.61199999999999</v>
      </c>
      <c r="K14" s="297">
        <v>8265.3069999999971</v>
      </c>
      <c r="L14" s="297">
        <v>7521.9849999999997</v>
      </c>
      <c r="M14" s="297">
        <v>8289.3490000000002</v>
      </c>
    </row>
    <row r="15" spans="1:13" s="15" customFormat="1" ht="11.25" x14ac:dyDescent="0.2">
      <c r="M15" s="14"/>
    </row>
    <row r="16" spans="1:13" ht="11.25" customHeight="1" x14ac:dyDescent="0.2">
      <c r="A16" s="26" t="s">
        <v>87</v>
      </c>
      <c r="B16" s="31">
        <f>SUM(B8:D8)/$B$6</f>
        <v>7.1844137867053903E-2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 x14ac:dyDescent="0.2">
      <c r="A17" s="26" t="s">
        <v>171</v>
      </c>
      <c r="B17" s="31">
        <f t="shared" ref="B17:B22" si="1">SUM(B9:D9)/$B$6</f>
        <v>0.32505097004526912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 x14ac:dyDescent="0.2">
      <c r="A18" s="26" t="s">
        <v>88</v>
      </c>
      <c r="B18" s="31">
        <f t="shared" si="1"/>
        <v>1.7301547870884383E-4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 x14ac:dyDescent="0.2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 x14ac:dyDescent="0.2">
      <c r="A20" s="26" t="s">
        <v>90</v>
      </c>
      <c r="B20" s="31">
        <f t="shared" si="1"/>
        <v>8.7218347723878016E-5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 x14ac:dyDescent="0.2">
      <c r="A21" s="26" t="s">
        <v>91</v>
      </c>
      <c r="B21" s="31">
        <f t="shared" si="1"/>
        <v>0.56622823241626941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 x14ac:dyDescent="0.2">
      <c r="A22" s="26" t="s">
        <v>164</v>
      </c>
      <c r="B22" s="31">
        <f t="shared" si="1"/>
        <v>3.6616425844975015E-2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 x14ac:dyDescent="0.2">
      <c r="A24" s="117"/>
      <c r="B24" s="99"/>
      <c r="C24" s="99"/>
      <c r="D24" s="99"/>
      <c r="N24" s="139"/>
      <c r="O24" s="9"/>
      <c r="P24" s="9"/>
      <c r="Q24" s="9"/>
      <c r="R24" s="9"/>
      <c r="S24" s="9"/>
    </row>
    <row r="25" spans="1:19" ht="4.5" customHeight="1" x14ac:dyDescent="0.2">
      <c r="N25" s="139"/>
      <c r="O25" s="9"/>
      <c r="P25" s="9"/>
      <c r="Q25" s="9"/>
      <c r="R25" s="9"/>
      <c r="S25" s="9"/>
    </row>
    <row r="26" spans="1:19" ht="13.5" customHeight="1" x14ac:dyDescent="0.2">
      <c r="A26" s="530" t="str">
        <f>'3.1'!A4</f>
        <v>2022</v>
      </c>
      <c r="B26" s="523" t="s">
        <v>19</v>
      </c>
      <c r="C26" s="522"/>
      <c r="D26" s="524"/>
      <c r="E26" s="523" t="s">
        <v>193</v>
      </c>
      <c r="F26" s="522"/>
      <c r="G26" s="524"/>
      <c r="H26" s="523" t="s">
        <v>195</v>
      </c>
      <c r="I26" s="522"/>
      <c r="J26" s="524"/>
      <c r="K26" s="522" t="s">
        <v>6</v>
      </c>
      <c r="L26" s="522"/>
      <c r="M26" s="522"/>
      <c r="N26" s="139"/>
      <c r="O26" s="9"/>
      <c r="P26" s="9"/>
      <c r="Q26" s="9"/>
      <c r="R26" s="9"/>
      <c r="S26" s="9"/>
    </row>
    <row r="27" spans="1:19" ht="12.75" customHeight="1" x14ac:dyDescent="0.2">
      <c r="A27" s="531"/>
      <c r="B27" s="518" t="s">
        <v>103</v>
      </c>
      <c r="C27" s="519"/>
      <c r="D27" s="520"/>
      <c r="E27" s="528" t="s">
        <v>103</v>
      </c>
      <c r="F27" s="525"/>
      <c r="G27" s="529"/>
      <c r="H27" s="528" t="s">
        <v>103</v>
      </c>
      <c r="I27" s="525"/>
      <c r="J27" s="529"/>
      <c r="K27" s="525" t="s">
        <v>103</v>
      </c>
      <c r="L27" s="525"/>
      <c r="M27" s="525"/>
      <c r="N27" s="139"/>
      <c r="O27" s="9"/>
      <c r="P27" s="9"/>
      <c r="Q27" s="9"/>
      <c r="R27" s="9"/>
      <c r="S27" s="9"/>
    </row>
    <row r="28" spans="1:19" ht="12.75" customHeight="1" x14ac:dyDescent="0.2">
      <c r="A28" s="278"/>
      <c r="B28" s="389" t="s">
        <v>60</v>
      </c>
      <c r="C28" s="388" t="s">
        <v>61</v>
      </c>
      <c r="D28" s="393" t="s">
        <v>62</v>
      </c>
      <c r="E28" s="389" t="s">
        <v>60</v>
      </c>
      <c r="F28" s="388" t="s">
        <v>61</v>
      </c>
      <c r="G28" s="393" t="s">
        <v>62</v>
      </c>
      <c r="H28" s="389" t="s">
        <v>60</v>
      </c>
      <c r="I28" s="388" t="s">
        <v>61</v>
      </c>
      <c r="J28" s="393" t="s">
        <v>62</v>
      </c>
      <c r="K28" s="388" t="s">
        <v>60</v>
      </c>
      <c r="L28" s="388" t="s">
        <v>61</v>
      </c>
      <c r="M28" s="388" t="s">
        <v>62</v>
      </c>
      <c r="N28" s="139"/>
      <c r="O28" s="9"/>
      <c r="P28" s="9"/>
      <c r="Q28" s="9"/>
      <c r="R28" s="9"/>
      <c r="S28" s="9"/>
    </row>
    <row r="29" spans="1:19" ht="12.75" customHeight="1" x14ac:dyDescent="0.2">
      <c r="A29" s="526" t="s">
        <v>149</v>
      </c>
      <c r="B29" s="510">
        <f>SUM(B30:D30)</f>
        <v>657075.49500000034</v>
      </c>
      <c r="C29" s="507"/>
      <c r="D29" s="511"/>
      <c r="E29" s="510">
        <f>SUM(E30:G30)</f>
        <v>45705.072999999975</v>
      </c>
      <c r="F29" s="507"/>
      <c r="G29" s="511"/>
      <c r="H29" s="510">
        <f>SUM(H30:J30)</f>
        <v>5564.1710000000003</v>
      </c>
      <c r="I29" s="507"/>
      <c r="J29" s="511"/>
      <c r="K29" s="507">
        <f>SUM(K30:M30)</f>
        <v>611370.42200000037</v>
      </c>
      <c r="L29" s="507"/>
      <c r="M29" s="507"/>
      <c r="N29" s="139"/>
      <c r="O29" s="9"/>
      <c r="P29" s="9"/>
      <c r="Q29" s="9"/>
      <c r="R29" s="9"/>
      <c r="S29" s="9"/>
    </row>
    <row r="30" spans="1:19" ht="12.75" customHeight="1" x14ac:dyDescent="0.2">
      <c r="A30" s="527"/>
      <c r="B30" s="282">
        <f>SUM(B31:B33)</f>
        <v>226494.80100000006</v>
      </c>
      <c r="C30" s="281">
        <f t="shared" ref="C30:M30" si="2">SUM(C31:C33)</f>
        <v>204241.03499999997</v>
      </c>
      <c r="D30" s="283">
        <f t="shared" si="2"/>
        <v>226339.65900000031</v>
      </c>
      <c r="E30" s="282">
        <f t="shared" si="2"/>
        <v>15502.043999999991</v>
      </c>
      <c r="F30" s="281">
        <f t="shared" si="2"/>
        <v>14262.574999999993</v>
      </c>
      <c r="G30" s="283">
        <f t="shared" si="2"/>
        <v>15940.453999999991</v>
      </c>
      <c r="H30" s="282">
        <f t="shared" si="2"/>
        <v>1884.0899999999995</v>
      </c>
      <c r="I30" s="281">
        <f t="shared" si="2"/>
        <v>1749.1320000000007</v>
      </c>
      <c r="J30" s="283">
        <f t="shared" si="2"/>
        <v>1930.9489999999998</v>
      </c>
      <c r="K30" s="281">
        <f t="shared" si="2"/>
        <v>210992.75700000007</v>
      </c>
      <c r="L30" s="281">
        <f t="shared" si="2"/>
        <v>189978.46</v>
      </c>
      <c r="M30" s="281">
        <f t="shared" si="2"/>
        <v>210399.20500000031</v>
      </c>
      <c r="N30" s="139"/>
      <c r="O30" s="9"/>
      <c r="P30" s="9"/>
      <c r="Q30" s="9"/>
      <c r="R30" s="9"/>
      <c r="S30" s="9"/>
    </row>
    <row r="31" spans="1:19" ht="12.75" customHeight="1" x14ac:dyDescent="0.2">
      <c r="A31" s="293" t="s">
        <v>100</v>
      </c>
      <c r="B31" s="271">
        <v>6016.9790000000003</v>
      </c>
      <c r="C31" s="7">
        <v>5229.0160000000005</v>
      </c>
      <c r="D31" s="268">
        <v>6226.5569999999989</v>
      </c>
      <c r="E31" s="271">
        <v>387.19100000000003</v>
      </c>
      <c r="F31" s="7">
        <v>345.49599999999992</v>
      </c>
      <c r="G31" s="268">
        <v>432.85999999999996</v>
      </c>
      <c r="H31" s="271">
        <v>0</v>
      </c>
      <c r="I31" s="7">
        <v>0</v>
      </c>
      <c r="J31" s="268">
        <v>0</v>
      </c>
      <c r="K31" s="7">
        <v>5629.7880000000005</v>
      </c>
      <c r="L31" s="7">
        <v>4883.5200000000004</v>
      </c>
      <c r="M31" s="7">
        <v>5793.6969999999992</v>
      </c>
      <c r="N31" s="139"/>
      <c r="O31" s="9"/>
      <c r="P31" s="9"/>
      <c r="Q31" s="9"/>
      <c r="R31" s="9"/>
      <c r="S31" s="9"/>
    </row>
    <row r="32" spans="1:19" ht="12.75" customHeight="1" x14ac:dyDescent="0.2">
      <c r="A32" s="293" t="s">
        <v>101</v>
      </c>
      <c r="B32" s="271">
        <v>10087.576999999999</v>
      </c>
      <c r="C32" s="7">
        <v>9484.3260000000028</v>
      </c>
      <c r="D32" s="268">
        <v>10517.679000000002</v>
      </c>
      <c r="E32" s="271">
        <v>842.45199999999977</v>
      </c>
      <c r="F32" s="7">
        <v>769.40099999999995</v>
      </c>
      <c r="G32" s="268">
        <v>781.76299999999992</v>
      </c>
      <c r="H32" s="271">
        <v>318.13499999999999</v>
      </c>
      <c r="I32" s="7">
        <v>301.80400000000009</v>
      </c>
      <c r="J32" s="268">
        <v>347.01099999999997</v>
      </c>
      <c r="K32" s="7">
        <v>9245.125</v>
      </c>
      <c r="L32" s="7">
        <v>8714.9250000000029</v>
      </c>
      <c r="M32" s="7">
        <v>9735.9160000000011</v>
      </c>
      <c r="N32" s="139"/>
      <c r="O32" s="9"/>
      <c r="P32" s="9"/>
      <c r="Q32" s="9"/>
      <c r="R32" s="9"/>
      <c r="S32" s="9"/>
    </row>
    <row r="33" spans="1:19" ht="13.5" customHeight="1" x14ac:dyDescent="0.2">
      <c r="A33" s="295" t="s">
        <v>102</v>
      </c>
      <c r="B33" s="272">
        <v>210390.24500000005</v>
      </c>
      <c r="C33" s="267">
        <v>189527.69299999997</v>
      </c>
      <c r="D33" s="269">
        <v>209595.4230000003</v>
      </c>
      <c r="E33" s="272">
        <v>14272.400999999991</v>
      </c>
      <c r="F33" s="267">
        <v>13147.677999999994</v>
      </c>
      <c r="G33" s="269">
        <v>14725.830999999991</v>
      </c>
      <c r="H33" s="272">
        <v>1565.9549999999995</v>
      </c>
      <c r="I33" s="267">
        <v>1447.3280000000007</v>
      </c>
      <c r="J33" s="269">
        <v>1583.9379999999999</v>
      </c>
      <c r="K33" s="267">
        <v>196117.84400000007</v>
      </c>
      <c r="L33" s="267">
        <v>176380.01499999998</v>
      </c>
      <c r="M33" s="267">
        <v>194869.5920000003</v>
      </c>
      <c r="N33" s="139"/>
      <c r="O33" s="9"/>
      <c r="P33" s="9"/>
      <c r="Q33" s="9"/>
      <c r="R33" s="9"/>
      <c r="S33" s="9"/>
    </row>
    <row r="34" spans="1:19" s="15" customFormat="1" ht="11.25" x14ac:dyDescent="0.2">
      <c r="M34" s="14"/>
      <c r="N34" s="17"/>
      <c r="O34" s="17"/>
      <c r="P34" s="17"/>
      <c r="Q34" s="17"/>
      <c r="R34" s="17"/>
      <c r="S34" s="17"/>
    </row>
    <row r="35" spans="1:19" s="15" customFormat="1" ht="11.25" x14ac:dyDescent="0.2">
      <c r="N35" s="17"/>
      <c r="O35" s="17"/>
      <c r="P35" s="17"/>
      <c r="Q35" s="17"/>
      <c r="R35" s="17"/>
      <c r="S35" s="17"/>
    </row>
    <row r="36" spans="1:19" s="51" customFormat="1" ht="12" customHeight="1" x14ac:dyDescent="0.2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 x14ac:dyDescent="0.2">
      <c r="A37" s="105" t="s">
        <v>100</v>
      </c>
      <c r="B37" s="31">
        <f>SUM(B31:D31)/$B$29</f>
        <v>2.6591391906952779E-2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 x14ac:dyDescent="0.2">
      <c r="A38" s="26" t="s">
        <v>101</v>
      </c>
      <c r="B38" s="31">
        <f>SUM(B32:D32)/$B$29</f>
        <v>4.5793188498073553E-2</v>
      </c>
      <c r="N38" s="9"/>
      <c r="O38" s="9"/>
      <c r="P38" s="9"/>
      <c r="Q38" s="9"/>
      <c r="R38" s="9"/>
      <c r="S38" s="9"/>
    </row>
    <row r="39" spans="1:19" x14ac:dyDescent="0.2">
      <c r="A39" s="26" t="s">
        <v>102</v>
      </c>
      <c r="B39" s="31">
        <f>SUM(B33:D33)/$B$29</f>
        <v>0.92761541959497351</v>
      </c>
      <c r="N39" s="9"/>
      <c r="O39" s="9"/>
      <c r="P39" s="9"/>
      <c r="Q39" s="9"/>
      <c r="R39" s="9"/>
      <c r="S39" s="9"/>
    </row>
    <row r="40" spans="1:19" x14ac:dyDescent="0.2">
      <c r="N40" s="9"/>
      <c r="O40" s="9"/>
      <c r="P40" s="9"/>
      <c r="Q40" s="9"/>
      <c r="R40" s="9"/>
      <c r="S40" s="9"/>
    </row>
    <row r="41" spans="1:19" x14ac:dyDescent="0.2">
      <c r="N41" s="9"/>
      <c r="O41" s="9"/>
      <c r="P41" s="9"/>
      <c r="Q41" s="9"/>
      <c r="R41" s="9"/>
      <c r="S41" s="9"/>
    </row>
    <row r="42" spans="1:19" x14ac:dyDescent="0.2">
      <c r="N42" s="9"/>
      <c r="O42" s="9"/>
      <c r="P42" s="9"/>
      <c r="Q42" s="9"/>
      <c r="R42" s="9"/>
      <c r="S42" s="9"/>
    </row>
    <row r="43" spans="1:19" x14ac:dyDescent="0.2">
      <c r="N43" s="9"/>
      <c r="O43" s="9"/>
      <c r="P43" s="9"/>
      <c r="Q43" s="9"/>
      <c r="R43" s="9"/>
      <c r="S43" s="9"/>
    </row>
    <row r="44" spans="1:19" x14ac:dyDescent="0.2">
      <c r="N44" s="9"/>
      <c r="O44" s="9"/>
      <c r="P44" s="9"/>
      <c r="Q44" s="9"/>
      <c r="R44" s="9"/>
      <c r="S44" s="9"/>
    </row>
    <row r="45" spans="1:19" x14ac:dyDescent="0.2">
      <c r="N45" s="9"/>
      <c r="O45" s="9"/>
      <c r="P45" s="9"/>
      <c r="Q45" s="9"/>
      <c r="R45" s="9"/>
      <c r="S45" s="9"/>
    </row>
    <row r="46" spans="1:19" x14ac:dyDescent="0.2">
      <c r="N46" s="9"/>
      <c r="O46" s="9"/>
      <c r="P46" s="9"/>
      <c r="Q46" s="9"/>
      <c r="R46" s="9"/>
      <c r="S46" s="9"/>
    </row>
    <row r="53" spans="1:13" x14ac:dyDescent="0.2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 x14ac:dyDescent="0.2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 x14ac:dyDescent="0.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 x14ac:dyDescent="0.25">
      <c r="A1" s="285" t="s">
        <v>407</v>
      </c>
      <c r="B1" s="138"/>
      <c r="C1" s="138"/>
      <c r="D1" s="138"/>
      <c r="M1" s="218" t="str">
        <f>'3.1'!N1</f>
        <v>I. čtvrtletí 2022</v>
      </c>
    </row>
    <row r="2" spans="1:13" ht="6" customHeight="1" x14ac:dyDescent="0.2"/>
    <row r="3" spans="1:13" ht="16.5" customHeight="1" x14ac:dyDescent="0.2">
      <c r="A3" s="539" t="str">
        <f>'3.1'!A4</f>
        <v>2022</v>
      </c>
      <c r="B3" s="536" t="s">
        <v>169</v>
      </c>
      <c r="C3" s="533"/>
      <c r="D3" s="534"/>
      <c r="E3" s="536" t="s">
        <v>176</v>
      </c>
      <c r="F3" s="533"/>
      <c r="G3" s="534"/>
      <c r="H3" s="536" t="s">
        <v>170</v>
      </c>
      <c r="I3" s="533"/>
      <c r="J3" s="534"/>
      <c r="K3" s="533" t="s">
        <v>166</v>
      </c>
      <c r="L3" s="533"/>
      <c r="M3" s="533"/>
    </row>
    <row r="4" spans="1:13" x14ac:dyDescent="0.2">
      <c r="A4" s="540"/>
      <c r="B4" s="389" t="s">
        <v>60</v>
      </c>
      <c r="C4" s="388" t="s">
        <v>61</v>
      </c>
      <c r="D4" s="393" t="s">
        <v>62</v>
      </c>
      <c r="E4" s="389" t="s">
        <v>60</v>
      </c>
      <c r="F4" s="388" t="s">
        <v>61</v>
      </c>
      <c r="G4" s="393" t="s">
        <v>62</v>
      </c>
      <c r="H4" s="389" t="s">
        <v>60</v>
      </c>
      <c r="I4" s="388" t="s">
        <v>61</v>
      </c>
      <c r="J4" s="393" t="s">
        <v>62</v>
      </c>
      <c r="K4" s="388" t="s">
        <v>60</v>
      </c>
      <c r="L4" s="388" t="s">
        <v>61</v>
      </c>
      <c r="M4" s="388" t="s">
        <v>62</v>
      </c>
    </row>
    <row r="5" spans="1:13" ht="12.75" customHeight="1" x14ac:dyDescent="0.2">
      <c r="A5" s="537" t="s">
        <v>205</v>
      </c>
      <c r="B5" s="510">
        <f>SUM(B6:D6)</f>
        <v>521.96660499999984</v>
      </c>
      <c r="C5" s="507"/>
      <c r="D5" s="511"/>
      <c r="E5" s="510">
        <f>SUM(E6:G6)</f>
        <v>404.136978</v>
      </c>
      <c r="F5" s="507"/>
      <c r="G5" s="511"/>
      <c r="H5" s="510">
        <f>SUM(H6:J6)</f>
        <v>2541.8587369999996</v>
      </c>
      <c r="I5" s="507"/>
      <c r="J5" s="511"/>
      <c r="K5" s="507">
        <f>SUM(K6:M6)</f>
        <v>3467.9623200000001</v>
      </c>
      <c r="L5" s="507"/>
      <c r="M5" s="507"/>
    </row>
    <row r="6" spans="1:13" x14ac:dyDescent="0.2">
      <c r="A6" s="538"/>
      <c r="B6" s="305">
        <f>SUM(B7:B18)</f>
        <v>181.42871699999995</v>
      </c>
      <c r="C6" s="303">
        <f t="shared" ref="C6:M6" si="0">SUM(C7:C18)</f>
        <v>164.05357800000002</v>
      </c>
      <c r="D6" s="304">
        <f t="shared" si="0"/>
        <v>176.48430999999994</v>
      </c>
      <c r="E6" s="305">
        <f t="shared" si="0"/>
        <v>146.22531499999997</v>
      </c>
      <c r="F6" s="303">
        <f t="shared" si="0"/>
        <v>122.77567700000003</v>
      </c>
      <c r="G6" s="304">
        <f t="shared" si="0"/>
        <v>135.13598600000003</v>
      </c>
      <c r="H6" s="305">
        <f t="shared" si="0"/>
        <v>939.48006499999997</v>
      </c>
      <c r="I6" s="303">
        <f t="shared" si="0"/>
        <v>787.02908899999989</v>
      </c>
      <c r="J6" s="304">
        <f t="shared" si="0"/>
        <v>815.34958299999994</v>
      </c>
      <c r="K6" s="303">
        <f t="shared" si="0"/>
        <v>1267.1340970000001</v>
      </c>
      <c r="L6" s="303">
        <f t="shared" si="0"/>
        <v>1073.8583440000002</v>
      </c>
      <c r="M6" s="303">
        <f t="shared" si="0"/>
        <v>1126.9698789999998</v>
      </c>
    </row>
    <row r="7" spans="1:13" x14ac:dyDescent="0.2">
      <c r="A7" s="264" t="s">
        <v>150</v>
      </c>
      <c r="B7" s="271">
        <v>1.5549570000000001</v>
      </c>
      <c r="C7" s="7">
        <v>1.4232260000000001</v>
      </c>
      <c r="D7" s="268">
        <v>1.7149639999999997</v>
      </c>
      <c r="E7" s="271">
        <v>6.899794</v>
      </c>
      <c r="F7" s="7">
        <v>7.0142139999999999</v>
      </c>
      <c r="G7" s="268">
        <v>7.8295170000000001</v>
      </c>
      <c r="H7" s="271">
        <v>134.93466200000003</v>
      </c>
      <c r="I7" s="7">
        <v>123.19264199999999</v>
      </c>
      <c r="J7" s="268">
        <v>132.84482799999998</v>
      </c>
      <c r="K7" s="7">
        <v>143.38941300000002</v>
      </c>
      <c r="L7" s="7">
        <v>131.63008199999999</v>
      </c>
      <c r="M7" s="7">
        <v>142.38930899999997</v>
      </c>
    </row>
    <row r="8" spans="1:13" x14ac:dyDescent="0.2">
      <c r="A8" s="264" t="s">
        <v>149</v>
      </c>
      <c r="B8" s="271">
        <v>102.20795599999995</v>
      </c>
      <c r="C8" s="7">
        <v>91.941311000000042</v>
      </c>
      <c r="D8" s="268">
        <v>102.62822899999995</v>
      </c>
      <c r="E8" s="271">
        <v>57.268596999999978</v>
      </c>
      <c r="F8" s="7">
        <v>51.347776000000003</v>
      </c>
      <c r="G8" s="268">
        <v>56.701895000000007</v>
      </c>
      <c r="H8" s="271">
        <v>3.665457</v>
      </c>
      <c r="I8" s="7">
        <v>3.1978740000000001</v>
      </c>
      <c r="J8" s="268">
        <v>3.7281529999999998</v>
      </c>
      <c r="K8" s="7">
        <v>163.14200999999994</v>
      </c>
      <c r="L8" s="7">
        <v>146.48696100000006</v>
      </c>
      <c r="M8" s="7">
        <v>163.05827699999995</v>
      </c>
    </row>
    <row r="9" spans="1:13" x14ac:dyDescent="0.2">
      <c r="A9" s="264" t="s">
        <v>148</v>
      </c>
      <c r="B9" s="271">
        <v>9.4920000000000004E-2</v>
      </c>
      <c r="C9" s="7">
        <v>1.9854E-2</v>
      </c>
      <c r="D9" s="268">
        <v>4.9154000000000003E-2</v>
      </c>
      <c r="E9" s="271">
        <v>7.233232000000001</v>
      </c>
      <c r="F9" s="7">
        <v>3.8330509999999998</v>
      </c>
      <c r="G9" s="268">
        <v>3.7352280000000002</v>
      </c>
      <c r="H9" s="271">
        <v>99.435801999999995</v>
      </c>
      <c r="I9" s="7">
        <v>75.791664999999995</v>
      </c>
      <c r="J9" s="268">
        <v>92.750037000000006</v>
      </c>
      <c r="K9" s="7">
        <v>106.763954</v>
      </c>
      <c r="L9" s="7">
        <v>79.644569999999987</v>
      </c>
      <c r="M9" s="7">
        <v>96.534419</v>
      </c>
    </row>
    <row r="10" spans="1:13" x14ac:dyDescent="0.2">
      <c r="A10" s="264" t="s">
        <v>147</v>
      </c>
      <c r="B10" s="271">
        <v>2.2516539999999998</v>
      </c>
      <c r="C10" s="7">
        <v>1.5572509999999999</v>
      </c>
      <c r="D10" s="268">
        <v>1.5599079999999999</v>
      </c>
      <c r="E10" s="271">
        <v>4.1785439999999996</v>
      </c>
      <c r="F10" s="7">
        <v>1.2290450000000002</v>
      </c>
      <c r="G10" s="268">
        <v>0.99995000000000001</v>
      </c>
      <c r="H10" s="271">
        <v>542.41176400000006</v>
      </c>
      <c r="I10" s="7">
        <v>450.11965399999991</v>
      </c>
      <c r="J10" s="268">
        <v>453.72330399999998</v>
      </c>
      <c r="K10" s="7">
        <v>548.84196200000008</v>
      </c>
      <c r="L10" s="7">
        <v>452.9059499999999</v>
      </c>
      <c r="M10" s="7">
        <v>456.283162</v>
      </c>
    </row>
    <row r="11" spans="1:13" x14ac:dyDescent="0.2">
      <c r="A11" s="264" t="s">
        <v>146</v>
      </c>
      <c r="B11" s="271">
        <v>0</v>
      </c>
      <c r="C11" s="7">
        <v>0</v>
      </c>
      <c r="D11" s="268">
        <v>0</v>
      </c>
      <c r="E11" s="271">
        <v>0</v>
      </c>
      <c r="F11" s="7">
        <v>0</v>
      </c>
      <c r="G11" s="268">
        <v>0</v>
      </c>
      <c r="H11" s="271">
        <v>0</v>
      </c>
      <c r="I11" s="7">
        <v>0</v>
      </c>
      <c r="J11" s="268">
        <v>0</v>
      </c>
      <c r="K11" s="7">
        <v>0</v>
      </c>
      <c r="L11" s="7">
        <v>0</v>
      </c>
      <c r="M11" s="7">
        <v>0</v>
      </c>
    </row>
    <row r="12" spans="1:13" x14ac:dyDescent="0.2">
      <c r="A12" s="264" t="s">
        <v>145</v>
      </c>
      <c r="B12" s="271">
        <v>3.0449999999999998E-2</v>
      </c>
      <c r="C12" s="7">
        <v>0.14709999999999998</v>
      </c>
      <c r="D12" s="268">
        <v>3.2100000000000004E-2</v>
      </c>
      <c r="E12" s="271">
        <v>2.0558400000000003</v>
      </c>
      <c r="F12" s="7">
        <v>1.107696</v>
      </c>
      <c r="G12" s="268">
        <v>1.890023</v>
      </c>
      <c r="H12" s="271">
        <v>2.06</v>
      </c>
      <c r="I12" s="7">
        <v>2.2330000000000001</v>
      </c>
      <c r="J12" s="268">
        <v>2.165</v>
      </c>
      <c r="K12" s="7">
        <v>4.1462900000000005</v>
      </c>
      <c r="L12" s="7">
        <v>3.4877960000000003</v>
      </c>
      <c r="M12" s="7">
        <v>4.0871230000000001</v>
      </c>
    </row>
    <row r="13" spans="1:13" x14ac:dyDescent="0.2">
      <c r="A13" s="264" t="s">
        <v>144</v>
      </c>
      <c r="B13" s="271">
        <v>0</v>
      </c>
      <c r="C13" s="7">
        <v>0</v>
      </c>
      <c r="D13" s="268">
        <v>0</v>
      </c>
      <c r="E13" s="271">
        <v>1.7050000000000001</v>
      </c>
      <c r="F13" s="7">
        <v>1.19</v>
      </c>
      <c r="G13" s="268">
        <v>1.528</v>
      </c>
      <c r="H13" s="271">
        <v>0.335837</v>
      </c>
      <c r="I13" s="7">
        <v>0.32488299999999998</v>
      </c>
      <c r="J13" s="268">
        <v>0</v>
      </c>
      <c r="K13" s="7">
        <v>2.0408370000000002</v>
      </c>
      <c r="L13" s="7">
        <v>1.514883</v>
      </c>
      <c r="M13" s="7">
        <v>1.528</v>
      </c>
    </row>
    <row r="14" spans="1:13" x14ac:dyDescent="0.2">
      <c r="A14" s="264" t="s">
        <v>143</v>
      </c>
      <c r="B14" s="271">
        <v>0.27011799999999997</v>
      </c>
      <c r="C14" s="7">
        <v>0.22966499999999998</v>
      </c>
      <c r="D14" s="268">
        <v>7.141299999999999E-2</v>
      </c>
      <c r="E14" s="271">
        <v>2.1775000000000002</v>
      </c>
      <c r="F14" s="7">
        <v>1.9021170000000001</v>
      </c>
      <c r="G14" s="268">
        <v>2.1194310000000001</v>
      </c>
      <c r="H14" s="271">
        <v>7.7289650000000005</v>
      </c>
      <c r="I14" s="7">
        <v>6.1572390000000006</v>
      </c>
      <c r="J14" s="268">
        <v>4.8131690000000003</v>
      </c>
      <c r="K14" s="7">
        <v>10.176583000000001</v>
      </c>
      <c r="L14" s="7">
        <v>8.289021</v>
      </c>
      <c r="M14" s="7">
        <v>7.0040130000000005</v>
      </c>
    </row>
    <row r="15" spans="1:13" x14ac:dyDescent="0.2">
      <c r="A15" s="264" t="s">
        <v>142</v>
      </c>
      <c r="B15" s="271">
        <v>0.24369300000000002</v>
      </c>
      <c r="C15" s="7">
        <v>0.19775700000000002</v>
      </c>
      <c r="D15" s="268">
        <v>0.16850199999999999</v>
      </c>
      <c r="E15" s="271">
        <v>7.1187929999999993</v>
      </c>
      <c r="F15" s="7">
        <v>5.9463849999999994</v>
      </c>
      <c r="G15" s="268">
        <v>6.2961530000000003</v>
      </c>
      <c r="H15" s="271">
        <v>33.474703999999996</v>
      </c>
      <c r="I15" s="7">
        <v>27.792628000000001</v>
      </c>
      <c r="J15" s="268">
        <v>24.120859999999997</v>
      </c>
      <c r="K15" s="7">
        <v>40.837189999999993</v>
      </c>
      <c r="L15" s="7">
        <v>33.936770000000003</v>
      </c>
      <c r="M15" s="7">
        <v>30.585514999999997</v>
      </c>
    </row>
    <row r="16" spans="1:13" x14ac:dyDescent="0.2">
      <c r="A16" s="264" t="s">
        <v>14</v>
      </c>
      <c r="B16" s="271">
        <v>0</v>
      </c>
      <c r="C16" s="7">
        <v>0</v>
      </c>
      <c r="D16" s="268">
        <v>0</v>
      </c>
      <c r="E16" s="271">
        <v>0</v>
      </c>
      <c r="F16" s="7">
        <v>0</v>
      </c>
      <c r="G16" s="268">
        <v>0</v>
      </c>
      <c r="H16" s="271">
        <v>0</v>
      </c>
      <c r="I16" s="7">
        <v>0</v>
      </c>
      <c r="J16" s="268">
        <v>0</v>
      </c>
      <c r="K16" s="7">
        <v>0</v>
      </c>
      <c r="L16" s="7">
        <v>0</v>
      </c>
      <c r="M16" s="7">
        <v>0</v>
      </c>
    </row>
    <row r="17" spans="1:13" x14ac:dyDescent="0.2">
      <c r="A17" s="264" t="s">
        <v>141</v>
      </c>
      <c r="B17" s="271">
        <v>0.44683400000000006</v>
      </c>
      <c r="C17" s="7">
        <v>0.39796299999999996</v>
      </c>
      <c r="D17" s="268">
        <v>0.42594199999999999</v>
      </c>
      <c r="E17" s="271">
        <v>0.18523900000000001</v>
      </c>
      <c r="F17" s="7">
        <v>0.163718</v>
      </c>
      <c r="G17" s="268">
        <v>0.17902099999999999</v>
      </c>
      <c r="H17" s="271">
        <v>0.27198300000000003</v>
      </c>
      <c r="I17" s="7">
        <v>0.18344799999999997</v>
      </c>
      <c r="J17" s="268">
        <v>0.28652499999999997</v>
      </c>
      <c r="K17" s="7">
        <v>0.90405600000000019</v>
      </c>
      <c r="L17" s="7">
        <v>0.74512899999999993</v>
      </c>
      <c r="M17" s="7">
        <v>0.89148799999999984</v>
      </c>
    </row>
    <row r="18" spans="1:13" x14ac:dyDescent="0.2">
      <c r="A18" s="264" t="s">
        <v>140</v>
      </c>
      <c r="B18" s="271">
        <v>74.328135000000003</v>
      </c>
      <c r="C18" s="7">
        <v>68.139450999999994</v>
      </c>
      <c r="D18" s="268">
        <v>69.834097999999969</v>
      </c>
      <c r="E18" s="271">
        <v>57.402775999999989</v>
      </c>
      <c r="F18" s="7">
        <v>49.041675000000005</v>
      </c>
      <c r="G18" s="268">
        <v>53.85676800000001</v>
      </c>
      <c r="H18" s="271">
        <v>115.16089099999999</v>
      </c>
      <c r="I18" s="7">
        <v>98.036056000000016</v>
      </c>
      <c r="J18" s="268">
        <v>100.91770700000002</v>
      </c>
      <c r="K18" s="7">
        <v>246.89180199999998</v>
      </c>
      <c r="L18" s="7">
        <v>215.21718200000004</v>
      </c>
      <c r="M18" s="7">
        <v>224.60857299999998</v>
      </c>
    </row>
    <row r="19" spans="1:13" s="57" customFormat="1" ht="13.5" customHeight="1" x14ac:dyDescent="0.25">
      <c r="A19" s="306" t="s">
        <v>230</v>
      </c>
      <c r="B19" s="307">
        <v>471.12600000000032</v>
      </c>
      <c r="C19" s="308">
        <v>472.11100000000033</v>
      </c>
      <c r="D19" s="309">
        <v>474.17400000000032</v>
      </c>
      <c r="E19" s="307">
        <v>383.73399999999987</v>
      </c>
      <c r="F19" s="308">
        <v>387.31699999999995</v>
      </c>
      <c r="G19" s="309">
        <v>385.31799999999993</v>
      </c>
      <c r="H19" s="307">
        <v>9120.3060000000023</v>
      </c>
      <c r="I19" s="308">
        <v>9120.3060000000023</v>
      </c>
      <c r="J19" s="309">
        <v>9132.3060000000023</v>
      </c>
      <c r="K19" s="308">
        <v>9975.1660000000029</v>
      </c>
      <c r="L19" s="308">
        <v>9979.7340000000022</v>
      </c>
      <c r="M19" s="308">
        <v>9991.7980000000025</v>
      </c>
    </row>
    <row r="20" spans="1:13" s="57" customFormat="1" ht="13.5" customHeight="1" x14ac:dyDescent="0.25">
      <c r="A20" s="302" t="s">
        <v>231</v>
      </c>
      <c r="B20" s="272">
        <v>871.34300000000087</v>
      </c>
      <c r="C20" s="267">
        <v>882.79000000000065</v>
      </c>
      <c r="D20" s="269">
        <v>834.9580000000002</v>
      </c>
      <c r="E20" s="272">
        <v>1125.8619999999992</v>
      </c>
      <c r="F20" s="267">
        <v>1130.7129999999995</v>
      </c>
      <c r="G20" s="269">
        <v>1128.3219999999994</v>
      </c>
      <c r="H20" s="272">
        <v>17712.830999999991</v>
      </c>
      <c r="I20" s="267">
        <v>17712.830999999991</v>
      </c>
      <c r="J20" s="269">
        <v>17759.421999999991</v>
      </c>
      <c r="K20" s="267">
        <v>19710.035999999993</v>
      </c>
      <c r="L20" s="267">
        <v>19726.333999999992</v>
      </c>
      <c r="M20" s="267">
        <v>19722.70199999999</v>
      </c>
    </row>
    <row r="21" spans="1:13" x14ac:dyDescent="0.2">
      <c r="M21" s="14"/>
    </row>
    <row r="25" spans="1:13" ht="13.5" x14ac:dyDescent="0.25">
      <c r="I25" s="9" t="s">
        <v>251</v>
      </c>
      <c r="J25" s="9" t="s">
        <v>252</v>
      </c>
      <c r="K25" s="9" t="s">
        <v>253</v>
      </c>
    </row>
    <row r="26" spans="1:13" x14ac:dyDescent="0.2">
      <c r="H26" s="9" t="s">
        <v>150</v>
      </c>
      <c r="I26" s="39">
        <f>SUM(B7:D7)</f>
        <v>4.6931469999999997</v>
      </c>
      <c r="J26" s="39">
        <f t="shared" ref="J26:J37" si="1">SUM(E7:G7)</f>
        <v>21.743524999999998</v>
      </c>
      <c r="K26" s="39">
        <f t="shared" ref="K26:K37" si="2">SUM(H7:J7)</f>
        <v>390.97213199999999</v>
      </c>
      <c r="L26" s="39"/>
    </row>
    <row r="27" spans="1:13" x14ac:dyDescent="0.2">
      <c r="H27" s="9" t="s">
        <v>149</v>
      </c>
      <c r="I27" s="39">
        <f t="shared" ref="I27:I37" si="3">SUM(B8:D8)</f>
        <v>296.77749599999993</v>
      </c>
      <c r="J27" s="39">
        <f t="shared" si="1"/>
        <v>165.31826799999999</v>
      </c>
      <c r="K27" s="39">
        <f t="shared" si="2"/>
        <v>10.591484000000001</v>
      </c>
      <c r="L27" s="39"/>
    </row>
    <row r="28" spans="1:13" x14ac:dyDescent="0.2">
      <c r="H28" s="9" t="s">
        <v>148</v>
      </c>
      <c r="I28" s="39">
        <f t="shared" si="3"/>
        <v>0.16392800000000002</v>
      </c>
      <c r="J28" s="39">
        <f t="shared" si="1"/>
        <v>14.801511000000001</v>
      </c>
      <c r="K28" s="39">
        <f t="shared" si="2"/>
        <v>267.97750400000001</v>
      </c>
      <c r="L28" s="39"/>
    </row>
    <row r="29" spans="1:13" x14ac:dyDescent="0.2">
      <c r="H29" s="9" t="s">
        <v>147</v>
      </c>
      <c r="I29" s="39">
        <f t="shared" si="3"/>
        <v>5.3688129999999994</v>
      </c>
      <c r="J29" s="39">
        <f t="shared" si="1"/>
        <v>6.4075389999999999</v>
      </c>
      <c r="K29" s="39">
        <f t="shared" si="2"/>
        <v>1446.2547220000001</v>
      </c>
      <c r="L29" s="39"/>
    </row>
    <row r="30" spans="1:13" x14ac:dyDescent="0.2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 x14ac:dyDescent="0.2">
      <c r="H31" s="9" t="s">
        <v>145</v>
      </c>
      <c r="I31" s="39">
        <f t="shared" si="3"/>
        <v>0.20965</v>
      </c>
      <c r="J31" s="39">
        <f t="shared" si="1"/>
        <v>5.0535590000000008</v>
      </c>
      <c r="K31" s="39">
        <f t="shared" si="2"/>
        <v>6.4580000000000002</v>
      </c>
      <c r="L31" s="39"/>
    </row>
    <row r="32" spans="1:13" x14ac:dyDescent="0.2">
      <c r="H32" s="9" t="s">
        <v>144</v>
      </c>
      <c r="I32" s="39">
        <f t="shared" si="3"/>
        <v>0</v>
      </c>
      <c r="J32" s="39">
        <f t="shared" si="1"/>
        <v>4.423</v>
      </c>
      <c r="K32" s="39">
        <f t="shared" si="2"/>
        <v>0.66071999999999997</v>
      </c>
      <c r="L32" s="39"/>
    </row>
    <row r="33" spans="8:12" x14ac:dyDescent="0.2">
      <c r="H33" s="9" t="s">
        <v>143</v>
      </c>
      <c r="I33" s="39">
        <f t="shared" si="3"/>
        <v>0.57119599999999993</v>
      </c>
      <c r="J33" s="39">
        <f t="shared" si="1"/>
        <v>6.1990480000000012</v>
      </c>
      <c r="K33" s="39">
        <f t="shared" si="2"/>
        <v>18.699373000000001</v>
      </c>
      <c r="L33" s="39"/>
    </row>
    <row r="34" spans="8:12" x14ac:dyDescent="0.2">
      <c r="H34" s="9" t="s">
        <v>142</v>
      </c>
      <c r="I34" s="39">
        <f t="shared" si="3"/>
        <v>0.60995200000000005</v>
      </c>
      <c r="J34" s="39">
        <f t="shared" si="1"/>
        <v>19.361331</v>
      </c>
      <c r="K34" s="39">
        <f t="shared" si="2"/>
        <v>85.388191999999989</v>
      </c>
      <c r="L34" s="39"/>
    </row>
    <row r="35" spans="8:12" x14ac:dyDescent="0.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 x14ac:dyDescent="0.2">
      <c r="H36" s="9" t="s">
        <v>141</v>
      </c>
      <c r="I36" s="39">
        <f t="shared" si="3"/>
        <v>1.2707390000000001</v>
      </c>
      <c r="J36" s="39">
        <f t="shared" si="1"/>
        <v>0.52797800000000006</v>
      </c>
      <c r="K36" s="39">
        <f t="shared" si="2"/>
        <v>0.74195600000000006</v>
      </c>
      <c r="L36" s="39"/>
    </row>
    <row r="37" spans="8:12" x14ac:dyDescent="0.2">
      <c r="H37" s="9" t="s">
        <v>140</v>
      </c>
      <c r="I37" s="39">
        <f t="shared" si="3"/>
        <v>212.30168399999997</v>
      </c>
      <c r="J37" s="39">
        <f t="shared" si="1"/>
        <v>160.301219</v>
      </c>
      <c r="K37" s="39">
        <f t="shared" si="2"/>
        <v>314.11465400000003</v>
      </c>
      <c r="L37" s="39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 x14ac:dyDescent="0.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 x14ac:dyDescent="0.3">
      <c r="A1" s="310" t="s">
        <v>401</v>
      </c>
      <c r="M1" s="218" t="str">
        <f>'3.1'!N1</f>
        <v>I. čtvrtletí 2022</v>
      </c>
    </row>
    <row r="2" spans="1:13" ht="6" customHeight="1" x14ac:dyDescent="0.2"/>
    <row r="3" spans="1:13" x14ac:dyDescent="0.2">
      <c r="A3" s="547" t="str">
        <f>'3.1'!A4</f>
        <v>2022</v>
      </c>
      <c r="B3" s="536" t="s">
        <v>180</v>
      </c>
      <c r="C3" s="533"/>
      <c r="D3" s="534"/>
      <c r="E3" s="536" t="s">
        <v>182</v>
      </c>
      <c r="F3" s="533"/>
      <c r="G3" s="534"/>
      <c r="H3" s="536" t="s">
        <v>183</v>
      </c>
      <c r="I3" s="533"/>
      <c r="J3" s="534"/>
      <c r="K3" s="533" t="s">
        <v>184</v>
      </c>
      <c r="L3" s="533"/>
      <c r="M3" s="533"/>
    </row>
    <row r="4" spans="1:13" x14ac:dyDescent="0.2">
      <c r="A4" s="548"/>
      <c r="B4" s="389" t="s">
        <v>60</v>
      </c>
      <c r="C4" s="388" t="s">
        <v>61</v>
      </c>
      <c r="D4" s="393" t="s">
        <v>62</v>
      </c>
      <c r="E4" s="389" t="s">
        <v>63</v>
      </c>
      <c r="F4" s="388" t="s">
        <v>64</v>
      </c>
      <c r="G4" s="393" t="s">
        <v>65</v>
      </c>
      <c r="H4" s="389" t="s">
        <v>66</v>
      </c>
      <c r="I4" s="388" t="s">
        <v>67</v>
      </c>
      <c r="J4" s="393" t="s">
        <v>68</v>
      </c>
      <c r="K4" s="388" t="s">
        <v>69</v>
      </c>
      <c r="L4" s="388" t="s">
        <v>70</v>
      </c>
      <c r="M4" s="388" t="s">
        <v>71</v>
      </c>
    </row>
    <row r="5" spans="1:13" x14ac:dyDescent="0.2">
      <c r="A5" s="537" t="s">
        <v>10</v>
      </c>
      <c r="B5" s="541">
        <f>D6</f>
        <v>20895.909380000081</v>
      </c>
      <c r="C5" s="542"/>
      <c r="D5" s="543"/>
      <c r="E5" s="544">
        <f>G6</f>
        <v>0</v>
      </c>
      <c r="F5" s="545"/>
      <c r="G5" s="546"/>
      <c r="H5" s="544">
        <f>J6</f>
        <v>0</v>
      </c>
      <c r="I5" s="545"/>
      <c r="J5" s="546"/>
      <c r="K5" s="545">
        <f>M6</f>
        <v>0</v>
      </c>
      <c r="L5" s="545"/>
      <c r="M5" s="545"/>
    </row>
    <row r="6" spans="1:13" x14ac:dyDescent="0.2">
      <c r="A6" s="538"/>
      <c r="B6" s="322">
        <f>SUM(B7:B14)</f>
        <v>20892.578640000091</v>
      </c>
      <c r="C6" s="315">
        <f t="shared" ref="C6:M6" si="0">SUM(C7:C14)</f>
        <v>20906.300640000092</v>
      </c>
      <c r="D6" s="317">
        <f t="shared" si="0"/>
        <v>20895.909380000081</v>
      </c>
      <c r="E6" s="326">
        <f t="shared" si="0"/>
        <v>0</v>
      </c>
      <c r="F6" s="316">
        <f t="shared" si="0"/>
        <v>0</v>
      </c>
      <c r="G6" s="321">
        <f t="shared" si="0"/>
        <v>0</v>
      </c>
      <c r="H6" s="326">
        <f t="shared" si="0"/>
        <v>0</v>
      </c>
      <c r="I6" s="316">
        <f t="shared" si="0"/>
        <v>0</v>
      </c>
      <c r="J6" s="321">
        <f t="shared" si="0"/>
        <v>0</v>
      </c>
      <c r="K6" s="316">
        <f t="shared" si="0"/>
        <v>0</v>
      </c>
      <c r="L6" s="316">
        <f t="shared" si="0"/>
        <v>0</v>
      </c>
      <c r="M6" s="316">
        <f t="shared" si="0"/>
        <v>0</v>
      </c>
    </row>
    <row r="7" spans="1:13" x14ac:dyDescent="0.2">
      <c r="A7" s="264" t="s">
        <v>0</v>
      </c>
      <c r="B7" s="323">
        <v>4290</v>
      </c>
      <c r="C7" s="311">
        <v>4290</v>
      </c>
      <c r="D7" s="318">
        <v>4290</v>
      </c>
      <c r="E7" s="323">
        <v>0</v>
      </c>
      <c r="F7" s="311">
        <v>0</v>
      </c>
      <c r="G7" s="318">
        <v>0</v>
      </c>
      <c r="H7" s="323">
        <v>0</v>
      </c>
      <c r="I7" s="311">
        <v>0</v>
      </c>
      <c r="J7" s="318">
        <v>0</v>
      </c>
      <c r="K7" s="311">
        <v>0</v>
      </c>
      <c r="L7" s="311">
        <v>0</v>
      </c>
      <c r="M7" s="311">
        <v>0</v>
      </c>
    </row>
    <row r="8" spans="1:13" x14ac:dyDescent="0.2">
      <c r="A8" s="264" t="s">
        <v>15</v>
      </c>
      <c r="B8" s="324">
        <v>9557.7770000000019</v>
      </c>
      <c r="C8" s="312">
        <v>9557.7770000000019</v>
      </c>
      <c r="D8" s="319">
        <v>9557.7770000000019</v>
      </c>
      <c r="E8" s="324">
        <v>0</v>
      </c>
      <c r="F8" s="312">
        <v>0</v>
      </c>
      <c r="G8" s="319">
        <v>0</v>
      </c>
      <c r="H8" s="324">
        <v>0</v>
      </c>
      <c r="I8" s="312">
        <v>0</v>
      </c>
      <c r="J8" s="319">
        <v>0</v>
      </c>
      <c r="K8" s="312">
        <v>0</v>
      </c>
      <c r="L8" s="312">
        <v>0</v>
      </c>
      <c r="M8" s="312">
        <v>0</v>
      </c>
    </row>
    <row r="9" spans="1:13" x14ac:dyDescent="0.2">
      <c r="A9" s="264" t="s">
        <v>16</v>
      </c>
      <c r="B9" s="324">
        <v>1363.5</v>
      </c>
      <c r="C9" s="312">
        <v>1363.5</v>
      </c>
      <c r="D9" s="319">
        <v>1363.5</v>
      </c>
      <c r="E9" s="324">
        <v>0</v>
      </c>
      <c r="F9" s="312">
        <v>0</v>
      </c>
      <c r="G9" s="319">
        <v>0</v>
      </c>
      <c r="H9" s="324">
        <v>0</v>
      </c>
      <c r="I9" s="312">
        <v>0</v>
      </c>
      <c r="J9" s="319">
        <v>0</v>
      </c>
      <c r="K9" s="312">
        <v>0</v>
      </c>
      <c r="L9" s="312">
        <v>0</v>
      </c>
      <c r="M9" s="312">
        <v>0</v>
      </c>
    </row>
    <row r="10" spans="1:13" x14ac:dyDescent="0.2">
      <c r="A10" s="264" t="s">
        <v>17</v>
      </c>
      <c r="B10" s="324">
        <v>984.07299999999987</v>
      </c>
      <c r="C10" s="312">
        <v>988.17799999999988</v>
      </c>
      <c r="D10" s="319">
        <v>988.99599999999987</v>
      </c>
      <c r="E10" s="324">
        <v>0</v>
      </c>
      <c r="F10" s="312">
        <v>0</v>
      </c>
      <c r="G10" s="319">
        <v>0</v>
      </c>
      <c r="H10" s="324">
        <v>0</v>
      </c>
      <c r="I10" s="312">
        <v>0</v>
      </c>
      <c r="J10" s="319">
        <v>0</v>
      </c>
      <c r="K10" s="312">
        <v>0</v>
      </c>
      <c r="L10" s="312">
        <v>0</v>
      </c>
      <c r="M10" s="312">
        <v>0</v>
      </c>
    </row>
    <row r="11" spans="1:13" x14ac:dyDescent="0.2">
      <c r="A11" s="264" t="s">
        <v>3</v>
      </c>
      <c r="B11" s="324">
        <v>1112.4406299999969</v>
      </c>
      <c r="C11" s="312">
        <v>1112.170129999997</v>
      </c>
      <c r="D11" s="319">
        <v>1111.5881299999969</v>
      </c>
      <c r="E11" s="324">
        <v>0</v>
      </c>
      <c r="F11" s="312">
        <v>0</v>
      </c>
      <c r="G11" s="319">
        <v>0</v>
      </c>
      <c r="H11" s="324">
        <v>0</v>
      </c>
      <c r="I11" s="312">
        <v>0</v>
      </c>
      <c r="J11" s="319">
        <v>0</v>
      </c>
      <c r="K11" s="312">
        <v>0</v>
      </c>
      <c r="L11" s="312">
        <v>0</v>
      </c>
      <c r="M11" s="312">
        <v>0</v>
      </c>
    </row>
    <row r="12" spans="1:13" x14ac:dyDescent="0.2">
      <c r="A12" s="264" t="s">
        <v>18</v>
      </c>
      <c r="B12" s="324">
        <v>1171.5</v>
      </c>
      <c r="C12" s="312">
        <v>1171.5</v>
      </c>
      <c r="D12" s="319">
        <v>1171.5</v>
      </c>
      <c r="E12" s="324">
        <v>0</v>
      </c>
      <c r="F12" s="312">
        <v>0</v>
      </c>
      <c r="G12" s="319">
        <v>0</v>
      </c>
      <c r="H12" s="324">
        <v>0</v>
      </c>
      <c r="I12" s="312">
        <v>0</v>
      </c>
      <c r="J12" s="319">
        <v>0</v>
      </c>
      <c r="K12" s="312">
        <v>0</v>
      </c>
      <c r="L12" s="312">
        <v>0</v>
      </c>
      <c r="M12" s="312">
        <v>0</v>
      </c>
    </row>
    <row r="13" spans="1:13" x14ac:dyDescent="0.2">
      <c r="A13" s="264" t="s">
        <v>1</v>
      </c>
      <c r="B13" s="324">
        <v>339.41190000000012</v>
      </c>
      <c r="C13" s="312">
        <v>339.41190000000012</v>
      </c>
      <c r="D13" s="319">
        <v>339.41190000000012</v>
      </c>
      <c r="E13" s="324">
        <v>0</v>
      </c>
      <c r="F13" s="312">
        <v>0</v>
      </c>
      <c r="G13" s="319">
        <v>0</v>
      </c>
      <c r="H13" s="324">
        <v>0</v>
      </c>
      <c r="I13" s="312">
        <v>0</v>
      </c>
      <c r="J13" s="319">
        <v>0</v>
      </c>
      <c r="K13" s="312">
        <v>0</v>
      </c>
      <c r="L13" s="312">
        <v>0</v>
      </c>
      <c r="M13" s="312">
        <v>0</v>
      </c>
    </row>
    <row r="14" spans="1:13" x14ac:dyDescent="0.2">
      <c r="A14" s="265" t="s">
        <v>2</v>
      </c>
      <c r="B14" s="325">
        <v>2073.8761100000934</v>
      </c>
      <c r="C14" s="314">
        <v>2083.7636100000914</v>
      </c>
      <c r="D14" s="320">
        <v>2073.1363500000848</v>
      </c>
      <c r="E14" s="325">
        <v>0</v>
      </c>
      <c r="F14" s="314">
        <v>0</v>
      </c>
      <c r="G14" s="320">
        <v>0</v>
      </c>
      <c r="H14" s="325">
        <v>0</v>
      </c>
      <c r="I14" s="314">
        <v>0</v>
      </c>
      <c r="J14" s="320">
        <v>0</v>
      </c>
      <c r="K14" s="314">
        <v>0</v>
      </c>
      <c r="L14" s="314">
        <v>0</v>
      </c>
      <c r="M14" s="314">
        <v>0</v>
      </c>
    </row>
    <row r="15" spans="1:13" x14ac:dyDescent="0.2">
      <c r="M15" s="14"/>
    </row>
    <row r="16" spans="1:13" ht="3.75" customHeight="1" x14ac:dyDescent="0.2"/>
    <row r="17" spans="1:10" x14ac:dyDescent="0.2">
      <c r="A17" s="452" t="str">
        <f>'3.1'!A4</f>
        <v>2022</v>
      </c>
      <c r="B17" s="313" t="s">
        <v>7</v>
      </c>
      <c r="C17" s="313" t="s">
        <v>20</v>
      </c>
      <c r="D17" s="313" t="s">
        <v>21</v>
      </c>
      <c r="E17" s="313" t="s">
        <v>22</v>
      </c>
      <c r="F17" s="313" t="s">
        <v>43</v>
      </c>
      <c r="G17" s="313" t="s">
        <v>44</v>
      </c>
      <c r="H17" s="313" t="s">
        <v>45</v>
      </c>
      <c r="I17" s="313" t="s">
        <v>46</v>
      </c>
      <c r="J17" s="313" t="s">
        <v>53</v>
      </c>
    </row>
    <row r="18" spans="1:10" x14ac:dyDescent="0.2">
      <c r="A18" s="445" t="s">
        <v>10</v>
      </c>
      <c r="B18" s="446">
        <f>SUM(B19:B32)</f>
        <v>4290</v>
      </c>
      <c r="C18" s="446">
        <f t="shared" ref="C18:I18" si="1">SUM(C19:C32)</f>
        <v>9557.777</v>
      </c>
      <c r="D18" s="386">
        <f t="shared" si="1"/>
        <v>1363.5</v>
      </c>
      <c r="E18" s="386">
        <f t="shared" si="1"/>
        <v>988.99599999999987</v>
      </c>
      <c r="F18" s="386">
        <f t="shared" si="1"/>
        <v>1111.5881299999999</v>
      </c>
      <c r="G18" s="386">
        <f t="shared" si="1"/>
        <v>1171.5</v>
      </c>
      <c r="H18" s="386">
        <f t="shared" si="1"/>
        <v>339.4119</v>
      </c>
      <c r="I18" s="386">
        <f t="shared" si="1"/>
        <v>2073.1363499999975</v>
      </c>
      <c r="J18" s="386">
        <f t="shared" ref="J18:J32" si="2">SUM(B18:I18)</f>
        <v>20895.909379999994</v>
      </c>
    </row>
    <row r="19" spans="1:10" x14ac:dyDescent="0.2">
      <c r="A19" s="443" t="s">
        <v>235</v>
      </c>
      <c r="B19" s="289">
        <v>0</v>
      </c>
      <c r="C19" s="289">
        <v>147.94</v>
      </c>
      <c r="D19" s="289">
        <v>0</v>
      </c>
      <c r="E19" s="289">
        <v>19.924999999999994</v>
      </c>
      <c r="F19" s="289">
        <v>11.205999999999998</v>
      </c>
      <c r="G19" s="289">
        <v>0</v>
      </c>
      <c r="H19" s="289">
        <v>0</v>
      </c>
      <c r="I19" s="289">
        <v>21.413250000000033</v>
      </c>
      <c r="J19" s="7">
        <f t="shared" si="2"/>
        <v>200.48425</v>
      </c>
    </row>
    <row r="20" spans="1:10" x14ac:dyDescent="0.2">
      <c r="A20" s="443" t="s">
        <v>237</v>
      </c>
      <c r="B20" s="289">
        <v>2250</v>
      </c>
      <c r="C20" s="289">
        <v>215.44500000000002</v>
      </c>
      <c r="D20" s="289">
        <v>0</v>
      </c>
      <c r="E20" s="289">
        <v>53.234999999999992</v>
      </c>
      <c r="F20" s="289">
        <v>175.61595000000011</v>
      </c>
      <c r="G20" s="289">
        <v>0</v>
      </c>
      <c r="H20" s="289">
        <v>0</v>
      </c>
      <c r="I20" s="289">
        <v>243.59157000000019</v>
      </c>
      <c r="J20" s="7">
        <f t="shared" si="2"/>
        <v>2937.8875200000007</v>
      </c>
    </row>
    <row r="21" spans="1:10" x14ac:dyDescent="0.2">
      <c r="A21" s="443" t="s">
        <v>238</v>
      </c>
      <c r="B21" s="289">
        <v>0</v>
      </c>
      <c r="C21" s="289">
        <v>226.29999999999998</v>
      </c>
      <c r="D21" s="289">
        <v>118.5</v>
      </c>
      <c r="E21" s="289">
        <v>78.827999999999975</v>
      </c>
      <c r="F21" s="289">
        <v>34.182999999999993</v>
      </c>
      <c r="G21" s="289">
        <v>0</v>
      </c>
      <c r="H21" s="289">
        <v>8.4101999999999997</v>
      </c>
      <c r="I21" s="289">
        <v>443.44639999999947</v>
      </c>
      <c r="J21" s="7">
        <f t="shared" si="2"/>
        <v>909.66759999999931</v>
      </c>
    </row>
    <row r="22" spans="1:10" x14ac:dyDescent="0.2">
      <c r="A22" s="443" t="s">
        <v>239</v>
      </c>
      <c r="B22" s="289">
        <v>0</v>
      </c>
      <c r="C22" s="289">
        <v>539.80600000000004</v>
      </c>
      <c r="D22" s="289">
        <v>400</v>
      </c>
      <c r="E22" s="289">
        <v>22.75</v>
      </c>
      <c r="F22" s="289">
        <v>7.9119999999999973</v>
      </c>
      <c r="G22" s="289">
        <v>0</v>
      </c>
      <c r="H22" s="289">
        <v>67.91</v>
      </c>
      <c r="I22" s="289">
        <v>12.772539999999989</v>
      </c>
      <c r="J22" s="7">
        <f t="shared" si="2"/>
        <v>1051.1505400000001</v>
      </c>
    </row>
    <row r="23" spans="1:10" x14ac:dyDescent="0.2">
      <c r="A23" s="443" t="s">
        <v>236</v>
      </c>
      <c r="B23" s="289">
        <v>2040</v>
      </c>
      <c r="C23" s="289">
        <v>14.759</v>
      </c>
      <c r="D23" s="289">
        <v>0</v>
      </c>
      <c r="E23" s="289">
        <v>84.801000000000016</v>
      </c>
      <c r="F23" s="289">
        <v>16.367599999999989</v>
      </c>
      <c r="G23" s="289">
        <v>475</v>
      </c>
      <c r="H23" s="289">
        <v>10.91</v>
      </c>
      <c r="I23" s="289">
        <v>90.338449999999867</v>
      </c>
      <c r="J23" s="7">
        <f t="shared" si="2"/>
        <v>2732.1760499999996</v>
      </c>
    </row>
    <row r="24" spans="1:10" x14ac:dyDescent="0.2">
      <c r="A24" s="443" t="s">
        <v>240</v>
      </c>
      <c r="B24" s="289">
        <v>0</v>
      </c>
      <c r="C24" s="289">
        <v>182.59900000000002</v>
      </c>
      <c r="D24" s="289">
        <v>0</v>
      </c>
      <c r="E24" s="289">
        <v>59.043000000000021</v>
      </c>
      <c r="F24" s="289">
        <v>30.296399999999974</v>
      </c>
      <c r="G24" s="289">
        <v>0</v>
      </c>
      <c r="H24" s="289">
        <v>10.204499999999999</v>
      </c>
      <c r="I24" s="289">
        <v>92.063809999999634</v>
      </c>
      <c r="J24" s="7">
        <f t="shared" si="2"/>
        <v>374.20670999999965</v>
      </c>
    </row>
    <row r="25" spans="1:10" x14ac:dyDescent="0.2">
      <c r="A25" s="443" t="s">
        <v>241</v>
      </c>
      <c r="B25" s="289">
        <v>0</v>
      </c>
      <c r="C25" s="289">
        <v>4.835</v>
      </c>
      <c r="D25" s="289">
        <v>0</v>
      </c>
      <c r="E25" s="289">
        <v>41.361000000000018</v>
      </c>
      <c r="F25" s="289">
        <v>25.861799999999977</v>
      </c>
      <c r="G25" s="289">
        <v>0</v>
      </c>
      <c r="H25" s="289">
        <v>50.096199999999996</v>
      </c>
      <c r="I25" s="289">
        <v>111.66498999999995</v>
      </c>
      <c r="J25" s="7">
        <f t="shared" si="2"/>
        <v>233.81898999999993</v>
      </c>
    </row>
    <row r="26" spans="1:10" x14ac:dyDescent="0.2">
      <c r="A26" s="443" t="s">
        <v>242</v>
      </c>
      <c r="B26" s="289">
        <v>0</v>
      </c>
      <c r="C26" s="289">
        <v>1259.6520000000003</v>
      </c>
      <c r="D26" s="289">
        <v>0</v>
      </c>
      <c r="E26" s="289">
        <v>93.376999999999981</v>
      </c>
      <c r="F26" s="289">
        <v>17.990399999999987</v>
      </c>
      <c r="G26" s="289">
        <v>0</v>
      </c>
      <c r="H26" s="289">
        <v>28.4</v>
      </c>
      <c r="I26" s="289">
        <v>61.209930000000327</v>
      </c>
      <c r="J26" s="7">
        <f t="shared" si="2"/>
        <v>1460.6293300000007</v>
      </c>
    </row>
    <row r="27" spans="1:10" x14ac:dyDescent="0.2">
      <c r="A27" s="443" t="s">
        <v>243</v>
      </c>
      <c r="B27" s="289">
        <v>0</v>
      </c>
      <c r="C27" s="289">
        <v>111.43100000000001</v>
      </c>
      <c r="D27" s="289">
        <v>0</v>
      </c>
      <c r="E27" s="289">
        <v>120.74199999999992</v>
      </c>
      <c r="F27" s="289">
        <v>12.708039999999993</v>
      </c>
      <c r="G27" s="289">
        <v>650</v>
      </c>
      <c r="H27" s="289">
        <v>45.891999999999996</v>
      </c>
      <c r="I27" s="289">
        <v>109.73995999999998</v>
      </c>
      <c r="J27" s="7">
        <f t="shared" si="2"/>
        <v>1050.5129999999999</v>
      </c>
    </row>
    <row r="28" spans="1:10" x14ac:dyDescent="0.2">
      <c r="A28" s="443" t="s">
        <v>244</v>
      </c>
      <c r="B28" s="289">
        <v>0</v>
      </c>
      <c r="C28" s="289">
        <v>1273.7099999999998</v>
      </c>
      <c r="D28" s="289">
        <v>0</v>
      </c>
      <c r="E28" s="289">
        <v>58.352000000000011</v>
      </c>
      <c r="F28" s="289">
        <v>29.792300000000015</v>
      </c>
      <c r="G28" s="289">
        <v>0</v>
      </c>
      <c r="H28" s="289">
        <v>19.2</v>
      </c>
      <c r="I28" s="289">
        <v>95.799579999999779</v>
      </c>
      <c r="J28" s="7">
        <f t="shared" si="2"/>
        <v>1476.8538799999999</v>
      </c>
    </row>
    <row r="29" spans="1:10" x14ac:dyDescent="0.2">
      <c r="A29" s="443" t="s">
        <v>245</v>
      </c>
      <c r="B29" s="289">
        <v>0</v>
      </c>
      <c r="C29" s="289">
        <v>262.08500000000004</v>
      </c>
      <c r="D29" s="289">
        <v>0</v>
      </c>
      <c r="E29" s="289">
        <v>70.522000000000006</v>
      </c>
      <c r="F29" s="289">
        <v>20.513799999999989</v>
      </c>
      <c r="G29" s="289">
        <v>1.5</v>
      </c>
      <c r="H29" s="289">
        <v>5.3199999999999994</v>
      </c>
      <c r="I29" s="289">
        <v>209.22503999999864</v>
      </c>
      <c r="J29" s="7">
        <f t="shared" si="2"/>
        <v>569.16583999999864</v>
      </c>
    </row>
    <row r="30" spans="1:10" x14ac:dyDescent="0.2">
      <c r="A30" s="443" t="s">
        <v>246</v>
      </c>
      <c r="B30" s="289">
        <v>0</v>
      </c>
      <c r="C30" s="289">
        <v>1151.8600000000001</v>
      </c>
      <c r="D30" s="289">
        <v>0</v>
      </c>
      <c r="E30" s="289">
        <v>206.328</v>
      </c>
      <c r="F30" s="289">
        <v>644.45669999999996</v>
      </c>
      <c r="G30" s="289">
        <v>45</v>
      </c>
      <c r="H30" s="289">
        <v>6.0439999999999996</v>
      </c>
      <c r="I30" s="289">
        <v>247.04622999999893</v>
      </c>
      <c r="J30" s="7">
        <f t="shared" si="2"/>
        <v>2300.7349299999992</v>
      </c>
    </row>
    <row r="31" spans="1:10" x14ac:dyDescent="0.2">
      <c r="A31" s="443" t="s">
        <v>247</v>
      </c>
      <c r="B31" s="289">
        <v>0</v>
      </c>
      <c r="C31" s="289">
        <v>4034.8129999999996</v>
      </c>
      <c r="D31" s="289">
        <v>845</v>
      </c>
      <c r="E31" s="289">
        <v>45.567000000000029</v>
      </c>
      <c r="F31" s="289">
        <v>77.211639999999989</v>
      </c>
      <c r="G31" s="289">
        <v>0</v>
      </c>
      <c r="H31" s="289">
        <v>86.8</v>
      </c>
      <c r="I31" s="289">
        <v>176.28531000000001</v>
      </c>
      <c r="J31" s="7">
        <f t="shared" si="2"/>
        <v>5265.6769500000009</v>
      </c>
    </row>
    <row r="32" spans="1:10" x14ac:dyDescent="0.2">
      <c r="A32" s="444" t="s">
        <v>248</v>
      </c>
      <c r="B32" s="290">
        <v>0</v>
      </c>
      <c r="C32" s="290">
        <v>132.54200000000003</v>
      </c>
      <c r="D32" s="290">
        <v>0</v>
      </c>
      <c r="E32" s="290">
        <v>34.164999999999999</v>
      </c>
      <c r="F32" s="290">
        <v>7.4725000000000001</v>
      </c>
      <c r="G32" s="290">
        <v>0</v>
      </c>
      <c r="H32" s="290">
        <v>0.22500000000000001</v>
      </c>
      <c r="I32" s="290">
        <v>158.53929000000045</v>
      </c>
      <c r="J32" s="267">
        <f t="shared" si="2"/>
        <v>332.94379000000049</v>
      </c>
    </row>
    <row r="33" spans="10:10" x14ac:dyDescent="0.2">
      <c r="J33" s="14"/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conditionalFormatting sqref="B5:D14">
    <cfRule type="expression" dxfId="25" priority="4">
      <formula>SEARCH($B$3,$M$1)</formula>
    </cfRule>
  </conditionalFormatting>
  <conditionalFormatting sqref="B5:G14">
    <cfRule type="expression" dxfId="24" priority="3">
      <formula>SEARCH($E$3,$M$1)</formula>
    </cfRule>
  </conditionalFormatting>
  <conditionalFormatting sqref="B5:J14">
    <cfRule type="expression" dxfId="23" priority="2">
      <formula>SEARCH($H$3,$M$1)</formula>
    </cfRule>
  </conditionalFormatting>
  <conditionalFormatting sqref="B5:M14">
    <cfRule type="expression" dxfId="22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>
      <selection activeCell="A22" sqref="A22"/>
    </sheetView>
  </sheetViews>
  <sheetFormatPr defaultColWidth="9.140625" defaultRowHeight="12" x14ac:dyDescent="0.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 x14ac:dyDescent="0.3">
      <c r="A1" s="310" t="s">
        <v>402</v>
      </c>
      <c r="J1" s="218" t="str">
        <f>'3.1'!N1</f>
        <v>I. čtvrtletí 2022</v>
      </c>
    </row>
    <row r="2" spans="1:10" s="51" customFormat="1" ht="18" x14ac:dyDescent="0.25">
      <c r="A2" s="277" t="str">
        <f>"6.1 Výroba elektřiny v krajích ČR podle technologie elektráren za "&amp;LEFT(J1,SEARCH(" ",J1)-1)&amp;" čtvrtletí [MWh]"</f>
        <v>6.1 Výroba elektřiny v krajích ČR podle technologie elektráren za I. čtvrtletí [MWh]</v>
      </c>
    </row>
    <row r="3" spans="1:10" ht="6" customHeight="1" x14ac:dyDescent="0.2"/>
    <row r="4" spans="1:10" x14ac:dyDescent="0.2">
      <c r="A4" s="453" t="str">
        <f>'3.1'!A4</f>
        <v>2022</v>
      </c>
      <c r="B4" s="329" t="s">
        <v>7</v>
      </c>
      <c r="C4" s="329" t="s">
        <v>20</v>
      </c>
      <c r="D4" s="329" t="s">
        <v>21</v>
      </c>
      <c r="E4" s="329" t="s">
        <v>22</v>
      </c>
      <c r="F4" s="329" t="s">
        <v>43</v>
      </c>
      <c r="G4" s="329" t="s">
        <v>44</v>
      </c>
      <c r="H4" s="329" t="s">
        <v>45</v>
      </c>
      <c r="I4" s="329" t="s">
        <v>46</v>
      </c>
      <c r="J4" s="329" t="s">
        <v>53</v>
      </c>
    </row>
    <row r="5" spans="1:10" x14ac:dyDescent="0.2">
      <c r="A5" s="331" t="s">
        <v>10</v>
      </c>
      <c r="B5" s="332">
        <f>SUM(B6:B19)</f>
        <v>8054878.46</v>
      </c>
      <c r="C5" s="333">
        <f t="shared" ref="C5:I5" si="0">SUM(C6:C19)</f>
        <v>11663034.552999999</v>
      </c>
      <c r="D5" s="333">
        <f t="shared" si="0"/>
        <v>774839.848</v>
      </c>
      <c r="E5" s="333">
        <f t="shared" si="0"/>
        <v>1088077.5629999998</v>
      </c>
      <c r="F5" s="333">
        <f t="shared" si="0"/>
        <v>587477.87899999996</v>
      </c>
      <c r="G5" s="333">
        <f t="shared" si="0"/>
        <v>287415.08</v>
      </c>
      <c r="H5" s="333">
        <f t="shared" si="0"/>
        <v>244385.45599999998</v>
      </c>
      <c r="I5" s="333">
        <f t="shared" si="0"/>
        <v>443848.30299999972</v>
      </c>
      <c r="J5" s="333">
        <f t="shared" ref="J5:J19" si="1">SUM(B5:I5)</f>
        <v>23143957.142000001</v>
      </c>
    </row>
    <row r="6" spans="1:10" x14ac:dyDescent="0.2">
      <c r="A6" s="441" t="s">
        <v>235</v>
      </c>
      <c r="B6" s="286">
        <v>0</v>
      </c>
      <c r="C6" s="286">
        <v>8695.5069999999996</v>
      </c>
      <c r="D6" s="286">
        <v>0</v>
      </c>
      <c r="E6" s="286">
        <v>19190.842000000004</v>
      </c>
      <c r="F6" s="286">
        <v>13231.789999999997</v>
      </c>
      <c r="G6" s="286">
        <v>0</v>
      </c>
      <c r="H6" s="286">
        <v>0</v>
      </c>
      <c r="I6" s="286">
        <v>3714.9659999999913</v>
      </c>
      <c r="J6" s="23">
        <f t="shared" si="1"/>
        <v>44833.104999999989</v>
      </c>
    </row>
    <row r="7" spans="1:10" x14ac:dyDescent="0.2">
      <c r="A7" s="441" t="s">
        <v>237</v>
      </c>
      <c r="B7" s="286">
        <v>4751197.16</v>
      </c>
      <c r="C7" s="286">
        <v>167516.47899999996</v>
      </c>
      <c r="D7" s="286">
        <v>0</v>
      </c>
      <c r="E7" s="286">
        <v>78605.740999999951</v>
      </c>
      <c r="F7" s="286">
        <v>64639.986000000026</v>
      </c>
      <c r="G7" s="286">
        <v>0</v>
      </c>
      <c r="H7" s="286">
        <v>0</v>
      </c>
      <c r="I7" s="286">
        <v>53476.693999999923</v>
      </c>
      <c r="J7" s="23">
        <f t="shared" si="1"/>
        <v>5115436.0600000005</v>
      </c>
    </row>
    <row r="8" spans="1:10" x14ac:dyDescent="0.2">
      <c r="A8" s="441" t="s">
        <v>238</v>
      </c>
      <c r="B8" s="286">
        <v>0</v>
      </c>
      <c r="C8" s="286">
        <v>153585.94099999999</v>
      </c>
      <c r="D8" s="286">
        <v>157014.83799999999</v>
      </c>
      <c r="E8" s="286">
        <v>107334.26299999999</v>
      </c>
      <c r="F8" s="286">
        <v>18340.602999999996</v>
      </c>
      <c r="G8" s="286">
        <v>0</v>
      </c>
      <c r="H8" s="286">
        <v>5392.9149999999981</v>
      </c>
      <c r="I8" s="286">
        <v>108142.85699999976</v>
      </c>
      <c r="J8" s="23">
        <f t="shared" si="1"/>
        <v>549811.41699999967</v>
      </c>
    </row>
    <row r="9" spans="1:10" x14ac:dyDescent="0.2">
      <c r="A9" s="441" t="s">
        <v>239</v>
      </c>
      <c r="B9" s="286">
        <v>0</v>
      </c>
      <c r="C9" s="286">
        <v>649311.62600000016</v>
      </c>
      <c r="D9" s="286">
        <v>45641.3</v>
      </c>
      <c r="E9" s="286">
        <v>25428.796999999995</v>
      </c>
      <c r="F9" s="286">
        <v>9341.280999999999</v>
      </c>
      <c r="G9" s="286">
        <v>0</v>
      </c>
      <c r="H9" s="286">
        <v>45300.871999999981</v>
      </c>
      <c r="I9" s="286">
        <v>2255.6019999999999</v>
      </c>
      <c r="J9" s="23">
        <f t="shared" si="1"/>
        <v>777279.47800000012</v>
      </c>
    </row>
    <row r="10" spans="1:10" x14ac:dyDescent="0.2">
      <c r="A10" s="441" t="s">
        <v>236</v>
      </c>
      <c r="B10" s="286">
        <v>3303681.3</v>
      </c>
      <c r="C10" s="286">
        <v>21071.444000000003</v>
      </c>
      <c r="D10" s="286">
        <v>0</v>
      </c>
      <c r="E10" s="286">
        <v>134084.95899999986</v>
      </c>
      <c r="F10" s="286">
        <v>13216.900000000003</v>
      </c>
      <c r="G10" s="286">
        <v>109631.83000000002</v>
      </c>
      <c r="H10" s="286">
        <v>8521.3339999999989</v>
      </c>
      <c r="I10" s="286">
        <v>19368.880000000125</v>
      </c>
      <c r="J10" s="23">
        <f t="shared" si="1"/>
        <v>3609576.6469999999</v>
      </c>
    </row>
    <row r="11" spans="1:10" x14ac:dyDescent="0.2">
      <c r="A11" s="441" t="s">
        <v>240</v>
      </c>
      <c r="B11" s="286">
        <v>0</v>
      </c>
      <c r="C11" s="286">
        <v>179013.96600000001</v>
      </c>
      <c r="D11" s="286">
        <v>0</v>
      </c>
      <c r="E11" s="286">
        <v>86782.058999999936</v>
      </c>
      <c r="F11" s="286">
        <v>34021.840999999964</v>
      </c>
      <c r="G11" s="286">
        <v>0</v>
      </c>
      <c r="H11" s="286">
        <v>5603.536000000001</v>
      </c>
      <c r="I11" s="286">
        <v>18559.356999999982</v>
      </c>
      <c r="J11" s="23">
        <f t="shared" si="1"/>
        <v>323980.7589999999</v>
      </c>
    </row>
    <row r="12" spans="1:10" x14ac:dyDescent="0.2">
      <c r="A12" s="441" t="s">
        <v>241</v>
      </c>
      <c r="B12" s="286">
        <v>0</v>
      </c>
      <c r="C12" s="286">
        <v>6619.3580000000002</v>
      </c>
      <c r="D12" s="286">
        <v>0</v>
      </c>
      <c r="E12" s="286">
        <v>49833.071999999978</v>
      </c>
      <c r="F12" s="286">
        <v>28795.756000000008</v>
      </c>
      <c r="G12" s="286">
        <v>0</v>
      </c>
      <c r="H12" s="286">
        <v>37132.707000000009</v>
      </c>
      <c r="I12" s="286">
        <v>21722.507000000045</v>
      </c>
      <c r="J12" s="23">
        <f t="shared" si="1"/>
        <v>144103.40000000005</v>
      </c>
    </row>
    <row r="13" spans="1:10" x14ac:dyDescent="0.2">
      <c r="A13" s="441" t="s">
        <v>242</v>
      </c>
      <c r="B13" s="286">
        <v>0</v>
      </c>
      <c r="C13" s="286">
        <v>1018549.4810000001</v>
      </c>
      <c r="D13" s="286">
        <v>0</v>
      </c>
      <c r="E13" s="286">
        <v>126771.58700000006</v>
      </c>
      <c r="F13" s="286">
        <v>11685.655000000013</v>
      </c>
      <c r="G13" s="286">
        <v>0</v>
      </c>
      <c r="H13" s="286">
        <v>25406.093999999997</v>
      </c>
      <c r="I13" s="286">
        <v>12053.240999999984</v>
      </c>
      <c r="J13" s="23">
        <f t="shared" si="1"/>
        <v>1194466.0580000002</v>
      </c>
    </row>
    <row r="14" spans="1:10" x14ac:dyDescent="0.2">
      <c r="A14" s="441" t="s">
        <v>243</v>
      </c>
      <c r="B14" s="286">
        <v>0</v>
      </c>
      <c r="C14" s="286">
        <v>84220.270999999993</v>
      </c>
      <c r="D14" s="286">
        <v>0</v>
      </c>
      <c r="E14" s="286">
        <v>90485.28499999996</v>
      </c>
      <c r="F14" s="286">
        <v>11683.969999999988</v>
      </c>
      <c r="G14" s="286">
        <v>163474.28</v>
      </c>
      <c r="H14" s="286">
        <v>32483.980000000007</v>
      </c>
      <c r="I14" s="286">
        <v>24960.821999999953</v>
      </c>
      <c r="J14" s="23">
        <f t="shared" si="1"/>
        <v>407308.60799999989</v>
      </c>
    </row>
    <row r="15" spans="1:10" x14ac:dyDescent="0.2">
      <c r="A15" s="441" t="s">
        <v>244</v>
      </c>
      <c r="B15" s="286">
        <v>0</v>
      </c>
      <c r="C15" s="286">
        <v>1580361.1919999998</v>
      </c>
      <c r="D15" s="286">
        <v>0</v>
      </c>
      <c r="E15" s="286">
        <v>90044.625000000015</v>
      </c>
      <c r="F15" s="286">
        <v>23032.441999999981</v>
      </c>
      <c r="G15" s="286">
        <v>0</v>
      </c>
      <c r="H15" s="286">
        <v>8528.9329999999991</v>
      </c>
      <c r="I15" s="286">
        <v>18296.578000000009</v>
      </c>
      <c r="J15" s="23">
        <f t="shared" si="1"/>
        <v>1720263.7699999998</v>
      </c>
    </row>
    <row r="16" spans="1:10" x14ac:dyDescent="0.2">
      <c r="A16" s="441" t="s">
        <v>245</v>
      </c>
      <c r="B16" s="286">
        <v>0</v>
      </c>
      <c r="C16" s="286">
        <v>268768.58700000006</v>
      </c>
      <c r="D16" s="286">
        <v>0</v>
      </c>
      <c r="E16" s="286">
        <v>69723.073000000033</v>
      </c>
      <c r="F16" s="286">
        <v>26563.779999999992</v>
      </c>
      <c r="G16" s="286">
        <v>1.39</v>
      </c>
      <c r="H16" s="286">
        <v>3824.08</v>
      </c>
      <c r="I16" s="286">
        <v>40642.4440000002</v>
      </c>
      <c r="J16" s="23">
        <f t="shared" si="1"/>
        <v>409523.35400000028</v>
      </c>
    </row>
    <row r="17" spans="1:10" x14ac:dyDescent="0.2">
      <c r="A17" s="441" t="s">
        <v>246</v>
      </c>
      <c r="B17" s="286">
        <v>0</v>
      </c>
      <c r="C17" s="286">
        <v>1349009.8859999997</v>
      </c>
      <c r="D17" s="286">
        <v>0</v>
      </c>
      <c r="E17" s="286">
        <v>117881.09700000002</v>
      </c>
      <c r="F17" s="286">
        <v>220366.78500000009</v>
      </c>
      <c r="G17" s="286">
        <v>14307.580000000002</v>
      </c>
      <c r="H17" s="286">
        <v>1973.5350000000001</v>
      </c>
      <c r="I17" s="286">
        <v>49951.615999999907</v>
      </c>
      <c r="J17" s="23">
        <f t="shared" si="1"/>
        <v>1753490.4989999998</v>
      </c>
    </row>
    <row r="18" spans="1:10" x14ac:dyDescent="0.2">
      <c r="A18" s="441" t="s">
        <v>247</v>
      </c>
      <c r="B18" s="286">
        <v>0</v>
      </c>
      <c r="C18" s="286">
        <v>6063641.148</v>
      </c>
      <c r="D18" s="286">
        <v>572183.71</v>
      </c>
      <c r="E18" s="286">
        <v>55365.864000000023</v>
      </c>
      <c r="F18" s="286">
        <v>103999.21799999994</v>
      </c>
      <c r="G18" s="286">
        <v>0</v>
      </c>
      <c r="H18" s="286">
        <v>70149.696000000011</v>
      </c>
      <c r="I18" s="286">
        <v>33840.776999999827</v>
      </c>
      <c r="J18" s="23">
        <f t="shared" si="1"/>
        <v>6899180.4130000006</v>
      </c>
    </row>
    <row r="19" spans="1:10" x14ac:dyDescent="0.2">
      <c r="A19" s="442" t="s">
        <v>248</v>
      </c>
      <c r="B19" s="288">
        <v>0</v>
      </c>
      <c r="C19" s="288">
        <v>112669.667</v>
      </c>
      <c r="D19" s="288">
        <v>0</v>
      </c>
      <c r="E19" s="288">
        <v>36546.298999999992</v>
      </c>
      <c r="F19" s="288">
        <v>8557.8719999999994</v>
      </c>
      <c r="G19" s="288">
        <v>0</v>
      </c>
      <c r="H19" s="288">
        <v>67.774000000000001</v>
      </c>
      <c r="I19" s="288">
        <v>36861.962000000029</v>
      </c>
      <c r="J19" s="251">
        <f t="shared" si="1"/>
        <v>194703.57400000002</v>
      </c>
    </row>
    <row r="20" spans="1:10" x14ac:dyDescent="0.2">
      <c r="J20" s="14"/>
    </row>
    <row r="21" spans="1:10" ht="11.25" customHeight="1" x14ac:dyDescent="0.2"/>
    <row r="22" spans="1:10" s="51" customFormat="1" ht="15.75" x14ac:dyDescent="0.25">
      <c r="A22" s="327" t="str">
        <f>"6.2 Spotřeba elektřiny netto v krajích ČR podle kategorie spotřeb za "&amp;LEFT(J1,SEARCH(" ",J1)-1)&amp;" čtvrtletí [MWh]"</f>
        <v>6.2 Spotřeba elektřiny netto v krajích ČR podle kategorie spotřeb za I. čtvrtletí [MWh]</v>
      </c>
      <c r="H22" s="58"/>
    </row>
    <row r="23" spans="1:10" ht="7.5" customHeight="1" x14ac:dyDescent="0.2"/>
    <row r="24" spans="1:10" x14ac:dyDescent="0.2">
      <c r="A24" s="453" t="str">
        <f>'3.1'!A4</f>
        <v>2022</v>
      </c>
      <c r="B24" s="328" t="s">
        <v>8</v>
      </c>
      <c r="C24" s="328" t="s">
        <v>9</v>
      </c>
      <c r="D24" s="328" t="s">
        <v>132</v>
      </c>
      <c r="E24" s="328" t="s">
        <v>130</v>
      </c>
      <c r="F24" s="328" t="s">
        <v>53</v>
      </c>
    </row>
    <row r="25" spans="1:10" x14ac:dyDescent="0.2">
      <c r="A25" s="334" t="s">
        <v>10</v>
      </c>
      <c r="B25" s="333">
        <f>SUM(B26:B39)</f>
        <v>1888072.3539999998</v>
      </c>
      <c r="C25" s="333">
        <f>SUM(C26:C39)</f>
        <v>6056914.987999999</v>
      </c>
      <c r="D25" s="333">
        <f>SUM(D26:D39)</f>
        <v>2249210.3667388237</v>
      </c>
      <c r="E25" s="333">
        <f>SUM(E26:E39)</f>
        <v>4989526.4142611753</v>
      </c>
      <c r="F25" s="333">
        <f t="shared" ref="F25:F39" si="2">SUM(B25:E25)</f>
        <v>15183724.122999998</v>
      </c>
    </row>
    <row r="26" spans="1:10" ht="13.5" customHeight="1" x14ac:dyDescent="0.2">
      <c r="A26" s="71" t="s">
        <v>235</v>
      </c>
      <c r="B26" s="23">
        <v>31973.413</v>
      </c>
      <c r="C26" s="23">
        <v>779271.375</v>
      </c>
      <c r="D26" s="23">
        <v>345700</v>
      </c>
      <c r="E26" s="23">
        <v>427381.68400000001</v>
      </c>
      <c r="F26" s="23">
        <f t="shared" si="2"/>
        <v>1584326.4720000001</v>
      </c>
    </row>
    <row r="27" spans="1:10" ht="13.5" x14ac:dyDescent="0.2">
      <c r="A27" s="71" t="s">
        <v>339</v>
      </c>
      <c r="B27" s="23">
        <v>40288.381000000001</v>
      </c>
      <c r="C27" s="23">
        <v>301906.38800000004</v>
      </c>
      <c r="D27" s="23">
        <v>159505.91167217132</v>
      </c>
      <c r="E27" s="23">
        <v>355807.33145978302</v>
      </c>
      <c r="F27" s="23">
        <f t="shared" si="2"/>
        <v>857508.01213195431</v>
      </c>
    </row>
    <row r="28" spans="1:10" ht="13.5" x14ac:dyDescent="0.2">
      <c r="A28" s="71" t="s">
        <v>340</v>
      </c>
      <c r="B28" s="23">
        <v>128478.21100000001</v>
      </c>
      <c r="C28" s="23">
        <v>677974.12699999998</v>
      </c>
      <c r="D28" s="23">
        <v>193436.78571899299</v>
      </c>
      <c r="E28" s="23">
        <v>488489.52270821505</v>
      </c>
      <c r="F28" s="23">
        <f t="shared" si="2"/>
        <v>1488378.6464272081</v>
      </c>
    </row>
    <row r="29" spans="1:10" x14ac:dyDescent="0.2">
      <c r="A29" s="71" t="s">
        <v>239</v>
      </c>
      <c r="B29" s="23">
        <v>27155.171999999999</v>
      </c>
      <c r="C29" s="23">
        <v>126689.32799999999</v>
      </c>
      <c r="D29" s="23">
        <v>66473.41399999999</v>
      </c>
      <c r="E29" s="23">
        <v>124121.28</v>
      </c>
      <c r="F29" s="23">
        <f t="shared" si="2"/>
        <v>344439.19400000002</v>
      </c>
    </row>
    <row r="30" spans="1:10" ht="13.5" x14ac:dyDescent="0.2">
      <c r="A30" s="71" t="s">
        <v>341</v>
      </c>
      <c r="B30" s="23">
        <v>75585.310999999987</v>
      </c>
      <c r="C30" s="23">
        <v>326166.30399999989</v>
      </c>
      <c r="D30" s="23">
        <v>141052.96520460839</v>
      </c>
      <c r="E30" s="23">
        <v>233443.12854178878</v>
      </c>
      <c r="F30" s="23">
        <f t="shared" si="2"/>
        <v>776247.70874639705</v>
      </c>
    </row>
    <row r="31" spans="1:10" x14ac:dyDescent="0.2">
      <c r="A31" s="71" t="s">
        <v>240</v>
      </c>
      <c r="B31" s="23">
        <v>129966.30300000001</v>
      </c>
      <c r="C31" s="23">
        <v>366796.783</v>
      </c>
      <c r="D31" s="23">
        <v>138007.74</v>
      </c>
      <c r="E31" s="23">
        <v>318628.902</v>
      </c>
      <c r="F31" s="23">
        <f t="shared" si="2"/>
        <v>953399.728</v>
      </c>
    </row>
    <row r="32" spans="1:10" x14ac:dyDescent="0.2">
      <c r="A32" s="71" t="s">
        <v>241</v>
      </c>
      <c r="B32" s="23">
        <v>20588.483</v>
      </c>
      <c r="C32" s="23">
        <v>332750.35099999997</v>
      </c>
      <c r="D32" s="23">
        <v>98471.323000000004</v>
      </c>
      <c r="E32" s="23">
        <v>247568.12100000001</v>
      </c>
      <c r="F32" s="23">
        <f t="shared" si="2"/>
        <v>699378.27800000005</v>
      </c>
    </row>
    <row r="33" spans="1:6" x14ac:dyDescent="0.2">
      <c r="A33" s="71" t="s">
        <v>242</v>
      </c>
      <c r="B33" s="23">
        <v>381930.68299999996</v>
      </c>
      <c r="C33" s="23">
        <v>650514.32299999997</v>
      </c>
      <c r="D33" s="23">
        <v>190929.511</v>
      </c>
      <c r="E33" s="23">
        <v>448381.60499999998</v>
      </c>
      <c r="F33" s="23">
        <f t="shared" si="2"/>
        <v>1671756.122</v>
      </c>
    </row>
    <row r="34" spans="1:6" x14ac:dyDescent="0.2">
      <c r="A34" s="71" t="s">
        <v>243</v>
      </c>
      <c r="B34" s="23">
        <v>97316.632000000012</v>
      </c>
      <c r="C34" s="23">
        <v>409269.20899999997</v>
      </c>
      <c r="D34" s="23">
        <v>117527.63877471382</v>
      </c>
      <c r="E34" s="23">
        <v>264499.94286841148</v>
      </c>
      <c r="F34" s="23">
        <f t="shared" si="2"/>
        <v>888613.42264312529</v>
      </c>
    </row>
    <row r="35" spans="1:6" x14ac:dyDescent="0.2">
      <c r="A35" s="71" t="s">
        <v>244</v>
      </c>
      <c r="B35" s="23">
        <v>74368.228000000003</v>
      </c>
      <c r="C35" s="23">
        <v>264715.30300000001</v>
      </c>
      <c r="D35" s="23">
        <v>113266.31599999999</v>
      </c>
      <c r="E35" s="23">
        <v>243860.72</v>
      </c>
      <c r="F35" s="23">
        <f t="shared" si="2"/>
        <v>696210.56700000004</v>
      </c>
    </row>
    <row r="36" spans="1:6" x14ac:dyDescent="0.2">
      <c r="A36" s="71" t="s">
        <v>245</v>
      </c>
      <c r="B36" s="23">
        <v>49697.351000000002</v>
      </c>
      <c r="C36" s="23">
        <v>376462.92200000002</v>
      </c>
      <c r="D36" s="23">
        <v>129701.867</v>
      </c>
      <c r="E36" s="23">
        <v>293168.60399999999</v>
      </c>
      <c r="F36" s="23">
        <f t="shared" si="2"/>
        <v>849030.74399999995</v>
      </c>
    </row>
    <row r="37" spans="1:6" x14ac:dyDescent="0.2">
      <c r="A37" s="71" t="s">
        <v>246</v>
      </c>
      <c r="B37" s="23">
        <v>202220.75099999999</v>
      </c>
      <c r="C37" s="23">
        <v>738393.48699999996</v>
      </c>
      <c r="D37" s="23">
        <v>295846.59899999999</v>
      </c>
      <c r="E37" s="23">
        <v>954115.5419999999</v>
      </c>
      <c r="F37" s="23">
        <f t="shared" si="2"/>
        <v>2190576.3789999997</v>
      </c>
    </row>
    <row r="38" spans="1:6" x14ac:dyDescent="0.2">
      <c r="A38" s="71" t="s">
        <v>247</v>
      </c>
      <c r="B38" s="23">
        <v>506037.67000000004</v>
      </c>
      <c r="C38" s="23">
        <v>423982.31099999999</v>
      </c>
      <c r="D38" s="23">
        <v>156630.666</v>
      </c>
      <c r="E38" s="23">
        <v>349319.02399999998</v>
      </c>
      <c r="F38" s="23">
        <f t="shared" si="2"/>
        <v>1435969.6710000001</v>
      </c>
    </row>
    <row r="39" spans="1:6" ht="13.5" x14ac:dyDescent="0.2">
      <c r="A39" s="440" t="s">
        <v>342</v>
      </c>
      <c r="B39" s="251">
        <v>122465.76500000001</v>
      </c>
      <c r="C39" s="251">
        <v>282022.77699999989</v>
      </c>
      <c r="D39" s="251">
        <v>102659.62936833737</v>
      </c>
      <c r="E39" s="251">
        <v>240741.0066829772</v>
      </c>
      <c r="F39" s="251">
        <f t="shared" si="2"/>
        <v>747889.17805131443</v>
      </c>
    </row>
    <row r="40" spans="1:6" x14ac:dyDescent="0.2">
      <c r="A40" s="549" t="s">
        <v>409</v>
      </c>
      <c r="B40" s="549"/>
      <c r="C40" s="549"/>
      <c r="D40" s="549"/>
      <c r="F40" s="14"/>
    </row>
    <row r="41" spans="1:6" x14ac:dyDescent="0.2">
      <c r="A41" s="549"/>
      <c r="B41" s="549"/>
      <c r="C41" s="549"/>
      <c r="D41" s="549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 x14ac:dyDescent="0.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 x14ac:dyDescent="0.25">
      <c r="A1" s="277" t="str">
        <f>"6.3 Spotřeba elektřiny v krajích ČR podle sektorů národního hospodářství za "&amp;LEFT(J1,SEARCH(" ",J1)-1)&amp;" čtvrtletí [MWh]"</f>
        <v>6.3 Spotřeba elektřiny v krajích ČR podle sektorů národního hospodářství za I. čtvrtletí [MWh]</v>
      </c>
      <c r="B1" s="59"/>
      <c r="J1" s="218" t="str">
        <f>'3.1'!N1</f>
        <v>I. čtvrtletí 2022</v>
      </c>
    </row>
    <row r="2" spans="1:10" ht="6" customHeight="1" x14ac:dyDescent="0.2">
      <c r="A2" s="20"/>
      <c r="B2" s="550"/>
      <c r="C2" s="550"/>
      <c r="D2" s="550"/>
      <c r="E2" s="550"/>
      <c r="F2" s="550"/>
      <c r="G2" s="550"/>
      <c r="H2" s="550"/>
      <c r="I2" s="550"/>
      <c r="J2" s="550"/>
    </row>
    <row r="3" spans="1:10" ht="36" x14ac:dyDescent="0.2">
      <c r="A3" s="453" t="str">
        <f>'3.1'!A4</f>
        <v>2022</v>
      </c>
      <c r="B3" s="337" t="s">
        <v>95</v>
      </c>
      <c r="C3" s="337" t="s">
        <v>11</v>
      </c>
      <c r="D3" s="337" t="s">
        <v>12</v>
      </c>
      <c r="E3" s="337" t="s">
        <v>13</v>
      </c>
      <c r="F3" s="337" t="s">
        <v>305</v>
      </c>
      <c r="G3" s="337" t="s">
        <v>94</v>
      </c>
      <c r="H3" s="337" t="s">
        <v>47</v>
      </c>
      <c r="I3" s="337" t="s">
        <v>14</v>
      </c>
      <c r="J3" s="337" t="s">
        <v>53</v>
      </c>
    </row>
    <row r="4" spans="1:10" ht="13.5" x14ac:dyDescent="0.2">
      <c r="A4" s="331" t="s">
        <v>343</v>
      </c>
      <c r="B4" s="333">
        <f>SUM(B5:B18)</f>
        <v>5842436.8451796984</v>
      </c>
      <c r="C4" s="333">
        <f t="shared" ref="C4:I4" si="0">SUM(C5:C18)</f>
        <v>921073.5791876755</v>
      </c>
      <c r="D4" s="333">
        <f t="shared" si="0"/>
        <v>201397.85325908317</v>
      </c>
      <c r="E4" s="333">
        <f t="shared" si="0"/>
        <v>146079.60053702479</v>
      </c>
      <c r="F4" s="333">
        <f t="shared" si="0"/>
        <v>285620.19408114522</v>
      </c>
      <c r="G4" s="333">
        <f t="shared" si="0"/>
        <v>4989593.0752611747</v>
      </c>
      <c r="H4" s="333">
        <f t="shared" si="0"/>
        <v>3505017.7756572072</v>
      </c>
      <c r="I4" s="333">
        <f t="shared" si="0"/>
        <v>322099.15383699088</v>
      </c>
      <c r="J4" s="333">
        <f t="shared" ref="J4:J18" si="1">SUM(B4:I4)</f>
        <v>16213318.077</v>
      </c>
    </row>
    <row r="5" spans="1:10" x14ac:dyDescent="0.2">
      <c r="A5" s="441" t="s">
        <v>235</v>
      </c>
      <c r="B5" s="335">
        <v>201973.77314842868</v>
      </c>
      <c r="C5" s="335">
        <v>56016.790156409508</v>
      </c>
      <c r="D5" s="335">
        <v>97057.939069662796</v>
      </c>
      <c r="E5" s="335">
        <v>28989.782081885402</v>
      </c>
      <c r="F5" s="335">
        <v>8813.3527045150913</v>
      </c>
      <c r="G5" s="335">
        <v>427381.68400000001</v>
      </c>
      <c r="H5" s="335">
        <v>621367.42571788398</v>
      </c>
      <c r="I5" s="335">
        <v>144528.6471212144</v>
      </c>
      <c r="J5" s="23">
        <f t="shared" si="1"/>
        <v>1586129.3939999999</v>
      </c>
    </row>
    <row r="6" spans="1:10" x14ac:dyDescent="0.2">
      <c r="A6" s="441" t="s">
        <v>237</v>
      </c>
      <c r="B6" s="335">
        <v>289141.26853683882</v>
      </c>
      <c r="C6" s="335">
        <v>18883.875056766294</v>
      </c>
      <c r="D6" s="335">
        <v>5387.4524143393</v>
      </c>
      <c r="E6" s="335">
        <v>4888.4986659673796</v>
      </c>
      <c r="F6" s="335">
        <v>29710.070853965888</v>
      </c>
      <c r="G6" s="335">
        <v>355807.33145978302</v>
      </c>
      <c r="H6" s="335">
        <v>154116.34387409821</v>
      </c>
      <c r="I6" s="335">
        <v>20504.747270195359</v>
      </c>
      <c r="J6" s="23">
        <f t="shared" si="1"/>
        <v>878439.58813195431</v>
      </c>
    </row>
    <row r="7" spans="1:10" x14ac:dyDescent="0.2">
      <c r="A7" s="441" t="s">
        <v>238</v>
      </c>
      <c r="B7" s="335">
        <v>519410.12603406701</v>
      </c>
      <c r="C7" s="335">
        <v>39759.611320190699</v>
      </c>
      <c r="D7" s="335">
        <v>21948.819303213761</v>
      </c>
      <c r="E7" s="335">
        <v>13491.696722974091</v>
      </c>
      <c r="F7" s="335">
        <v>40273.997627202698</v>
      </c>
      <c r="G7" s="335">
        <v>488490.89970821503</v>
      </c>
      <c r="H7" s="335">
        <v>354378.27743610501</v>
      </c>
      <c r="I7" s="335">
        <v>21850.308275240448</v>
      </c>
      <c r="J7" s="23">
        <f t="shared" si="1"/>
        <v>1499603.7364272089</v>
      </c>
    </row>
    <row r="8" spans="1:10" x14ac:dyDescent="0.2">
      <c r="A8" s="441" t="s">
        <v>239</v>
      </c>
      <c r="B8" s="335">
        <v>111754.82100000001</v>
      </c>
      <c r="C8" s="335">
        <v>68837.774999999994</v>
      </c>
      <c r="D8" s="335">
        <v>872.18200000000013</v>
      </c>
      <c r="E8" s="335">
        <v>5732.3339999999998</v>
      </c>
      <c r="F8" s="335">
        <v>4440.5460000000003</v>
      </c>
      <c r="G8" s="335">
        <v>124126.56</v>
      </c>
      <c r="H8" s="335">
        <v>91065.641000000003</v>
      </c>
      <c r="I8" s="335">
        <v>13.638999999999999</v>
      </c>
      <c r="J8" s="23">
        <f t="shared" si="1"/>
        <v>406843.49800000002</v>
      </c>
    </row>
    <row r="9" spans="1:10" x14ac:dyDescent="0.2">
      <c r="A9" s="441" t="s">
        <v>236</v>
      </c>
      <c r="B9" s="335">
        <v>378270.10811356403</v>
      </c>
      <c r="C9" s="335">
        <v>13876.599084439031</v>
      </c>
      <c r="D9" s="335">
        <v>2616.835398471987</v>
      </c>
      <c r="E9" s="335">
        <v>4478.3188497398196</v>
      </c>
      <c r="F9" s="335">
        <v>32940.405799983004</v>
      </c>
      <c r="G9" s="335">
        <v>233448.46654178877</v>
      </c>
      <c r="H9" s="335">
        <v>109250.9240821845</v>
      </c>
      <c r="I9" s="335">
        <v>5688.1558762256891</v>
      </c>
      <c r="J9" s="23">
        <f t="shared" si="1"/>
        <v>780569.8137463968</v>
      </c>
    </row>
    <row r="10" spans="1:10" x14ac:dyDescent="0.2">
      <c r="A10" s="441" t="s">
        <v>240</v>
      </c>
      <c r="B10" s="335">
        <v>339197.016</v>
      </c>
      <c r="C10" s="335">
        <v>72836</v>
      </c>
      <c r="D10" s="335">
        <v>8380.2950000000001</v>
      </c>
      <c r="E10" s="335">
        <v>7002.2779999999993</v>
      </c>
      <c r="F10" s="335">
        <v>20493.45</v>
      </c>
      <c r="G10" s="335">
        <v>318636.30200000003</v>
      </c>
      <c r="H10" s="335">
        <v>228887.39599999998</v>
      </c>
      <c r="I10" s="335">
        <v>1101.1920000000002</v>
      </c>
      <c r="J10" s="23">
        <f t="shared" si="1"/>
        <v>996533.929</v>
      </c>
    </row>
    <row r="11" spans="1:10" x14ac:dyDescent="0.2">
      <c r="A11" s="441" t="s">
        <v>241</v>
      </c>
      <c r="B11" s="335">
        <v>284310.67100000003</v>
      </c>
      <c r="C11" s="335">
        <v>32164.965</v>
      </c>
      <c r="D11" s="335">
        <v>5435.3169999999991</v>
      </c>
      <c r="E11" s="335">
        <v>6277.1610000000001</v>
      </c>
      <c r="F11" s="335">
        <v>6042.4479999999994</v>
      </c>
      <c r="G11" s="335">
        <v>247568.12100000001</v>
      </c>
      <c r="H11" s="335">
        <v>129011.25700000001</v>
      </c>
      <c r="I11" s="335">
        <v>0</v>
      </c>
      <c r="J11" s="23">
        <f t="shared" si="1"/>
        <v>710809.94000000006</v>
      </c>
    </row>
    <row r="12" spans="1:10" x14ac:dyDescent="0.2">
      <c r="A12" s="441" t="s">
        <v>242</v>
      </c>
      <c r="B12" s="335">
        <v>997385.00800000015</v>
      </c>
      <c r="C12" s="335">
        <v>223893.81999999998</v>
      </c>
      <c r="D12" s="335">
        <v>15472.932000000001</v>
      </c>
      <c r="E12" s="335">
        <v>13304.174000000001</v>
      </c>
      <c r="F12" s="335">
        <v>12981.845000000001</v>
      </c>
      <c r="G12" s="335">
        <v>448409.19299999997</v>
      </c>
      <c r="H12" s="335">
        <v>356743.641</v>
      </c>
      <c r="I12" s="335">
        <v>1082.8100000000002</v>
      </c>
      <c r="J12" s="23">
        <f t="shared" si="1"/>
        <v>2069273.4230000004</v>
      </c>
    </row>
    <row r="13" spans="1:10" x14ac:dyDescent="0.2">
      <c r="A13" s="441" t="s">
        <v>243</v>
      </c>
      <c r="B13" s="335">
        <v>387942.5830019468</v>
      </c>
      <c r="C13" s="335">
        <v>21133.182692515773</v>
      </c>
      <c r="D13" s="335">
        <v>4297.0379488075932</v>
      </c>
      <c r="E13" s="335">
        <v>12471.61117730025</v>
      </c>
      <c r="F13" s="335">
        <v>22083.815554108769</v>
      </c>
      <c r="G13" s="335">
        <v>264499.94286841148</v>
      </c>
      <c r="H13" s="335">
        <v>177193.57008970674</v>
      </c>
      <c r="I13" s="335">
        <v>1910.7173103279338</v>
      </c>
      <c r="J13" s="23">
        <f t="shared" si="1"/>
        <v>891532.46064312535</v>
      </c>
    </row>
    <row r="14" spans="1:10" x14ac:dyDescent="0.2">
      <c r="A14" s="441" t="s">
        <v>244</v>
      </c>
      <c r="B14" s="335">
        <v>260171.12499999997</v>
      </c>
      <c r="C14" s="335">
        <v>29626.294999999998</v>
      </c>
      <c r="D14" s="335">
        <v>5765.7359999999999</v>
      </c>
      <c r="E14" s="335">
        <v>5884.8379999999997</v>
      </c>
      <c r="F14" s="335">
        <v>22765.575000000001</v>
      </c>
      <c r="G14" s="335">
        <v>243864.19</v>
      </c>
      <c r="H14" s="335">
        <v>135855.86899999998</v>
      </c>
      <c r="I14" s="335">
        <v>1590.5170000000001</v>
      </c>
      <c r="J14" s="23">
        <f t="shared" si="1"/>
        <v>705524.1449999999</v>
      </c>
    </row>
    <row r="15" spans="1:10" x14ac:dyDescent="0.2">
      <c r="A15" s="441" t="s">
        <v>245</v>
      </c>
      <c r="B15" s="335">
        <v>296677.78000000003</v>
      </c>
      <c r="C15" s="335">
        <v>21256.552</v>
      </c>
      <c r="D15" s="335">
        <v>8693.768</v>
      </c>
      <c r="E15" s="335">
        <v>6052.7579999999998</v>
      </c>
      <c r="F15" s="335">
        <v>21144.169000000002</v>
      </c>
      <c r="G15" s="335">
        <v>293168.60399999999</v>
      </c>
      <c r="H15" s="335">
        <v>203633.34999999998</v>
      </c>
      <c r="I15" s="335">
        <v>220.43299999999999</v>
      </c>
      <c r="J15" s="23">
        <f t="shared" si="1"/>
        <v>850847.41399999999</v>
      </c>
    </row>
    <row r="16" spans="1:10" x14ac:dyDescent="0.2">
      <c r="A16" s="441" t="s">
        <v>246</v>
      </c>
      <c r="B16" s="335">
        <v>726325.37899999996</v>
      </c>
      <c r="C16" s="335">
        <v>93336.413</v>
      </c>
      <c r="D16" s="335">
        <v>10513.226000000001</v>
      </c>
      <c r="E16" s="335">
        <v>21524.095000000001</v>
      </c>
      <c r="F16" s="335">
        <v>38207.332999999999</v>
      </c>
      <c r="G16" s="335">
        <v>954131.74999999988</v>
      </c>
      <c r="H16" s="335">
        <v>502095.08299999998</v>
      </c>
      <c r="I16" s="335">
        <v>1075.162</v>
      </c>
      <c r="J16" s="23">
        <f t="shared" si="1"/>
        <v>2347208.4409999996</v>
      </c>
    </row>
    <row r="17" spans="1:10" x14ac:dyDescent="0.2">
      <c r="A17" s="441" t="s">
        <v>247</v>
      </c>
      <c r="B17" s="335">
        <v>720724.76899999997</v>
      </c>
      <c r="C17" s="335">
        <v>87325.752999999997</v>
      </c>
      <c r="D17" s="335">
        <v>10507.226999999999</v>
      </c>
      <c r="E17" s="335">
        <v>10810.388000000001</v>
      </c>
      <c r="F17" s="335">
        <v>9961.7129999999997</v>
      </c>
      <c r="G17" s="335">
        <v>349319.02399999998</v>
      </c>
      <c r="H17" s="335">
        <v>320096.17</v>
      </c>
      <c r="I17" s="335">
        <v>118063.917</v>
      </c>
      <c r="J17" s="23">
        <f t="shared" si="1"/>
        <v>1626808.9609999997</v>
      </c>
    </row>
    <row r="18" spans="1:10" x14ac:dyDescent="0.2">
      <c r="A18" s="442" t="s">
        <v>248</v>
      </c>
      <c r="B18" s="336">
        <v>329152.41734485218</v>
      </c>
      <c r="C18" s="336">
        <v>142125.94787735411</v>
      </c>
      <c r="D18" s="336">
        <v>4449.0861245877004</v>
      </c>
      <c r="E18" s="336">
        <v>5171.66703915786</v>
      </c>
      <c r="F18" s="336">
        <v>15761.472541369763</v>
      </c>
      <c r="G18" s="336">
        <v>240741.0066829772</v>
      </c>
      <c r="H18" s="336">
        <v>121322.8274572286</v>
      </c>
      <c r="I18" s="336">
        <v>4468.9079837870495</v>
      </c>
      <c r="J18" s="251">
        <f t="shared" si="1"/>
        <v>863193.33305131434</v>
      </c>
    </row>
    <row r="19" spans="1:10" x14ac:dyDescent="0.2">
      <c r="A19" s="549" t="s">
        <v>408</v>
      </c>
      <c r="B19" s="549"/>
      <c r="C19" s="549"/>
      <c r="D19" s="549"/>
      <c r="E19" s="549"/>
      <c r="F19" s="549"/>
      <c r="G19" s="549"/>
      <c r="H19" s="549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>
      <selection activeCell="A3" sqref="A3:A4"/>
    </sheetView>
  </sheetViews>
  <sheetFormatPr defaultColWidth="9.140625" defaultRowHeight="12" x14ac:dyDescent="0.2"/>
  <cols>
    <col min="1" max="1" width="17.42578125" style="11" customWidth="1"/>
    <col min="2" max="4" width="10" style="11" customWidth="1"/>
    <col min="5" max="10" width="9.5703125" style="11" customWidth="1"/>
    <col min="11" max="13" width="9.42578125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5.75" x14ac:dyDescent="0.25">
      <c r="A1" s="327" t="s">
        <v>411</v>
      </c>
      <c r="B1" s="59"/>
      <c r="N1" s="338" t="str">
        <f>'3.1'!N1</f>
        <v>I. čtvrtletí 2022</v>
      </c>
    </row>
    <row r="2" spans="1:14" ht="6" customHeight="1" x14ac:dyDescent="0.2"/>
    <row r="3" spans="1:14" ht="12.75" customHeight="1" x14ac:dyDescent="0.2">
      <c r="A3" s="484" t="str">
        <f>'3.1'!A4</f>
        <v>2022</v>
      </c>
      <c r="B3" s="557" t="s">
        <v>180</v>
      </c>
      <c r="C3" s="553"/>
      <c r="D3" s="558"/>
      <c r="E3" s="557" t="s">
        <v>182</v>
      </c>
      <c r="F3" s="553"/>
      <c r="G3" s="558"/>
      <c r="H3" s="557" t="s">
        <v>183</v>
      </c>
      <c r="I3" s="553"/>
      <c r="J3" s="558"/>
      <c r="K3" s="557" t="s">
        <v>184</v>
      </c>
      <c r="L3" s="553"/>
      <c r="M3" s="558"/>
      <c r="N3" s="553" t="s">
        <v>53</v>
      </c>
    </row>
    <row r="4" spans="1:14" x14ac:dyDescent="0.2">
      <c r="A4" s="485"/>
      <c r="B4" s="448" t="s">
        <v>60</v>
      </c>
      <c r="C4" s="449" t="s">
        <v>61</v>
      </c>
      <c r="D4" s="450" t="s">
        <v>62</v>
      </c>
      <c r="E4" s="448" t="s">
        <v>63</v>
      </c>
      <c r="F4" s="449" t="s">
        <v>64</v>
      </c>
      <c r="G4" s="450" t="s">
        <v>65</v>
      </c>
      <c r="H4" s="448" t="s">
        <v>66</v>
      </c>
      <c r="I4" s="449" t="s">
        <v>67</v>
      </c>
      <c r="J4" s="450" t="s">
        <v>68</v>
      </c>
      <c r="K4" s="448" t="s">
        <v>69</v>
      </c>
      <c r="L4" s="449" t="s">
        <v>70</v>
      </c>
      <c r="M4" s="450" t="s">
        <v>71</v>
      </c>
      <c r="N4" s="554"/>
    </row>
    <row r="5" spans="1:14" ht="12.75" customHeight="1" x14ac:dyDescent="0.2">
      <c r="A5" s="551" t="s">
        <v>86</v>
      </c>
      <c r="B5" s="471">
        <f>SUM(B6:D6)</f>
        <v>15183724.123</v>
      </c>
      <c r="C5" s="472"/>
      <c r="D5" s="473"/>
      <c r="E5" s="471">
        <f>SUM(E6:G6)</f>
        <v>0</v>
      </c>
      <c r="F5" s="472"/>
      <c r="G5" s="473"/>
      <c r="H5" s="471">
        <f>SUM(H6:J6)</f>
        <v>0</v>
      </c>
      <c r="I5" s="472"/>
      <c r="J5" s="473"/>
      <c r="K5" s="471">
        <f>SUM(K6:M6)</f>
        <v>0</v>
      </c>
      <c r="L5" s="472"/>
      <c r="M5" s="473"/>
      <c r="N5" s="555">
        <f>SUM(B6:M6)</f>
        <v>15183724.123</v>
      </c>
    </row>
    <row r="6" spans="1:14" x14ac:dyDescent="0.2">
      <c r="A6" s="552"/>
      <c r="B6" s="229">
        <f t="shared" ref="B6:M6" si="0">SUM(B7:B10)</f>
        <v>5373719.0690000001</v>
      </c>
      <c r="C6" s="225">
        <f t="shared" si="0"/>
        <v>4723005.3359999992</v>
      </c>
      <c r="D6" s="228">
        <f t="shared" si="0"/>
        <v>5086999.7180000003</v>
      </c>
      <c r="E6" s="229">
        <f t="shared" si="0"/>
        <v>0</v>
      </c>
      <c r="F6" s="225">
        <f t="shared" si="0"/>
        <v>0</v>
      </c>
      <c r="G6" s="228">
        <f t="shared" si="0"/>
        <v>0</v>
      </c>
      <c r="H6" s="229">
        <f t="shared" si="0"/>
        <v>0</v>
      </c>
      <c r="I6" s="225">
        <f t="shared" si="0"/>
        <v>0</v>
      </c>
      <c r="J6" s="228">
        <f t="shared" si="0"/>
        <v>0</v>
      </c>
      <c r="K6" s="229">
        <f t="shared" si="0"/>
        <v>0</v>
      </c>
      <c r="L6" s="225">
        <f t="shared" si="0"/>
        <v>0</v>
      </c>
      <c r="M6" s="228">
        <f t="shared" si="0"/>
        <v>0</v>
      </c>
      <c r="N6" s="556"/>
    </row>
    <row r="7" spans="1:14" x14ac:dyDescent="0.2">
      <c r="A7" s="223" t="s">
        <v>8</v>
      </c>
      <c r="B7" s="344">
        <v>644535.71000000008</v>
      </c>
      <c r="C7" s="339">
        <v>578559.31400000001</v>
      </c>
      <c r="D7" s="348">
        <v>664977.32999999996</v>
      </c>
      <c r="E7" s="344">
        <v>0</v>
      </c>
      <c r="F7" s="339">
        <v>0</v>
      </c>
      <c r="G7" s="348">
        <v>0</v>
      </c>
      <c r="H7" s="344">
        <v>0</v>
      </c>
      <c r="I7" s="339">
        <v>0</v>
      </c>
      <c r="J7" s="348">
        <v>0</v>
      </c>
      <c r="K7" s="344">
        <v>0</v>
      </c>
      <c r="L7" s="339">
        <v>0</v>
      </c>
      <c r="M7" s="348">
        <v>0</v>
      </c>
      <c r="N7" s="286">
        <f>SUM(B7:M7)</f>
        <v>1888072.3540000003</v>
      </c>
    </row>
    <row r="8" spans="1:14" x14ac:dyDescent="0.2">
      <c r="A8" s="223" t="s">
        <v>9</v>
      </c>
      <c r="B8" s="344">
        <v>2060573.949</v>
      </c>
      <c r="C8" s="339">
        <v>1900630.0469999998</v>
      </c>
      <c r="D8" s="348">
        <v>2095710.9920000001</v>
      </c>
      <c r="E8" s="344">
        <v>0</v>
      </c>
      <c r="F8" s="339">
        <v>0</v>
      </c>
      <c r="G8" s="348">
        <v>0</v>
      </c>
      <c r="H8" s="344">
        <v>0</v>
      </c>
      <c r="I8" s="339">
        <v>0</v>
      </c>
      <c r="J8" s="348">
        <v>0</v>
      </c>
      <c r="K8" s="344">
        <v>0</v>
      </c>
      <c r="L8" s="339">
        <v>0</v>
      </c>
      <c r="M8" s="348">
        <v>0</v>
      </c>
      <c r="N8" s="286">
        <f t="shared" ref="N8:N30" si="1">SUM(B8:M8)</f>
        <v>6056914.9879999999</v>
      </c>
    </row>
    <row r="9" spans="1:14" x14ac:dyDescent="0.2">
      <c r="A9" s="223" t="s">
        <v>132</v>
      </c>
      <c r="B9" s="344">
        <v>807650.823310907</v>
      </c>
      <c r="C9" s="339">
        <v>696612.42093856097</v>
      </c>
      <c r="D9" s="348">
        <v>744947.12248935504</v>
      </c>
      <c r="E9" s="344">
        <v>0</v>
      </c>
      <c r="F9" s="339">
        <v>0</v>
      </c>
      <c r="G9" s="348">
        <v>0</v>
      </c>
      <c r="H9" s="344">
        <v>0</v>
      </c>
      <c r="I9" s="339">
        <v>0</v>
      </c>
      <c r="J9" s="348">
        <v>0</v>
      </c>
      <c r="K9" s="344">
        <v>0</v>
      </c>
      <c r="L9" s="339">
        <v>0</v>
      </c>
      <c r="M9" s="348">
        <v>0</v>
      </c>
      <c r="N9" s="286">
        <f t="shared" si="1"/>
        <v>2249210.3667388232</v>
      </c>
    </row>
    <row r="10" spans="1:14" x14ac:dyDescent="0.2">
      <c r="A10" s="223" t="s">
        <v>130</v>
      </c>
      <c r="B10" s="344">
        <v>1860958.5866890929</v>
      </c>
      <c r="C10" s="339">
        <v>1547203.5540614389</v>
      </c>
      <c r="D10" s="348">
        <v>1581364.2735106449</v>
      </c>
      <c r="E10" s="344">
        <v>0</v>
      </c>
      <c r="F10" s="339">
        <v>0</v>
      </c>
      <c r="G10" s="348">
        <v>0</v>
      </c>
      <c r="H10" s="344">
        <v>0</v>
      </c>
      <c r="I10" s="339">
        <v>0</v>
      </c>
      <c r="J10" s="348">
        <v>0</v>
      </c>
      <c r="K10" s="344">
        <v>0</v>
      </c>
      <c r="L10" s="339">
        <v>0</v>
      </c>
      <c r="M10" s="348">
        <v>0</v>
      </c>
      <c r="N10" s="286">
        <f t="shared" si="1"/>
        <v>4989526.4142611772</v>
      </c>
    </row>
    <row r="11" spans="1:14" x14ac:dyDescent="0.2">
      <c r="A11" s="334" t="s">
        <v>301</v>
      </c>
      <c r="B11" s="345">
        <f>SUM(B12:B15)</f>
        <v>3513429.392</v>
      </c>
      <c r="C11" s="343">
        <f t="shared" ref="C11:M11" si="2">SUM(C12:C15)</f>
        <v>3080208.0609999998</v>
      </c>
      <c r="D11" s="349">
        <f t="shared" si="2"/>
        <v>3301051.3479999998</v>
      </c>
      <c r="E11" s="345">
        <f t="shared" si="2"/>
        <v>0</v>
      </c>
      <c r="F11" s="343">
        <f t="shared" si="2"/>
        <v>0</v>
      </c>
      <c r="G11" s="349">
        <f t="shared" si="2"/>
        <v>0</v>
      </c>
      <c r="H11" s="345">
        <f t="shared" si="2"/>
        <v>0</v>
      </c>
      <c r="I11" s="343">
        <f t="shared" si="2"/>
        <v>0</v>
      </c>
      <c r="J11" s="349">
        <f t="shared" si="2"/>
        <v>0</v>
      </c>
      <c r="K11" s="345">
        <f t="shared" si="2"/>
        <v>0</v>
      </c>
      <c r="L11" s="343">
        <f t="shared" si="2"/>
        <v>0</v>
      </c>
      <c r="M11" s="349">
        <f t="shared" si="2"/>
        <v>0</v>
      </c>
      <c r="N11" s="332">
        <f t="shared" si="1"/>
        <v>9894688.800999999</v>
      </c>
    </row>
    <row r="12" spans="1:14" ht="13.5" customHeight="1" x14ac:dyDescent="0.2">
      <c r="A12" s="223" t="s">
        <v>8</v>
      </c>
      <c r="B12" s="346">
        <v>534883.68200000003</v>
      </c>
      <c r="C12" s="340">
        <v>472156.25900000002</v>
      </c>
      <c r="D12" s="350">
        <v>529989.27</v>
      </c>
      <c r="E12" s="346">
        <v>0</v>
      </c>
      <c r="F12" s="340">
        <v>0</v>
      </c>
      <c r="G12" s="350">
        <v>0</v>
      </c>
      <c r="H12" s="346">
        <v>0</v>
      </c>
      <c r="I12" s="340">
        <v>0</v>
      </c>
      <c r="J12" s="350">
        <v>0</v>
      </c>
      <c r="K12" s="346">
        <v>0</v>
      </c>
      <c r="L12" s="340">
        <v>0</v>
      </c>
      <c r="M12" s="350">
        <v>0</v>
      </c>
      <c r="N12" s="341">
        <f t="shared" si="1"/>
        <v>1537029.2110000001</v>
      </c>
    </row>
    <row r="13" spans="1:14" x14ac:dyDescent="0.2">
      <c r="A13" s="223" t="s">
        <v>9</v>
      </c>
      <c r="B13" s="344">
        <v>1261495.0549999999</v>
      </c>
      <c r="C13" s="339">
        <v>1169466.0759999999</v>
      </c>
      <c r="D13" s="348">
        <v>1286147.362</v>
      </c>
      <c r="E13" s="344">
        <v>0</v>
      </c>
      <c r="F13" s="339">
        <v>0</v>
      </c>
      <c r="G13" s="348">
        <v>0</v>
      </c>
      <c r="H13" s="344">
        <v>0</v>
      </c>
      <c r="I13" s="339">
        <v>0</v>
      </c>
      <c r="J13" s="348">
        <v>0</v>
      </c>
      <c r="K13" s="344">
        <v>0</v>
      </c>
      <c r="L13" s="339">
        <v>0</v>
      </c>
      <c r="M13" s="348">
        <v>0</v>
      </c>
      <c r="N13" s="286">
        <f t="shared" si="1"/>
        <v>3717108.4929999998</v>
      </c>
    </row>
    <row r="14" spans="1:14" x14ac:dyDescent="0.2">
      <c r="A14" s="223" t="s">
        <v>132</v>
      </c>
      <c r="B14" s="344">
        <v>481046.38400000002</v>
      </c>
      <c r="C14" s="339">
        <v>415164.359</v>
      </c>
      <c r="D14" s="348">
        <v>435550.745</v>
      </c>
      <c r="E14" s="344">
        <v>0</v>
      </c>
      <c r="F14" s="339">
        <v>0</v>
      </c>
      <c r="G14" s="348">
        <v>0</v>
      </c>
      <c r="H14" s="344">
        <v>0</v>
      </c>
      <c r="I14" s="339">
        <v>0</v>
      </c>
      <c r="J14" s="348">
        <v>0</v>
      </c>
      <c r="K14" s="344">
        <v>0</v>
      </c>
      <c r="L14" s="339">
        <v>0</v>
      </c>
      <c r="M14" s="348">
        <v>0</v>
      </c>
      <c r="N14" s="286">
        <f t="shared" si="1"/>
        <v>1331761.4879999999</v>
      </c>
    </row>
    <row r="15" spans="1:14" x14ac:dyDescent="0.2">
      <c r="A15" s="223" t="s">
        <v>130</v>
      </c>
      <c r="B15" s="344">
        <v>1236004.2709999999</v>
      </c>
      <c r="C15" s="339">
        <v>1023421.367</v>
      </c>
      <c r="D15" s="348">
        <v>1049363.9709999999</v>
      </c>
      <c r="E15" s="344">
        <v>0</v>
      </c>
      <c r="F15" s="339">
        <v>0</v>
      </c>
      <c r="G15" s="348">
        <v>0</v>
      </c>
      <c r="H15" s="344">
        <v>0</v>
      </c>
      <c r="I15" s="339">
        <v>0</v>
      </c>
      <c r="J15" s="348">
        <v>0</v>
      </c>
      <c r="K15" s="344">
        <v>0</v>
      </c>
      <c r="L15" s="339">
        <v>0</v>
      </c>
      <c r="M15" s="348">
        <v>0</v>
      </c>
      <c r="N15" s="286">
        <f t="shared" si="1"/>
        <v>3308789.6089999997</v>
      </c>
    </row>
    <row r="16" spans="1:14" x14ac:dyDescent="0.2">
      <c r="A16" s="334" t="s">
        <v>304</v>
      </c>
      <c r="B16" s="345">
        <f>SUM(B17:B20)</f>
        <v>1299154.5520000001</v>
      </c>
      <c r="C16" s="343">
        <f t="shared" ref="C16:M16" si="3">SUM(C17:C20)</f>
        <v>1145729.8909999998</v>
      </c>
      <c r="D16" s="349">
        <f t="shared" si="3"/>
        <v>1244970.442</v>
      </c>
      <c r="E16" s="345">
        <f t="shared" si="3"/>
        <v>0</v>
      </c>
      <c r="F16" s="343">
        <f t="shared" si="3"/>
        <v>0</v>
      </c>
      <c r="G16" s="349">
        <f t="shared" si="3"/>
        <v>0</v>
      </c>
      <c r="H16" s="345">
        <f t="shared" si="3"/>
        <v>0</v>
      </c>
      <c r="I16" s="343">
        <f t="shared" si="3"/>
        <v>0</v>
      </c>
      <c r="J16" s="349">
        <f t="shared" si="3"/>
        <v>0</v>
      </c>
      <c r="K16" s="345">
        <f t="shared" si="3"/>
        <v>0</v>
      </c>
      <c r="L16" s="343">
        <f t="shared" si="3"/>
        <v>0</v>
      </c>
      <c r="M16" s="349">
        <f t="shared" si="3"/>
        <v>0</v>
      </c>
      <c r="N16" s="332">
        <f t="shared" si="1"/>
        <v>3689854.8849999998</v>
      </c>
    </row>
    <row r="17" spans="1:14" x14ac:dyDescent="0.2">
      <c r="A17" s="223" t="s">
        <v>8</v>
      </c>
      <c r="B17" s="344">
        <v>100739.15300000001</v>
      </c>
      <c r="C17" s="339">
        <v>97012.985000000001</v>
      </c>
      <c r="D17" s="348">
        <v>121317.592</v>
      </c>
      <c r="E17" s="344">
        <v>0</v>
      </c>
      <c r="F17" s="339">
        <v>0</v>
      </c>
      <c r="G17" s="348">
        <v>0</v>
      </c>
      <c r="H17" s="344">
        <v>0</v>
      </c>
      <c r="I17" s="339">
        <v>0</v>
      </c>
      <c r="J17" s="348">
        <v>0</v>
      </c>
      <c r="K17" s="344">
        <v>0</v>
      </c>
      <c r="L17" s="339">
        <v>0</v>
      </c>
      <c r="M17" s="348">
        <v>0</v>
      </c>
      <c r="N17" s="286">
        <f t="shared" si="1"/>
        <v>319069.73</v>
      </c>
    </row>
    <row r="18" spans="1:14" x14ac:dyDescent="0.2">
      <c r="A18" s="223" t="s">
        <v>9</v>
      </c>
      <c r="B18" s="344">
        <v>525485.30299999996</v>
      </c>
      <c r="C18" s="339">
        <v>484847.95199999999</v>
      </c>
      <c r="D18" s="348">
        <v>535608.26300000004</v>
      </c>
      <c r="E18" s="344">
        <v>0</v>
      </c>
      <c r="F18" s="339">
        <v>0</v>
      </c>
      <c r="G18" s="348">
        <v>0</v>
      </c>
      <c r="H18" s="344">
        <v>0</v>
      </c>
      <c r="I18" s="339">
        <v>0</v>
      </c>
      <c r="J18" s="348">
        <v>0</v>
      </c>
      <c r="K18" s="344">
        <v>0</v>
      </c>
      <c r="L18" s="339">
        <v>0</v>
      </c>
      <c r="M18" s="348">
        <v>0</v>
      </c>
      <c r="N18" s="286">
        <f t="shared" si="1"/>
        <v>1545941.5179999999</v>
      </c>
    </row>
    <row r="19" spans="1:14" x14ac:dyDescent="0.2">
      <c r="A19" s="223" t="s">
        <v>132</v>
      </c>
      <c r="B19" s="344">
        <v>204214.18631090701</v>
      </c>
      <c r="C19" s="339">
        <v>173664.11193856099</v>
      </c>
      <c r="D19" s="348">
        <v>193610.21748935501</v>
      </c>
      <c r="E19" s="344">
        <v>0</v>
      </c>
      <c r="F19" s="339">
        <v>0</v>
      </c>
      <c r="G19" s="348">
        <v>0</v>
      </c>
      <c r="H19" s="344">
        <v>0</v>
      </c>
      <c r="I19" s="339">
        <v>0</v>
      </c>
      <c r="J19" s="348">
        <v>0</v>
      </c>
      <c r="K19" s="344">
        <v>0</v>
      </c>
      <c r="L19" s="339">
        <v>0</v>
      </c>
      <c r="M19" s="348">
        <v>0</v>
      </c>
      <c r="N19" s="286">
        <f t="shared" si="1"/>
        <v>571488.51573882299</v>
      </c>
    </row>
    <row r="20" spans="1:14" x14ac:dyDescent="0.2">
      <c r="A20" s="223" t="s">
        <v>130</v>
      </c>
      <c r="B20" s="344">
        <v>468715.90968909301</v>
      </c>
      <c r="C20" s="339">
        <v>390204.84206143895</v>
      </c>
      <c r="D20" s="348">
        <v>394434.36951064499</v>
      </c>
      <c r="E20" s="344">
        <v>0</v>
      </c>
      <c r="F20" s="339">
        <v>0</v>
      </c>
      <c r="G20" s="348">
        <v>0</v>
      </c>
      <c r="H20" s="344">
        <v>0</v>
      </c>
      <c r="I20" s="339">
        <v>0</v>
      </c>
      <c r="J20" s="348">
        <v>0</v>
      </c>
      <c r="K20" s="344">
        <v>0</v>
      </c>
      <c r="L20" s="339">
        <v>0</v>
      </c>
      <c r="M20" s="348">
        <v>0</v>
      </c>
      <c r="N20" s="286">
        <f t="shared" si="1"/>
        <v>1253355.1212611769</v>
      </c>
    </row>
    <row r="21" spans="1:14" x14ac:dyDescent="0.2">
      <c r="A21" s="334" t="s">
        <v>56</v>
      </c>
      <c r="B21" s="345">
        <f>SUM(B22:B25)</f>
        <v>556174.80099999998</v>
      </c>
      <c r="C21" s="343">
        <f t="shared" ref="C21:M21" si="4">SUM(C22:C25)</f>
        <v>492306.99399999995</v>
      </c>
      <c r="D21" s="349">
        <f t="shared" si="4"/>
        <v>535844.67700000003</v>
      </c>
      <c r="E21" s="345">
        <f t="shared" si="4"/>
        <v>0</v>
      </c>
      <c r="F21" s="343">
        <f t="shared" si="4"/>
        <v>0</v>
      </c>
      <c r="G21" s="349">
        <f t="shared" si="4"/>
        <v>0</v>
      </c>
      <c r="H21" s="345">
        <f t="shared" si="4"/>
        <v>0</v>
      </c>
      <c r="I21" s="343">
        <f t="shared" si="4"/>
        <v>0</v>
      </c>
      <c r="J21" s="349">
        <f t="shared" si="4"/>
        <v>0</v>
      </c>
      <c r="K21" s="345">
        <f t="shared" si="4"/>
        <v>0</v>
      </c>
      <c r="L21" s="343">
        <f t="shared" si="4"/>
        <v>0</v>
      </c>
      <c r="M21" s="349">
        <f t="shared" si="4"/>
        <v>0</v>
      </c>
      <c r="N21" s="332">
        <f t="shared" si="1"/>
        <v>1584326.4720000001</v>
      </c>
    </row>
    <row r="22" spans="1:14" x14ac:dyDescent="0.2">
      <c r="A22" s="223" t="s">
        <v>8</v>
      </c>
      <c r="B22" s="344">
        <v>8912.875</v>
      </c>
      <c r="C22" s="339">
        <v>9390.07</v>
      </c>
      <c r="D22" s="348">
        <v>13670.468000000001</v>
      </c>
      <c r="E22" s="344">
        <v>0</v>
      </c>
      <c r="F22" s="339">
        <v>0</v>
      </c>
      <c r="G22" s="348">
        <v>0</v>
      </c>
      <c r="H22" s="344">
        <v>0</v>
      </c>
      <c r="I22" s="339">
        <v>0</v>
      </c>
      <c r="J22" s="348">
        <v>0</v>
      </c>
      <c r="K22" s="344">
        <v>0</v>
      </c>
      <c r="L22" s="339">
        <v>0</v>
      </c>
      <c r="M22" s="348">
        <v>0</v>
      </c>
      <c r="N22" s="286">
        <f t="shared" si="1"/>
        <v>31973.413</v>
      </c>
    </row>
    <row r="23" spans="1:14" x14ac:dyDescent="0.2">
      <c r="A23" s="223" t="s">
        <v>9</v>
      </c>
      <c r="B23" s="344">
        <v>268723.52</v>
      </c>
      <c r="C23" s="339">
        <v>241639.579</v>
      </c>
      <c r="D23" s="348">
        <v>268908.27600000001</v>
      </c>
      <c r="E23" s="344">
        <v>0</v>
      </c>
      <c r="F23" s="339">
        <v>0</v>
      </c>
      <c r="G23" s="348">
        <v>0</v>
      </c>
      <c r="H23" s="344">
        <v>0</v>
      </c>
      <c r="I23" s="339">
        <v>0</v>
      </c>
      <c r="J23" s="348">
        <v>0</v>
      </c>
      <c r="K23" s="344">
        <v>0</v>
      </c>
      <c r="L23" s="339">
        <v>0</v>
      </c>
      <c r="M23" s="348">
        <v>0</v>
      </c>
      <c r="N23" s="286">
        <f t="shared" si="1"/>
        <v>779271.375</v>
      </c>
    </row>
    <row r="24" spans="1:14" x14ac:dyDescent="0.2">
      <c r="A24" s="223" t="s">
        <v>132</v>
      </c>
      <c r="B24" s="344">
        <v>122300</v>
      </c>
      <c r="C24" s="339">
        <v>107700</v>
      </c>
      <c r="D24" s="348">
        <v>115700</v>
      </c>
      <c r="E24" s="344">
        <v>0</v>
      </c>
      <c r="F24" s="339">
        <v>0</v>
      </c>
      <c r="G24" s="348">
        <v>0</v>
      </c>
      <c r="H24" s="344">
        <v>0</v>
      </c>
      <c r="I24" s="339">
        <v>0</v>
      </c>
      <c r="J24" s="348">
        <v>0</v>
      </c>
      <c r="K24" s="344">
        <v>0</v>
      </c>
      <c r="L24" s="339">
        <v>0</v>
      </c>
      <c r="M24" s="348">
        <v>0</v>
      </c>
      <c r="N24" s="286">
        <f t="shared" si="1"/>
        <v>345700</v>
      </c>
    </row>
    <row r="25" spans="1:14" x14ac:dyDescent="0.2">
      <c r="A25" s="223" t="s">
        <v>130</v>
      </c>
      <c r="B25" s="344">
        <v>156238.40599999999</v>
      </c>
      <c r="C25" s="339">
        <v>133577.345</v>
      </c>
      <c r="D25" s="348">
        <v>137565.93299999999</v>
      </c>
      <c r="E25" s="344">
        <v>0</v>
      </c>
      <c r="F25" s="339">
        <v>0</v>
      </c>
      <c r="G25" s="348">
        <v>0</v>
      </c>
      <c r="H25" s="344">
        <v>0</v>
      </c>
      <c r="I25" s="339">
        <v>0</v>
      </c>
      <c r="J25" s="348">
        <v>0</v>
      </c>
      <c r="K25" s="344">
        <v>0</v>
      </c>
      <c r="L25" s="339">
        <v>0</v>
      </c>
      <c r="M25" s="348">
        <v>0</v>
      </c>
      <c r="N25" s="286">
        <f t="shared" si="1"/>
        <v>427381.68400000001</v>
      </c>
    </row>
    <row r="26" spans="1:14" x14ac:dyDescent="0.2">
      <c r="A26" s="334" t="s">
        <v>257</v>
      </c>
      <c r="B26" s="345">
        <f>SUM(B27:B30)</f>
        <v>4960.3239999999996</v>
      </c>
      <c r="C26" s="343">
        <f t="shared" ref="C26:M26" si="5">SUM(C27:C30)</f>
        <v>4760.3899999999994</v>
      </c>
      <c r="D26" s="349">
        <f t="shared" si="5"/>
        <v>5133.2510000000002</v>
      </c>
      <c r="E26" s="345">
        <f t="shared" si="5"/>
        <v>0</v>
      </c>
      <c r="F26" s="343">
        <f t="shared" si="5"/>
        <v>0</v>
      </c>
      <c r="G26" s="349">
        <f t="shared" si="5"/>
        <v>0</v>
      </c>
      <c r="H26" s="345">
        <f t="shared" si="5"/>
        <v>0</v>
      </c>
      <c r="I26" s="343">
        <f t="shared" si="5"/>
        <v>0</v>
      </c>
      <c r="J26" s="349">
        <f t="shared" si="5"/>
        <v>0</v>
      </c>
      <c r="K26" s="345">
        <f t="shared" si="5"/>
        <v>0</v>
      </c>
      <c r="L26" s="343">
        <f t="shared" si="5"/>
        <v>0</v>
      </c>
      <c r="M26" s="349">
        <f t="shared" si="5"/>
        <v>0</v>
      </c>
      <c r="N26" s="332">
        <f t="shared" si="1"/>
        <v>14853.965</v>
      </c>
    </row>
    <row r="27" spans="1:14" x14ac:dyDescent="0.2">
      <c r="A27" s="223" t="s">
        <v>8</v>
      </c>
      <c r="B27" s="344">
        <v>0</v>
      </c>
      <c r="C27" s="339">
        <v>0</v>
      </c>
      <c r="D27" s="348">
        <v>0</v>
      </c>
      <c r="E27" s="344">
        <v>0</v>
      </c>
      <c r="F27" s="339">
        <v>0</v>
      </c>
      <c r="G27" s="348">
        <v>0</v>
      </c>
      <c r="H27" s="344">
        <v>0</v>
      </c>
      <c r="I27" s="339">
        <v>0</v>
      </c>
      <c r="J27" s="348">
        <v>0</v>
      </c>
      <c r="K27" s="344">
        <v>0</v>
      </c>
      <c r="L27" s="339">
        <v>0</v>
      </c>
      <c r="M27" s="348">
        <v>0</v>
      </c>
      <c r="N27" s="286">
        <f t="shared" si="1"/>
        <v>0</v>
      </c>
    </row>
    <row r="28" spans="1:14" x14ac:dyDescent="0.2">
      <c r="A28" s="223" t="s">
        <v>9</v>
      </c>
      <c r="B28" s="344">
        <v>4870.0709999999999</v>
      </c>
      <c r="C28" s="339">
        <v>4676.4399999999996</v>
      </c>
      <c r="D28" s="348">
        <v>5047.0910000000003</v>
      </c>
      <c r="E28" s="344">
        <v>0</v>
      </c>
      <c r="F28" s="339">
        <v>0</v>
      </c>
      <c r="G28" s="348">
        <v>0</v>
      </c>
      <c r="H28" s="344">
        <v>0</v>
      </c>
      <c r="I28" s="339">
        <v>0</v>
      </c>
      <c r="J28" s="348">
        <v>0</v>
      </c>
      <c r="K28" s="344">
        <v>0</v>
      </c>
      <c r="L28" s="339">
        <v>0</v>
      </c>
      <c r="M28" s="348">
        <v>0</v>
      </c>
      <c r="N28" s="286">
        <f t="shared" si="1"/>
        <v>14593.601999999999</v>
      </c>
    </row>
    <row r="29" spans="1:14" x14ac:dyDescent="0.2">
      <c r="A29" s="223" t="s">
        <v>132</v>
      </c>
      <c r="B29" s="344">
        <v>90.253</v>
      </c>
      <c r="C29" s="339">
        <v>83.95</v>
      </c>
      <c r="D29" s="348">
        <v>86.16</v>
      </c>
      <c r="E29" s="344">
        <v>0</v>
      </c>
      <c r="F29" s="339">
        <v>0</v>
      </c>
      <c r="G29" s="348">
        <v>0</v>
      </c>
      <c r="H29" s="344">
        <v>0</v>
      </c>
      <c r="I29" s="339">
        <v>0</v>
      </c>
      <c r="J29" s="348">
        <v>0</v>
      </c>
      <c r="K29" s="344">
        <v>0</v>
      </c>
      <c r="L29" s="339">
        <v>0</v>
      </c>
      <c r="M29" s="348">
        <v>0</v>
      </c>
      <c r="N29" s="286">
        <f t="shared" si="1"/>
        <v>260.363</v>
      </c>
    </row>
    <row r="30" spans="1:14" x14ac:dyDescent="0.2">
      <c r="A30" s="227" t="s">
        <v>130</v>
      </c>
      <c r="B30" s="347">
        <v>0</v>
      </c>
      <c r="C30" s="342">
        <v>0</v>
      </c>
      <c r="D30" s="351">
        <v>0</v>
      </c>
      <c r="E30" s="347">
        <v>0</v>
      </c>
      <c r="F30" s="342">
        <v>0</v>
      </c>
      <c r="G30" s="351">
        <v>0</v>
      </c>
      <c r="H30" s="347">
        <v>0</v>
      </c>
      <c r="I30" s="342">
        <v>0</v>
      </c>
      <c r="J30" s="351">
        <v>0</v>
      </c>
      <c r="K30" s="347">
        <v>0</v>
      </c>
      <c r="L30" s="342">
        <v>0</v>
      </c>
      <c r="M30" s="351">
        <v>0</v>
      </c>
      <c r="N30" s="288">
        <f t="shared" si="1"/>
        <v>0</v>
      </c>
    </row>
    <row r="31" spans="1:14" x14ac:dyDescent="0.2">
      <c r="A31" s="20"/>
      <c r="B31" s="19"/>
      <c r="N31" s="352" t="s">
        <v>307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1" priority="4">
      <formula>SEARCH($B$3,$N$1)</formula>
    </cfRule>
  </conditionalFormatting>
  <conditionalFormatting sqref="B5:G30">
    <cfRule type="expression" dxfId="20" priority="3">
      <formula>SEARCH($E$3,$N$1)</formula>
    </cfRule>
  </conditionalFormatting>
  <conditionalFormatting sqref="B5:J30">
    <cfRule type="expression" dxfId="19" priority="2">
      <formula>SEARCH($H$3,$N$1)</formula>
    </cfRule>
  </conditionalFormatting>
  <conditionalFormatting sqref="B5:M30">
    <cfRule type="expression" dxfId="1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 x14ac:dyDescent="0.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5.75" x14ac:dyDescent="0.25">
      <c r="A1" s="327" t="s">
        <v>412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38" t="str">
        <f>'3.1'!N1</f>
        <v>I. čtvrtletí 2022</v>
      </c>
      <c r="O1" s="9"/>
      <c r="P1" s="9"/>
      <c r="Q1" s="9"/>
      <c r="R1" s="9"/>
      <c r="S1" s="9"/>
      <c r="T1" s="9"/>
    </row>
    <row r="2" spans="1:20" ht="6" customHeight="1" x14ac:dyDescent="0.2"/>
    <row r="3" spans="1:20" x14ac:dyDescent="0.2">
      <c r="A3" s="484" t="str">
        <f>'3.1'!A4</f>
        <v>2022</v>
      </c>
      <c r="B3" s="557" t="s">
        <v>180</v>
      </c>
      <c r="C3" s="553"/>
      <c r="D3" s="558"/>
      <c r="E3" s="557" t="s">
        <v>182</v>
      </c>
      <c r="F3" s="553"/>
      <c r="G3" s="558"/>
      <c r="H3" s="557" t="s">
        <v>183</v>
      </c>
      <c r="I3" s="553"/>
      <c r="J3" s="558"/>
      <c r="K3" s="557" t="s">
        <v>184</v>
      </c>
      <c r="L3" s="553"/>
      <c r="M3" s="558"/>
      <c r="N3" s="553" t="s">
        <v>53</v>
      </c>
    </row>
    <row r="4" spans="1:20" x14ac:dyDescent="0.2">
      <c r="A4" s="559"/>
      <c r="B4" s="448" t="s">
        <v>60</v>
      </c>
      <c r="C4" s="449" t="s">
        <v>61</v>
      </c>
      <c r="D4" s="450" t="s">
        <v>62</v>
      </c>
      <c r="E4" s="448" t="s">
        <v>63</v>
      </c>
      <c r="F4" s="449" t="s">
        <v>64</v>
      </c>
      <c r="G4" s="450" t="s">
        <v>65</v>
      </c>
      <c r="H4" s="448" t="s">
        <v>66</v>
      </c>
      <c r="I4" s="449" t="s">
        <v>67</v>
      </c>
      <c r="J4" s="450" t="s">
        <v>68</v>
      </c>
      <c r="K4" s="448" t="s">
        <v>69</v>
      </c>
      <c r="L4" s="449" t="s">
        <v>70</v>
      </c>
      <c r="M4" s="450" t="s">
        <v>71</v>
      </c>
      <c r="N4" s="550" t="s">
        <v>53</v>
      </c>
    </row>
    <row r="5" spans="1:20" ht="12.75" customHeight="1" x14ac:dyDescent="0.2">
      <c r="A5" s="551" t="s">
        <v>96</v>
      </c>
      <c r="B5" s="471">
        <f>SUM(B6:D6)</f>
        <v>19086.465</v>
      </c>
      <c r="C5" s="472"/>
      <c r="D5" s="473"/>
      <c r="E5" s="471">
        <f>SUM(E6:G6)</f>
        <v>0</v>
      </c>
      <c r="F5" s="472"/>
      <c r="G5" s="473"/>
      <c r="H5" s="471">
        <f>SUM(H6:J6)</f>
        <v>0</v>
      </c>
      <c r="I5" s="472"/>
      <c r="J5" s="473"/>
      <c r="K5" s="471">
        <f>SUM(K6:M6)</f>
        <v>0</v>
      </c>
      <c r="L5" s="472"/>
      <c r="M5" s="473"/>
      <c r="N5" s="555">
        <f>SUM(N7:N9)</f>
        <v>19086.465</v>
      </c>
    </row>
    <row r="6" spans="1:20" x14ac:dyDescent="0.2">
      <c r="A6" s="552"/>
      <c r="B6" s="229">
        <f>SUM(B7:B9)</f>
        <v>6710.5520000000006</v>
      </c>
      <c r="C6" s="225">
        <f t="shared" ref="C6:M6" si="0">SUM(C7:C9)</f>
        <v>5876.6479999999992</v>
      </c>
      <c r="D6" s="228">
        <f t="shared" si="0"/>
        <v>6499.2649999999994</v>
      </c>
      <c r="E6" s="229">
        <f t="shared" si="0"/>
        <v>0</v>
      </c>
      <c r="F6" s="225">
        <f t="shared" si="0"/>
        <v>0</v>
      </c>
      <c r="G6" s="228">
        <f t="shared" si="0"/>
        <v>0</v>
      </c>
      <c r="H6" s="229">
        <f t="shared" si="0"/>
        <v>0</v>
      </c>
      <c r="I6" s="225">
        <f t="shared" si="0"/>
        <v>0</v>
      </c>
      <c r="J6" s="228">
        <f t="shared" si="0"/>
        <v>0</v>
      </c>
      <c r="K6" s="229">
        <f t="shared" si="0"/>
        <v>0</v>
      </c>
      <c r="L6" s="225">
        <f t="shared" si="0"/>
        <v>0</v>
      </c>
      <c r="M6" s="228">
        <f t="shared" si="0"/>
        <v>0</v>
      </c>
      <c r="N6" s="556"/>
    </row>
    <row r="7" spans="1:20" x14ac:dyDescent="0.2">
      <c r="A7" s="71" t="s">
        <v>25</v>
      </c>
      <c r="B7" s="356">
        <v>5092.924</v>
      </c>
      <c r="C7" s="353">
        <v>4297.2640000000001</v>
      </c>
      <c r="D7" s="355">
        <v>4966.08</v>
      </c>
      <c r="E7" s="356">
        <v>0</v>
      </c>
      <c r="F7" s="353">
        <v>0</v>
      </c>
      <c r="G7" s="355">
        <v>0</v>
      </c>
      <c r="H7" s="356">
        <v>0</v>
      </c>
      <c r="I7" s="353">
        <v>0</v>
      </c>
      <c r="J7" s="355">
        <v>0</v>
      </c>
      <c r="K7" s="356">
        <v>0</v>
      </c>
      <c r="L7" s="353">
        <v>0</v>
      </c>
      <c r="M7" s="355">
        <v>0</v>
      </c>
      <c r="N7" s="286">
        <f>SUM(B7:M7)</f>
        <v>14356.268</v>
      </c>
    </row>
    <row r="8" spans="1:20" x14ac:dyDescent="0.2">
      <c r="A8" s="71" t="s">
        <v>37</v>
      </c>
      <c r="B8" s="356">
        <v>43.774000000000001</v>
      </c>
      <c r="C8" s="339">
        <v>15.217000000000001</v>
      </c>
      <c r="D8" s="348">
        <v>63.231999999999999</v>
      </c>
      <c r="E8" s="344">
        <v>0</v>
      </c>
      <c r="F8" s="339">
        <v>0</v>
      </c>
      <c r="G8" s="348">
        <v>0</v>
      </c>
      <c r="H8" s="344">
        <v>0</v>
      </c>
      <c r="I8" s="339">
        <v>0</v>
      </c>
      <c r="J8" s="348">
        <v>0</v>
      </c>
      <c r="K8" s="344">
        <v>0</v>
      </c>
      <c r="L8" s="339">
        <v>0</v>
      </c>
      <c r="M8" s="348">
        <v>0</v>
      </c>
      <c r="N8" s="286">
        <f>SUM(B8:M8)</f>
        <v>122.223</v>
      </c>
    </row>
    <row r="9" spans="1:20" x14ac:dyDescent="0.2">
      <c r="A9" s="71" t="s">
        <v>40</v>
      </c>
      <c r="B9" s="356">
        <v>1573.854</v>
      </c>
      <c r="C9" s="339">
        <v>1564.1669999999999</v>
      </c>
      <c r="D9" s="348">
        <v>1469.953</v>
      </c>
      <c r="E9" s="344">
        <v>0</v>
      </c>
      <c r="F9" s="339">
        <v>0</v>
      </c>
      <c r="G9" s="348">
        <v>0</v>
      </c>
      <c r="H9" s="344">
        <v>0</v>
      </c>
      <c r="I9" s="339">
        <v>0</v>
      </c>
      <c r="J9" s="348">
        <v>0</v>
      </c>
      <c r="K9" s="344">
        <v>0</v>
      </c>
      <c r="L9" s="339">
        <v>0</v>
      </c>
      <c r="M9" s="348">
        <v>0</v>
      </c>
      <c r="N9" s="286">
        <f>SUM(B9:M9)</f>
        <v>4607.9740000000002</v>
      </c>
    </row>
    <row r="10" spans="1:20" ht="12.75" customHeight="1" x14ac:dyDescent="0.2">
      <c r="A10" s="551" t="s">
        <v>97</v>
      </c>
      <c r="B10" s="471">
        <f>SUM(B11:D11)</f>
        <v>-19086.463</v>
      </c>
      <c r="C10" s="472"/>
      <c r="D10" s="473"/>
      <c r="E10" s="471">
        <f>SUM(E11:G11)</f>
        <v>0</v>
      </c>
      <c r="F10" s="472"/>
      <c r="G10" s="473"/>
      <c r="H10" s="471">
        <f>SUM(H11:J11)</f>
        <v>0</v>
      </c>
      <c r="I10" s="472"/>
      <c r="J10" s="473"/>
      <c r="K10" s="471">
        <f>SUM(K11:M11)</f>
        <v>0</v>
      </c>
      <c r="L10" s="472"/>
      <c r="M10" s="473"/>
      <c r="N10" s="555">
        <f>SUM(N12:N17)</f>
        <v>-19086.462999999996</v>
      </c>
    </row>
    <row r="11" spans="1:20" x14ac:dyDescent="0.2">
      <c r="A11" s="552"/>
      <c r="B11" s="229">
        <f>SUM(B12:B17)</f>
        <v>-6710.5509999999995</v>
      </c>
      <c r="C11" s="225">
        <f t="shared" ref="C11:M11" si="1">SUM(C12:C17)</f>
        <v>-5876.6469999999999</v>
      </c>
      <c r="D11" s="228">
        <f t="shared" si="1"/>
        <v>-6499.2649999999994</v>
      </c>
      <c r="E11" s="229">
        <f t="shared" si="1"/>
        <v>0</v>
      </c>
      <c r="F11" s="225">
        <f t="shared" si="1"/>
        <v>0</v>
      </c>
      <c r="G11" s="228">
        <f t="shared" si="1"/>
        <v>0</v>
      </c>
      <c r="H11" s="229">
        <f t="shared" si="1"/>
        <v>0</v>
      </c>
      <c r="I11" s="225">
        <f t="shared" si="1"/>
        <v>0</v>
      </c>
      <c r="J11" s="228">
        <f t="shared" si="1"/>
        <v>0</v>
      </c>
      <c r="K11" s="229">
        <f t="shared" si="1"/>
        <v>0</v>
      </c>
      <c r="L11" s="225">
        <f t="shared" si="1"/>
        <v>0</v>
      </c>
      <c r="M11" s="228">
        <f t="shared" si="1"/>
        <v>0</v>
      </c>
      <c r="N11" s="556"/>
    </row>
    <row r="12" spans="1:20" x14ac:dyDescent="0.2">
      <c r="A12" s="71" t="s">
        <v>38</v>
      </c>
      <c r="B12" s="356">
        <v>-3783.6379999999999</v>
      </c>
      <c r="C12" s="339">
        <v>-3314.1509999999998</v>
      </c>
      <c r="D12" s="348">
        <v>-3339.846</v>
      </c>
      <c r="E12" s="344">
        <v>0</v>
      </c>
      <c r="F12" s="339">
        <v>0</v>
      </c>
      <c r="G12" s="348">
        <v>0</v>
      </c>
      <c r="H12" s="344">
        <v>0</v>
      </c>
      <c r="I12" s="339">
        <v>0</v>
      </c>
      <c r="J12" s="348">
        <v>0</v>
      </c>
      <c r="K12" s="344">
        <v>0</v>
      </c>
      <c r="L12" s="339">
        <v>0</v>
      </c>
      <c r="M12" s="348">
        <v>0</v>
      </c>
      <c r="N12" s="286">
        <f t="shared" ref="N12:N17" si="2">SUM(B12:M12)</f>
        <v>-10437.635</v>
      </c>
    </row>
    <row r="13" spans="1:20" x14ac:dyDescent="0.2">
      <c r="A13" s="71" t="s">
        <v>39</v>
      </c>
      <c r="B13" s="356">
        <v>-2675.0639999999999</v>
      </c>
      <c r="C13" s="339">
        <v>-2329.194</v>
      </c>
      <c r="D13" s="348">
        <v>-2957.08</v>
      </c>
      <c r="E13" s="344">
        <v>0</v>
      </c>
      <c r="F13" s="339">
        <v>0</v>
      </c>
      <c r="G13" s="348">
        <v>0</v>
      </c>
      <c r="H13" s="344">
        <v>0</v>
      </c>
      <c r="I13" s="339">
        <v>0</v>
      </c>
      <c r="J13" s="348">
        <v>0</v>
      </c>
      <c r="K13" s="344">
        <v>0</v>
      </c>
      <c r="L13" s="339">
        <v>0</v>
      </c>
      <c r="M13" s="348">
        <v>0</v>
      </c>
      <c r="N13" s="286">
        <f t="shared" si="2"/>
        <v>-7961.3379999999997</v>
      </c>
    </row>
    <row r="14" spans="1:20" x14ac:dyDescent="0.2">
      <c r="A14" s="71" t="s">
        <v>41</v>
      </c>
      <c r="B14" s="356">
        <v>0</v>
      </c>
      <c r="C14" s="339">
        <v>0</v>
      </c>
      <c r="D14" s="348">
        <v>0</v>
      </c>
      <c r="E14" s="344">
        <v>0</v>
      </c>
      <c r="F14" s="339">
        <v>0</v>
      </c>
      <c r="G14" s="348">
        <v>0</v>
      </c>
      <c r="H14" s="344">
        <v>0</v>
      </c>
      <c r="I14" s="339">
        <v>0</v>
      </c>
      <c r="J14" s="348">
        <v>0</v>
      </c>
      <c r="K14" s="344">
        <v>0</v>
      </c>
      <c r="L14" s="339">
        <v>0</v>
      </c>
      <c r="M14" s="348">
        <v>0</v>
      </c>
      <c r="N14" s="286">
        <f t="shared" si="2"/>
        <v>0</v>
      </c>
    </row>
    <row r="15" spans="1:20" x14ac:dyDescent="0.2">
      <c r="A15" s="71" t="s">
        <v>31</v>
      </c>
      <c r="B15" s="356">
        <v>-135.21700000000001</v>
      </c>
      <c r="C15" s="339">
        <v>-117.657</v>
      </c>
      <c r="D15" s="348">
        <v>-102.053</v>
      </c>
      <c r="E15" s="344">
        <v>0</v>
      </c>
      <c r="F15" s="339">
        <v>0</v>
      </c>
      <c r="G15" s="348">
        <v>0</v>
      </c>
      <c r="H15" s="344">
        <v>0</v>
      </c>
      <c r="I15" s="339">
        <v>0</v>
      </c>
      <c r="J15" s="348">
        <v>0</v>
      </c>
      <c r="K15" s="344">
        <v>0</v>
      </c>
      <c r="L15" s="339">
        <v>0</v>
      </c>
      <c r="M15" s="348">
        <v>0</v>
      </c>
      <c r="N15" s="286">
        <f t="shared" si="2"/>
        <v>-354.92700000000002</v>
      </c>
    </row>
    <row r="16" spans="1:20" x14ac:dyDescent="0.2">
      <c r="A16" s="71" t="s">
        <v>207</v>
      </c>
      <c r="B16" s="356">
        <v>-7.9249999999999998</v>
      </c>
      <c r="C16" s="339">
        <v>-10.438000000000001</v>
      </c>
      <c r="D16" s="348">
        <v>-5.5449999999999999</v>
      </c>
      <c r="E16" s="344">
        <v>0</v>
      </c>
      <c r="F16" s="339">
        <v>0</v>
      </c>
      <c r="G16" s="348">
        <v>0</v>
      </c>
      <c r="H16" s="344">
        <v>0</v>
      </c>
      <c r="I16" s="339">
        <v>0</v>
      </c>
      <c r="J16" s="348">
        <v>0</v>
      </c>
      <c r="K16" s="344">
        <v>0</v>
      </c>
      <c r="L16" s="339">
        <v>0</v>
      </c>
      <c r="M16" s="348">
        <v>0</v>
      </c>
      <c r="N16" s="286">
        <f t="shared" si="2"/>
        <v>-23.908000000000001</v>
      </c>
    </row>
    <row r="17" spans="1:14" x14ac:dyDescent="0.2">
      <c r="A17" s="440" t="s">
        <v>93</v>
      </c>
      <c r="B17" s="357">
        <v>-108.70699999999999</v>
      </c>
      <c r="C17" s="342">
        <v>-105.20699999999999</v>
      </c>
      <c r="D17" s="351">
        <v>-94.741</v>
      </c>
      <c r="E17" s="347">
        <v>0</v>
      </c>
      <c r="F17" s="342">
        <v>0</v>
      </c>
      <c r="G17" s="351">
        <v>0</v>
      </c>
      <c r="H17" s="347">
        <v>0</v>
      </c>
      <c r="I17" s="342">
        <v>0</v>
      </c>
      <c r="J17" s="351">
        <v>0</v>
      </c>
      <c r="K17" s="347">
        <v>0</v>
      </c>
      <c r="L17" s="342">
        <v>0</v>
      </c>
      <c r="M17" s="351">
        <v>0</v>
      </c>
      <c r="N17" s="288">
        <f t="shared" si="2"/>
        <v>-308.65499999999997</v>
      </c>
    </row>
    <row r="18" spans="1:14" x14ac:dyDescent="0.2">
      <c r="B18" s="21"/>
      <c r="N18" s="352" t="s">
        <v>283</v>
      </c>
    </row>
    <row r="19" spans="1:14" ht="11.25" customHeight="1" x14ac:dyDescent="0.2">
      <c r="B19" s="21"/>
      <c r="N19" s="16"/>
    </row>
    <row r="20" spans="1:14" ht="11.25" customHeight="1" x14ac:dyDescent="0.2">
      <c r="B20" s="21"/>
      <c r="N20" s="16"/>
    </row>
    <row r="21" spans="1:14" x14ac:dyDescent="0.2">
      <c r="A21" s="484" t="str">
        <f>'3.1'!A4</f>
        <v>2022</v>
      </c>
      <c r="B21" s="557" t="s">
        <v>180</v>
      </c>
      <c r="C21" s="553"/>
      <c r="D21" s="558"/>
      <c r="E21" s="557" t="s">
        <v>182</v>
      </c>
      <c r="F21" s="553"/>
      <c r="G21" s="558"/>
      <c r="H21" s="557" t="s">
        <v>183</v>
      </c>
      <c r="I21" s="553"/>
      <c r="J21" s="558"/>
      <c r="K21" s="557" t="s">
        <v>184</v>
      </c>
      <c r="L21" s="553"/>
      <c r="M21" s="558"/>
      <c r="N21" s="553" t="s">
        <v>53</v>
      </c>
    </row>
    <row r="22" spans="1:14" x14ac:dyDescent="0.2">
      <c r="A22" s="559"/>
      <c r="B22" s="448" t="s">
        <v>60</v>
      </c>
      <c r="C22" s="449" t="s">
        <v>61</v>
      </c>
      <c r="D22" s="450" t="s">
        <v>62</v>
      </c>
      <c r="E22" s="448" t="s">
        <v>63</v>
      </c>
      <c r="F22" s="449" t="s">
        <v>64</v>
      </c>
      <c r="G22" s="450" t="s">
        <v>65</v>
      </c>
      <c r="H22" s="448" t="s">
        <v>66</v>
      </c>
      <c r="I22" s="449" t="s">
        <v>67</v>
      </c>
      <c r="J22" s="450" t="s">
        <v>68</v>
      </c>
      <c r="K22" s="448" t="s">
        <v>69</v>
      </c>
      <c r="L22" s="449" t="s">
        <v>70</v>
      </c>
      <c r="M22" s="450" t="s">
        <v>71</v>
      </c>
      <c r="N22" s="550" t="s">
        <v>53</v>
      </c>
    </row>
    <row r="23" spans="1:14" ht="12.75" customHeight="1" x14ac:dyDescent="0.2">
      <c r="A23" s="551" t="s">
        <v>98</v>
      </c>
      <c r="B23" s="471">
        <f>SUM(B24:D24)</f>
        <v>17928.574094</v>
      </c>
      <c r="C23" s="472"/>
      <c r="D23" s="473"/>
      <c r="E23" s="471">
        <f>SUM(E24:G24)</f>
        <v>0</v>
      </c>
      <c r="F23" s="472"/>
      <c r="G23" s="473"/>
      <c r="H23" s="471">
        <f>SUM(H24:J24)</f>
        <v>0</v>
      </c>
      <c r="I23" s="472"/>
      <c r="J23" s="473"/>
      <c r="K23" s="471">
        <f>SUM(K24:M24)</f>
        <v>0</v>
      </c>
      <c r="L23" s="472"/>
      <c r="M23" s="473"/>
      <c r="N23" s="555">
        <f>SUM(N25:N29)</f>
        <v>17928.574094</v>
      </c>
    </row>
    <row r="24" spans="1:14" x14ac:dyDescent="0.2">
      <c r="A24" s="552"/>
      <c r="B24" s="229">
        <f>SUM(B25:B29)</f>
        <v>6346.9342880000004</v>
      </c>
      <c r="C24" s="225">
        <f t="shared" ref="C24:M24" si="3">SUM(C25:C29)</f>
        <v>5562.5050999999994</v>
      </c>
      <c r="D24" s="228">
        <f t="shared" si="3"/>
        <v>6019.1347060000007</v>
      </c>
      <c r="E24" s="229">
        <f t="shared" si="3"/>
        <v>0</v>
      </c>
      <c r="F24" s="225">
        <f t="shared" si="3"/>
        <v>0</v>
      </c>
      <c r="G24" s="228">
        <f t="shared" si="3"/>
        <v>0</v>
      </c>
      <c r="H24" s="229">
        <f t="shared" si="3"/>
        <v>0</v>
      </c>
      <c r="I24" s="225">
        <f t="shared" si="3"/>
        <v>0</v>
      </c>
      <c r="J24" s="228">
        <f t="shared" si="3"/>
        <v>0</v>
      </c>
      <c r="K24" s="229">
        <f t="shared" si="3"/>
        <v>0</v>
      </c>
      <c r="L24" s="225">
        <f t="shared" si="3"/>
        <v>0</v>
      </c>
      <c r="M24" s="228">
        <f t="shared" si="3"/>
        <v>0</v>
      </c>
      <c r="N24" s="556">
        <f>SUM(N25:N29)</f>
        <v>17928.574094</v>
      </c>
    </row>
    <row r="25" spans="1:14" x14ac:dyDescent="0.2">
      <c r="A25" s="71" t="s">
        <v>23</v>
      </c>
      <c r="B25" s="358">
        <v>3783.6378140000002</v>
      </c>
      <c r="C25" s="354">
        <v>3314.1510870000002</v>
      </c>
      <c r="D25" s="359">
        <v>3339.8460200000004</v>
      </c>
      <c r="E25" s="358">
        <v>0</v>
      </c>
      <c r="F25" s="354">
        <v>0</v>
      </c>
      <c r="G25" s="359">
        <v>0</v>
      </c>
      <c r="H25" s="358">
        <v>0</v>
      </c>
      <c r="I25" s="354">
        <v>0</v>
      </c>
      <c r="J25" s="359">
        <v>0</v>
      </c>
      <c r="K25" s="358">
        <v>0</v>
      </c>
      <c r="L25" s="354">
        <v>0</v>
      </c>
      <c r="M25" s="359">
        <v>0</v>
      </c>
      <c r="N25" s="286">
        <f>SUM(B25:M25)</f>
        <v>10437.634921000001</v>
      </c>
    </row>
    <row r="26" spans="1:14" x14ac:dyDescent="0.2">
      <c r="A26" s="71" t="s">
        <v>24</v>
      </c>
      <c r="B26" s="358">
        <v>674.15849800000001</v>
      </c>
      <c r="C26" s="354">
        <v>592.36712299999988</v>
      </c>
      <c r="D26" s="359">
        <v>624.46188499999994</v>
      </c>
      <c r="E26" s="358">
        <v>0</v>
      </c>
      <c r="F26" s="354">
        <v>0</v>
      </c>
      <c r="G26" s="359">
        <v>0</v>
      </c>
      <c r="H26" s="358">
        <v>0</v>
      </c>
      <c r="I26" s="354">
        <v>0</v>
      </c>
      <c r="J26" s="359">
        <v>0</v>
      </c>
      <c r="K26" s="358">
        <v>0</v>
      </c>
      <c r="L26" s="354">
        <v>0</v>
      </c>
      <c r="M26" s="359">
        <v>0</v>
      </c>
      <c r="N26" s="286">
        <f>SUM(B26:M26)</f>
        <v>1890.9875059999997</v>
      </c>
    </row>
    <row r="27" spans="1:14" x14ac:dyDescent="0.2">
      <c r="A27" s="71" t="s">
        <v>25</v>
      </c>
      <c r="B27" s="358">
        <v>1652.0356280000003</v>
      </c>
      <c r="C27" s="354">
        <v>1451.0471910000001</v>
      </c>
      <c r="D27" s="359">
        <v>1844.416772994</v>
      </c>
      <c r="E27" s="358">
        <v>0</v>
      </c>
      <c r="F27" s="354">
        <v>0</v>
      </c>
      <c r="G27" s="359">
        <v>0</v>
      </c>
      <c r="H27" s="358">
        <v>0</v>
      </c>
      <c r="I27" s="354">
        <v>0</v>
      </c>
      <c r="J27" s="359">
        <v>0</v>
      </c>
      <c r="K27" s="358">
        <v>0</v>
      </c>
      <c r="L27" s="354">
        <v>0</v>
      </c>
      <c r="M27" s="359">
        <v>0</v>
      </c>
      <c r="N27" s="286">
        <f>SUM(B27:M27)</f>
        <v>4947.4995919940002</v>
      </c>
    </row>
    <row r="28" spans="1:14" x14ac:dyDescent="0.2">
      <c r="A28" s="71" t="s">
        <v>26</v>
      </c>
      <c r="B28" s="358">
        <v>181.02677899999998</v>
      </c>
      <c r="C28" s="354">
        <v>154.80293499999999</v>
      </c>
      <c r="D28" s="359">
        <v>159.04818300600002</v>
      </c>
      <c r="E28" s="358">
        <v>0</v>
      </c>
      <c r="F28" s="354">
        <v>0</v>
      </c>
      <c r="G28" s="359">
        <v>0</v>
      </c>
      <c r="H28" s="358">
        <v>0</v>
      </c>
      <c r="I28" s="354">
        <v>0</v>
      </c>
      <c r="J28" s="359">
        <v>0</v>
      </c>
      <c r="K28" s="358">
        <v>0</v>
      </c>
      <c r="L28" s="354">
        <v>0</v>
      </c>
      <c r="M28" s="359">
        <v>0</v>
      </c>
      <c r="N28" s="286">
        <f>SUM(B28:M28)</f>
        <v>494.87789700600001</v>
      </c>
    </row>
    <row r="29" spans="1:14" x14ac:dyDescent="0.2">
      <c r="A29" s="71" t="s">
        <v>40</v>
      </c>
      <c r="B29" s="358">
        <v>56.075568999999994</v>
      </c>
      <c r="C29" s="354">
        <v>50.136763999999992</v>
      </c>
      <c r="D29" s="359">
        <v>51.361845000000002</v>
      </c>
      <c r="E29" s="358">
        <v>0</v>
      </c>
      <c r="F29" s="354">
        <v>0</v>
      </c>
      <c r="G29" s="359">
        <v>0</v>
      </c>
      <c r="H29" s="358">
        <v>0</v>
      </c>
      <c r="I29" s="354">
        <v>0</v>
      </c>
      <c r="J29" s="359">
        <v>0</v>
      </c>
      <c r="K29" s="358">
        <v>0</v>
      </c>
      <c r="L29" s="354">
        <v>0</v>
      </c>
      <c r="M29" s="359">
        <v>0</v>
      </c>
      <c r="N29" s="286">
        <f>SUM(B29:M29)</f>
        <v>157.57417799999999</v>
      </c>
    </row>
    <row r="30" spans="1:14" ht="12.75" customHeight="1" x14ac:dyDescent="0.2">
      <c r="A30" s="551" t="s">
        <v>99</v>
      </c>
      <c r="B30" s="471">
        <f>SUM(B31:D31)</f>
        <v>-17928.574092999999</v>
      </c>
      <c r="C30" s="472"/>
      <c r="D30" s="473"/>
      <c r="E30" s="471">
        <f>SUM(E31:G31)</f>
        <v>0</v>
      </c>
      <c r="F30" s="472"/>
      <c r="G30" s="473"/>
      <c r="H30" s="471">
        <f>SUM(H31:J31)</f>
        <v>0</v>
      </c>
      <c r="I30" s="472"/>
      <c r="J30" s="473"/>
      <c r="K30" s="471">
        <f>SUM(K31:M31)</f>
        <v>0</v>
      </c>
      <c r="L30" s="472"/>
      <c r="M30" s="473"/>
      <c r="N30" s="555">
        <f>SUM(N32:N43)</f>
        <v>-17928.574092999999</v>
      </c>
    </row>
    <row r="31" spans="1:14" x14ac:dyDescent="0.2">
      <c r="A31" s="552"/>
      <c r="B31" s="229">
        <f>SUM(B32:B43)</f>
        <v>-6346.9342869999991</v>
      </c>
      <c r="C31" s="225">
        <f t="shared" ref="C31:M31" si="4">SUM(C32:C43)</f>
        <v>-5562.5051000000003</v>
      </c>
      <c r="D31" s="228">
        <f t="shared" si="4"/>
        <v>-6019.1347060000007</v>
      </c>
      <c r="E31" s="229">
        <f t="shared" si="4"/>
        <v>0</v>
      </c>
      <c r="F31" s="225">
        <f t="shared" si="4"/>
        <v>0</v>
      </c>
      <c r="G31" s="228">
        <f t="shared" si="4"/>
        <v>0</v>
      </c>
      <c r="H31" s="229">
        <f t="shared" si="4"/>
        <v>0</v>
      </c>
      <c r="I31" s="225">
        <f t="shared" si="4"/>
        <v>0</v>
      </c>
      <c r="J31" s="228">
        <f t="shared" si="4"/>
        <v>0</v>
      </c>
      <c r="K31" s="229">
        <f t="shared" si="4"/>
        <v>0</v>
      </c>
      <c r="L31" s="225">
        <f t="shared" si="4"/>
        <v>0</v>
      </c>
      <c r="M31" s="228">
        <f t="shared" si="4"/>
        <v>0</v>
      </c>
      <c r="N31" s="556"/>
    </row>
    <row r="32" spans="1:14" ht="12" customHeight="1" x14ac:dyDescent="0.2">
      <c r="A32" s="71" t="s">
        <v>27</v>
      </c>
      <c r="B32" s="358">
        <v>-43.77384</v>
      </c>
      <c r="C32" s="354">
        <v>-15.216925000000002</v>
      </c>
      <c r="D32" s="359">
        <v>-63.231538</v>
      </c>
      <c r="E32" s="358">
        <v>0</v>
      </c>
      <c r="F32" s="354">
        <v>0</v>
      </c>
      <c r="G32" s="359">
        <v>0</v>
      </c>
      <c r="H32" s="358">
        <v>0</v>
      </c>
      <c r="I32" s="354">
        <v>0</v>
      </c>
      <c r="J32" s="359">
        <v>0</v>
      </c>
      <c r="K32" s="358">
        <v>0</v>
      </c>
      <c r="L32" s="354">
        <v>0</v>
      </c>
      <c r="M32" s="359">
        <v>0</v>
      </c>
      <c r="N32" s="286">
        <f t="shared" ref="N32:N43" si="5">SUM(B32:M32)</f>
        <v>-122.22230300000001</v>
      </c>
    </row>
    <row r="33" spans="1:14" x14ac:dyDescent="0.2">
      <c r="A33" s="71" t="s">
        <v>28</v>
      </c>
      <c r="B33" s="358">
        <v>-674.15849800000001</v>
      </c>
      <c r="C33" s="354">
        <v>-592.36712299999999</v>
      </c>
      <c r="D33" s="359">
        <v>-624.46188500000005</v>
      </c>
      <c r="E33" s="358">
        <v>0</v>
      </c>
      <c r="F33" s="354">
        <v>0</v>
      </c>
      <c r="G33" s="359">
        <v>0</v>
      </c>
      <c r="H33" s="358">
        <v>0</v>
      </c>
      <c r="I33" s="354">
        <v>0</v>
      </c>
      <c r="J33" s="359">
        <v>0</v>
      </c>
      <c r="K33" s="358">
        <v>0</v>
      </c>
      <c r="L33" s="354">
        <v>0</v>
      </c>
      <c r="M33" s="359">
        <v>0</v>
      </c>
      <c r="N33" s="286">
        <f t="shared" si="5"/>
        <v>-1890.9875059999999</v>
      </c>
    </row>
    <row r="34" spans="1:14" x14ac:dyDescent="0.2">
      <c r="A34" s="71" t="s">
        <v>39</v>
      </c>
      <c r="B34" s="358">
        <v>-0.13388600000000003</v>
      </c>
      <c r="C34" s="354">
        <v>-0.108344</v>
      </c>
      <c r="D34" s="359">
        <v>-0.12367300000000001</v>
      </c>
      <c r="E34" s="358">
        <v>0</v>
      </c>
      <c r="F34" s="354">
        <v>0</v>
      </c>
      <c r="G34" s="359">
        <v>0</v>
      </c>
      <c r="H34" s="358">
        <v>0</v>
      </c>
      <c r="I34" s="354">
        <v>0</v>
      </c>
      <c r="J34" s="359">
        <v>0</v>
      </c>
      <c r="K34" s="358">
        <v>0</v>
      </c>
      <c r="L34" s="354">
        <v>0</v>
      </c>
      <c r="M34" s="359">
        <v>0</v>
      </c>
      <c r="N34" s="286">
        <f t="shared" si="5"/>
        <v>-0.36590300000000003</v>
      </c>
    </row>
    <row r="35" spans="1:14" x14ac:dyDescent="0.2">
      <c r="A35" s="71" t="s">
        <v>29</v>
      </c>
      <c r="B35" s="358">
        <v>-644.77041399999996</v>
      </c>
      <c r="C35" s="354">
        <v>-574.11938699999996</v>
      </c>
      <c r="D35" s="359">
        <v>-645.38170300000013</v>
      </c>
      <c r="E35" s="358">
        <v>0</v>
      </c>
      <c r="F35" s="354">
        <v>0</v>
      </c>
      <c r="G35" s="359">
        <v>0</v>
      </c>
      <c r="H35" s="358">
        <v>0</v>
      </c>
      <c r="I35" s="354">
        <v>0</v>
      </c>
      <c r="J35" s="359">
        <v>0</v>
      </c>
      <c r="K35" s="358">
        <v>0</v>
      </c>
      <c r="L35" s="354">
        <v>0</v>
      </c>
      <c r="M35" s="359">
        <v>0</v>
      </c>
      <c r="N35" s="286">
        <f t="shared" si="5"/>
        <v>-1864.2715039999998</v>
      </c>
    </row>
    <row r="36" spans="1:14" x14ac:dyDescent="0.2">
      <c r="A36" s="71" t="s">
        <v>30</v>
      </c>
      <c r="B36" s="358">
        <v>-250.05377299999998</v>
      </c>
      <c r="C36" s="354">
        <v>-249.69058799999999</v>
      </c>
      <c r="D36" s="359">
        <v>-270.79024099999998</v>
      </c>
      <c r="E36" s="358">
        <v>0</v>
      </c>
      <c r="F36" s="354">
        <v>0</v>
      </c>
      <c r="G36" s="359">
        <v>0</v>
      </c>
      <c r="H36" s="358">
        <v>0</v>
      </c>
      <c r="I36" s="354">
        <v>0</v>
      </c>
      <c r="J36" s="359">
        <v>0</v>
      </c>
      <c r="K36" s="358">
        <v>0</v>
      </c>
      <c r="L36" s="354">
        <v>0</v>
      </c>
      <c r="M36" s="359">
        <v>0</v>
      </c>
      <c r="N36" s="286">
        <f t="shared" si="5"/>
        <v>-770.53460199999995</v>
      </c>
    </row>
    <row r="37" spans="1:14" x14ac:dyDescent="0.2">
      <c r="A37" s="71" t="s">
        <v>31</v>
      </c>
      <c r="B37" s="358">
        <v>-6.9089530000000003</v>
      </c>
      <c r="C37" s="354">
        <v>-5.624625</v>
      </c>
      <c r="D37" s="359">
        <v>-7.2643580000000005</v>
      </c>
      <c r="E37" s="358">
        <v>0</v>
      </c>
      <c r="F37" s="354">
        <v>0</v>
      </c>
      <c r="G37" s="359">
        <v>0</v>
      </c>
      <c r="H37" s="358">
        <v>0</v>
      </c>
      <c r="I37" s="354">
        <v>0</v>
      </c>
      <c r="J37" s="359">
        <v>0</v>
      </c>
      <c r="K37" s="358">
        <v>0</v>
      </c>
      <c r="L37" s="354">
        <v>0</v>
      </c>
      <c r="M37" s="359">
        <v>0</v>
      </c>
      <c r="N37" s="286">
        <f t="shared" si="5"/>
        <v>-19.797936</v>
      </c>
    </row>
    <row r="38" spans="1:14" x14ac:dyDescent="0.2">
      <c r="A38" s="71" t="s">
        <v>32</v>
      </c>
      <c r="B38" s="358">
        <v>-141.72737499999999</v>
      </c>
      <c r="C38" s="354">
        <v>-122.14984799999999</v>
      </c>
      <c r="D38" s="359">
        <v>-147.37585300000003</v>
      </c>
      <c r="E38" s="358">
        <v>0</v>
      </c>
      <c r="F38" s="354">
        <v>0</v>
      </c>
      <c r="G38" s="359">
        <v>0</v>
      </c>
      <c r="H38" s="358">
        <v>0</v>
      </c>
      <c r="I38" s="354">
        <v>0</v>
      </c>
      <c r="J38" s="359">
        <v>0</v>
      </c>
      <c r="K38" s="358">
        <v>0</v>
      </c>
      <c r="L38" s="354">
        <v>0</v>
      </c>
      <c r="M38" s="359">
        <v>0</v>
      </c>
      <c r="N38" s="286">
        <f t="shared" si="5"/>
        <v>-411.25307599999996</v>
      </c>
    </row>
    <row r="39" spans="1:14" x14ac:dyDescent="0.2">
      <c r="A39" s="71" t="s">
        <v>33</v>
      </c>
      <c r="B39" s="358">
        <v>-1677.2226679999999</v>
      </c>
      <c r="C39" s="354">
        <v>-1552.331684</v>
      </c>
      <c r="D39" s="359">
        <v>-1707.8559250000001</v>
      </c>
      <c r="E39" s="358">
        <v>0</v>
      </c>
      <c r="F39" s="354">
        <v>0</v>
      </c>
      <c r="G39" s="359">
        <v>0</v>
      </c>
      <c r="H39" s="358">
        <v>0</v>
      </c>
      <c r="I39" s="354">
        <v>0</v>
      </c>
      <c r="J39" s="359">
        <v>0</v>
      </c>
      <c r="K39" s="358">
        <v>0</v>
      </c>
      <c r="L39" s="354">
        <v>0</v>
      </c>
      <c r="M39" s="359">
        <v>0</v>
      </c>
      <c r="N39" s="286">
        <f t="shared" si="5"/>
        <v>-4937.410277</v>
      </c>
    </row>
    <row r="40" spans="1:14" x14ac:dyDescent="0.2">
      <c r="A40" s="71" t="s">
        <v>34</v>
      </c>
      <c r="B40" s="358">
        <v>-797.73758081090693</v>
      </c>
      <c r="C40" s="354">
        <v>-688.56045143856113</v>
      </c>
      <c r="D40" s="359">
        <v>-737.25803098935501</v>
      </c>
      <c r="E40" s="358">
        <v>0</v>
      </c>
      <c r="F40" s="354">
        <v>0</v>
      </c>
      <c r="G40" s="359">
        <v>0</v>
      </c>
      <c r="H40" s="358">
        <v>0</v>
      </c>
      <c r="I40" s="354">
        <v>0</v>
      </c>
      <c r="J40" s="359">
        <v>0</v>
      </c>
      <c r="K40" s="358">
        <v>0</v>
      </c>
      <c r="L40" s="354">
        <v>0</v>
      </c>
      <c r="M40" s="359">
        <v>0</v>
      </c>
      <c r="N40" s="286">
        <f t="shared" si="5"/>
        <v>-2223.5560632388233</v>
      </c>
    </row>
    <row r="41" spans="1:14" x14ac:dyDescent="0.2">
      <c r="A41" s="71" t="s">
        <v>35</v>
      </c>
      <c r="B41" s="358">
        <v>-1853.3804061890928</v>
      </c>
      <c r="C41" s="354">
        <v>-1541.0371825614391</v>
      </c>
      <c r="D41" s="359">
        <v>-1575.446846010645</v>
      </c>
      <c r="E41" s="358">
        <v>0</v>
      </c>
      <c r="F41" s="354">
        <v>0</v>
      </c>
      <c r="G41" s="359">
        <v>0</v>
      </c>
      <c r="H41" s="358">
        <v>0</v>
      </c>
      <c r="I41" s="354">
        <v>0</v>
      </c>
      <c r="J41" s="359">
        <v>0</v>
      </c>
      <c r="K41" s="358">
        <v>0</v>
      </c>
      <c r="L41" s="354">
        <v>0</v>
      </c>
      <c r="M41" s="359">
        <v>0</v>
      </c>
      <c r="N41" s="286">
        <f t="shared" si="5"/>
        <v>-4969.8644347611771</v>
      </c>
    </row>
    <row r="42" spans="1:14" x14ac:dyDescent="0.2">
      <c r="A42" s="71" t="s">
        <v>36</v>
      </c>
      <c r="B42" s="358">
        <v>-10.522493000000001</v>
      </c>
      <c r="C42" s="354">
        <v>-8.778734</v>
      </c>
      <c r="D42" s="359">
        <v>-8.5431229999999996</v>
      </c>
      <c r="E42" s="358">
        <v>0</v>
      </c>
      <c r="F42" s="354">
        <v>0</v>
      </c>
      <c r="G42" s="359">
        <v>0</v>
      </c>
      <c r="H42" s="358">
        <v>0</v>
      </c>
      <c r="I42" s="354">
        <v>0</v>
      </c>
      <c r="J42" s="359">
        <v>0</v>
      </c>
      <c r="K42" s="358">
        <v>0</v>
      </c>
      <c r="L42" s="354">
        <v>0</v>
      </c>
      <c r="M42" s="359">
        <v>0</v>
      </c>
      <c r="N42" s="286">
        <f t="shared" si="5"/>
        <v>-27.844349999999999</v>
      </c>
    </row>
    <row r="43" spans="1:14" x14ac:dyDescent="0.2">
      <c r="A43" s="440" t="s">
        <v>93</v>
      </c>
      <c r="B43" s="357">
        <v>-246.5444</v>
      </c>
      <c r="C43" s="342">
        <v>-212.520208</v>
      </c>
      <c r="D43" s="351">
        <v>-231.40153000000001</v>
      </c>
      <c r="E43" s="347">
        <v>0</v>
      </c>
      <c r="F43" s="342">
        <v>0</v>
      </c>
      <c r="G43" s="351">
        <v>0</v>
      </c>
      <c r="H43" s="347">
        <v>0</v>
      </c>
      <c r="I43" s="342">
        <v>0</v>
      </c>
      <c r="J43" s="351">
        <v>0</v>
      </c>
      <c r="K43" s="347">
        <v>0</v>
      </c>
      <c r="L43" s="342">
        <v>0</v>
      </c>
      <c r="M43" s="351">
        <v>0</v>
      </c>
      <c r="N43" s="288">
        <f t="shared" si="5"/>
        <v>-690.466138</v>
      </c>
    </row>
    <row r="44" spans="1:14" x14ac:dyDescent="0.2">
      <c r="N44" s="352" t="s">
        <v>307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conditionalFormatting sqref="B5:D17 B23:D43">
    <cfRule type="expression" dxfId="17" priority="4">
      <formula>SEARCH($B$3,$N$1)</formula>
    </cfRule>
  </conditionalFormatting>
  <conditionalFormatting sqref="B5:G17 B23:G43">
    <cfRule type="expression" dxfId="16" priority="3">
      <formula>SEARCH($E$3,$N$1)</formula>
    </cfRule>
  </conditionalFormatting>
  <conditionalFormatting sqref="B5:J17 B23:J43">
    <cfRule type="expression" dxfId="15" priority="2">
      <formula>SEARCH($H$3,$N$1)</formula>
    </cfRule>
  </conditionalFormatting>
  <conditionalFormatting sqref="B5:M17 B23:M43">
    <cfRule type="expression" dxfId="14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 x14ac:dyDescent="0.3">
      <c r="A1" s="361" t="s">
        <v>413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60" t="str">
        <f>'3.1'!N1</f>
        <v>I. čtvrtletí 2022</v>
      </c>
      <c r="N1" s="68"/>
      <c r="O1" s="68"/>
    </row>
    <row r="2" spans="1:21" ht="18" x14ac:dyDescent="0.25">
      <c r="A2" s="240" t="s">
        <v>414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 x14ac:dyDescent="0.25">
      <c r="A3" s="362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 x14ac:dyDescent="0.2">
      <c r="A4" s="454" t="str">
        <f>'3.1'!A4</f>
        <v>2022</v>
      </c>
      <c r="B4" s="561" t="s">
        <v>187</v>
      </c>
      <c r="C4" s="561"/>
      <c r="D4" s="561"/>
      <c r="E4" s="561"/>
      <c r="F4" s="561"/>
      <c r="G4" s="562"/>
      <c r="H4" s="561" t="s">
        <v>19</v>
      </c>
      <c r="I4" s="561"/>
      <c r="J4" s="561"/>
      <c r="K4" s="561"/>
      <c r="L4" s="561"/>
      <c r="M4" s="561"/>
      <c r="N4" s="24"/>
    </row>
    <row r="5" spans="1:21" ht="13.5" customHeight="1" x14ac:dyDescent="0.25">
      <c r="A5" s="22"/>
      <c r="B5" s="563" t="s">
        <v>168</v>
      </c>
      <c r="C5" s="563"/>
      <c r="D5" s="563"/>
      <c r="E5" s="563"/>
      <c r="F5" s="563"/>
      <c r="G5" s="564"/>
      <c r="H5" s="563" t="s">
        <v>5</v>
      </c>
      <c r="I5" s="563"/>
      <c r="J5" s="563"/>
      <c r="K5" s="563"/>
      <c r="L5" s="563"/>
      <c r="M5" s="563"/>
      <c r="N5" s="72"/>
    </row>
    <row r="6" spans="1:21" x14ac:dyDescent="0.2">
      <c r="A6" s="22"/>
      <c r="B6" s="560" t="s">
        <v>60</v>
      </c>
      <c r="C6" s="560"/>
      <c r="D6" s="560" t="s">
        <v>61</v>
      </c>
      <c r="E6" s="560"/>
      <c r="F6" s="560" t="s">
        <v>62</v>
      </c>
      <c r="G6" s="565"/>
      <c r="H6" s="566" t="s">
        <v>60</v>
      </c>
      <c r="I6" s="560"/>
      <c r="J6" s="560" t="s">
        <v>61</v>
      </c>
      <c r="K6" s="560"/>
      <c r="L6" s="560" t="s">
        <v>62</v>
      </c>
      <c r="M6" s="560"/>
      <c r="N6" s="84"/>
    </row>
    <row r="7" spans="1:21" x14ac:dyDescent="0.2">
      <c r="A7" s="379"/>
      <c r="B7" s="376" t="s">
        <v>209</v>
      </c>
      <c r="C7" s="376" t="s">
        <v>208</v>
      </c>
      <c r="D7" s="376" t="s">
        <v>209</v>
      </c>
      <c r="E7" s="376" t="s">
        <v>208</v>
      </c>
      <c r="F7" s="376" t="s">
        <v>209</v>
      </c>
      <c r="G7" s="377" t="s">
        <v>208</v>
      </c>
      <c r="H7" s="369" t="s">
        <v>209</v>
      </c>
      <c r="I7" s="369" t="s">
        <v>208</v>
      </c>
      <c r="J7" s="369" t="s">
        <v>209</v>
      </c>
      <c r="K7" s="369" t="s">
        <v>208</v>
      </c>
      <c r="L7" s="369" t="s">
        <v>209</v>
      </c>
      <c r="M7" s="369" t="s">
        <v>208</v>
      </c>
      <c r="N7" s="84"/>
    </row>
    <row r="8" spans="1:21" x14ac:dyDescent="0.2">
      <c r="A8" s="570" t="s">
        <v>53</v>
      </c>
      <c r="B8" s="495">
        <f>F9</f>
        <v>200.48425</v>
      </c>
      <c r="C8" s="496"/>
      <c r="D8" s="496"/>
      <c r="E8" s="496"/>
      <c r="F8" s="496"/>
      <c r="G8" s="497"/>
      <c r="H8" s="496">
        <f>SUM(H9,J9,L9)</f>
        <v>44833.104999999996</v>
      </c>
      <c r="I8" s="496"/>
      <c r="J8" s="496"/>
      <c r="K8" s="496"/>
      <c r="L8" s="496"/>
      <c r="M8" s="496"/>
      <c r="N8" s="73"/>
    </row>
    <row r="9" spans="1:21" x14ac:dyDescent="0.2">
      <c r="A9" s="571"/>
      <c r="B9" s="370">
        <f>SUM(B10:B17)</f>
        <v>200.87876000000003</v>
      </c>
      <c r="C9" s="365">
        <v>9.6148380466261098E-3</v>
      </c>
      <c r="D9" s="330">
        <f>SUM(D10:D17)</f>
        <v>200.72682000000003</v>
      </c>
      <c r="E9" s="365">
        <v>9.6012596133794054E-3</v>
      </c>
      <c r="F9" s="330">
        <f>SUM(F10:F17)</f>
        <v>200.48425</v>
      </c>
      <c r="G9" s="371">
        <v>9.5944257009407067E-3</v>
      </c>
      <c r="H9" s="330">
        <f>SUM(H10:H17)</f>
        <v>15204.906999999999</v>
      </c>
      <c r="I9" s="365">
        <v>1.8775153016735145E-3</v>
      </c>
      <c r="J9" s="330">
        <f>SUM(J10:J17)</f>
        <v>13874.657999999998</v>
      </c>
      <c r="K9" s="365">
        <v>2.0001550786207128E-3</v>
      </c>
      <c r="L9" s="330">
        <f>SUM(L10:L17)</f>
        <v>15753.54</v>
      </c>
      <c r="M9" s="365">
        <v>1.942783690994826E-3</v>
      </c>
      <c r="N9" s="10"/>
    </row>
    <row r="10" spans="1:21" x14ac:dyDescent="0.2">
      <c r="A10" s="56" t="s">
        <v>7</v>
      </c>
      <c r="B10" s="258">
        <v>0</v>
      </c>
      <c r="C10" s="364">
        <v>0</v>
      </c>
      <c r="D10" s="23">
        <v>0</v>
      </c>
      <c r="E10" s="364">
        <v>0</v>
      </c>
      <c r="F10" s="23">
        <v>0</v>
      </c>
      <c r="G10" s="372">
        <v>0</v>
      </c>
      <c r="H10" s="23">
        <v>0</v>
      </c>
      <c r="I10" s="364">
        <v>0</v>
      </c>
      <c r="J10" s="23">
        <v>0</v>
      </c>
      <c r="K10" s="364">
        <v>0</v>
      </c>
      <c r="L10" s="23">
        <v>0</v>
      </c>
      <c r="M10" s="364">
        <v>0</v>
      </c>
      <c r="N10" s="76"/>
      <c r="O10" s="85"/>
    </row>
    <row r="11" spans="1:21" x14ac:dyDescent="0.2">
      <c r="A11" s="56" t="s">
        <v>20</v>
      </c>
      <c r="B11" s="258">
        <v>147.94</v>
      </c>
      <c r="C11" s="364">
        <v>1.5478494633218579E-2</v>
      </c>
      <c r="D11" s="23">
        <v>147.94</v>
      </c>
      <c r="E11" s="364">
        <v>1.5478494633218579E-2</v>
      </c>
      <c r="F11" s="23">
        <v>147.94</v>
      </c>
      <c r="G11" s="372">
        <v>1.5478494633218579E-2</v>
      </c>
      <c r="H11" s="23">
        <v>3129.6849999999999</v>
      </c>
      <c r="I11" s="364">
        <v>7.4445638952307851E-4</v>
      </c>
      <c r="J11" s="23">
        <v>2589.1729999999998</v>
      </c>
      <c r="K11" s="364">
        <v>7.6778567356715539E-4</v>
      </c>
      <c r="L11" s="23">
        <v>2976.6489999999999</v>
      </c>
      <c r="M11" s="364">
        <v>7.2835914701715467E-4</v>
      </c>
      <c r="N11" s="76"/>
      <c r="O11" s="85"/>
    </row>
    <row r="12" spans="1:21" x14ac:dyDescent="0.2">
      <c r="A12" s="56" t="s">
        <v>21</v>
      </c>
      <c r="B12" s="258">
        <v>0</v>
      </c>
      <c r="C12" s="364">
        <v>0</v>
      </c>
      <c r="D12" s="23">
        <v>0</v>
      </c>
      <c r="E12" s="364">
        <v>0</v>
      </c>
      <c r="F12" s="23">
        <v>0</v>
      </c>
      <c r="G12" s="372">
        <v>0</v>
      </c>
      <c r="H12" s="23">
        <v>0</v>
      </c>
      <c r="I12" s="364">
        <v>0</v>
      </c>
      <c r="J12" s="23">
        <v>0</v>
      </c>
      <c r="K12" s="364">
        <v>0</v>
      </c>
      <c r="L12" s="23">
        <v>0</v>
      </c>
      <c r="M12" s="364">
        <v>0</v>
      </c>
      <c r="N12" s="76"/>
      <c r="O12" s="85"/>
    </row>
    <row r="13" spans="1:21" x14ac:dyDescent="0.2">
      <c r="A13" s="56" t="s">
        <v>22</v>
      </c>
      <c r="B13" s="258">
        <v>19.904999999999994</v>
      </c>
      <c r="C13" s="364">
        <v>2.0227157944583376E-2</v>
      </c>
      <c r="D13" s="23">
        <v>19.904999999999994</v>
      </c>
      <c r="E13" s="364">
        <v>2.0143132107778149E-2</v>
      </c>
      <c r="F13" s="23">
        <v>19.924999999999994</v>
      </c>
      <c r="G13" s="372">
        <v>2.0146694223232446E-2</v>
      </c>
      <c r="H13" s="23">
        <v>6834.4999999999991</v>
      </c>
      <c r="I13" s="364">
        <v>1.8100744509086362E-2</v>
      </c>
      <c r="J13" s="23">
        <v>5937.7409999999982</v>
      </c>
      <c r="K13" s="364">
        <v>1.7454075224166674E-2</v>
      </c>
      <c r="L13" s="23">
        <v>6418.6009999999978</v>
      </c>
      <c r="M13" s="364">
        <v>1.7333321062339872E-2</v>
      </c>
      <c r="N13" s="76"/>
      <c r="O13" s="85"/>
    </row>
    <row r="14" spans="1:21" x14ac:dyDescent="0.2">
      <c r="A14" s="56" t="s">
        <v>43</v>
      </c>
      <c r="B14" s="258">
        <v>11.205999999999998</v>
      </c>
      <c r="C14" s="364">
        <v>1.007334656591965E-2</v>
      </c>
      <c r="D14" s="23">
        <v>11.205999999999998</v>
      </c>
      <c r="E14" s="364">
        <v>1.0075796586984397E-2</v>
      </c>
      <c r="F14" s="23">
        <v>11.205999999999998</v>
      </c>
      <c r="G14" s="372">
        <v>1.0081072024401692E-2</v>
      </c>
      <c r="H14" s="23">
        <v>4802.4969999999994</v>
      </c>
      <c r="I14" s="364">
        <v>2.3374633899587136E-2</v>
      </c>
      <c r="J14" s="23">
        <v>4301.3850000000002</v>
      </c>
      <c r="K14" s="364">
        <v>2.4341338809993333E-2</v>
      </c>
      <c r="L14" s="23">
        <v>4127.9080000000004</v>
      </c>
      <c r="M14" s="364">
        <v>2.0105817600886679E-2</v>
      </c>
      <c r="N14" s="76"/>
      <c r="O14" s="85"/>
    </row>
    <row r="15" spans="1:21" x14ac:dyDescent="0.2">
      <c r="A15" s="56" t="s">
        <v>44</v>
      </c>
      <c r="B15" s="258">
        <v>0</v>
      </c>
      <c r="C15" s="364">
        <v>0</v>
      </c>
      <c r="D15" s="23">
        <v>0</v>
      </c>
      <c r="E15" s="364">
        <v>0</v>
      </c>
      <c r="F15" s="23">
        <v>0</v>
      </c>
      <c r="G15" s="372">
        <v>0</v>
      </c>
      <c r="H15" s="23">
        <v>0</v>
      </c>
      <c r="I15" s="364">
        <v>0</v>
      </c>
      <c r="J15" s="23">
        <v>0</v>
      </c>
      <c r="K15" s="364">
        <v>0</v>
      </c>
      <c r="L15" s="23">
        <v>0</v>
      </c>
      <c r="M15" s="364">
        <v>0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56" t="s">
        <v>45</v>
      </c>
      <c r="B16" s="258">
        <v>0</v>
      </c>
      <c r="C16" s="364">
        <v>0</v>
      </c>
      <c r="D16" s="23">
        <v>0</v>
      </c>
      <c r="E16" s="74">
        <v>0</v>
      </c>
      <c r="F16" s="23">
        <v>0</v>
      </c>
      <c r="G16" s="373">
        <v>0</v>
      </c>
      <c r="H16" s="23">
        <v>0</v>
      </c>
      <c r="I16" s="364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 x14ac:dyDescent="0.2">
      <c r="A17" s="287" t="s">
        <v>46</v>
      </c>
      <c r="B17" s="259">
        <v>21.827760000000037</v>
      </c>
      <c r="C17" s="365">
        <v>1.0525103160574057E-2</v>
      </c>
      <c r="D17" s="251">
        <v>21.675820000000041</v>
      </c>
      <c r="E17" s="366">
        <v>1.0402245195173569E-2</v>
      </c>
      <c r="F17" s="251">
        <v>21.413250000000037</v>
      </c>
      <c r="G17" s="374">
        <v>1.0328915413595459E-2</v>
      </c>
      <c r="H17" s="251">
        <v>438.22499999999985</v>
      </c>
      <c r="I17" s="365">
        <v>7.2875541396799732E-3</v>
      </c>
      <c r="J17" s="251">
        <v>1046.3589999999997</v>
      </c>
      <c r="K17" s="366">
        <v>8.3794293413851622E-3</v>
      </c>
      <c r="L17" s="251">
        <v>2230.3820000000005</v>
      </c>
      <c r="M17" s="366">
        <v>8.6167496694217038E-3</v>
      </c>
      <c r="N17" s="76"/>
      <c r="O17" s="85"/>
      <c r="P17" s="56"/>
      <c r="Q17" s="71"/>
      <c r="R17" s="48"/>
      <c r="S17" s="48"/>
      <c r="T17" s="48"/>
      <c r="U17" s="48"/>
    </row>
    <row r="18" spans="1:21" x14ac:dyDescent="0.2">
      <c r="A18" s="223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306</v>
      </c>
      <c r="N18" s="77"/>
      <c r="O18" s="69"/>
    </row>
    <row r="19" spans="1:21" x14ac:dyDescent="0.2">
      <c r="A19" s="453" t="str">
        <f>'3.1'!A4</f>
        <v>2022</v>
      </c>
      <c r="B19" s="561" t="s">
        <v>233</v>
      </c>
      <c r="C19" s="561"/>
      <c r="D19" s="561"/>
      <c r="E19" s="561"/>
      <c r="F19" s="561"/>
      <c r="G19" s="561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 x14ac:dyDescent="0.2">
      <c r="A20" s="367"/>
      <c r="B20" s="563" t="s">
        <v>5</v>
      </c>
      <c r="C20" s="563"/>
      <c r="D20" s="563"/>
      <c r="E20" s="563"/>
      <c r="F20" s="563"/>
      <c r="G20" s="563"/>
      <c r="H20" s="78" t="str">
        <f>A25</f>
        <v>VO z vvn</v>
      </c>
      <c r="I20" s="86">
        <f>(B25+D25+F25)/'6.1, 6.2'!B25</f>
        <v>1.6934421465502801E-2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 x14ac:dyDescent="0.2">
      <c r="A21" s="84"/>
      <c r="B21" s="560" t="s">
        <v>60</v>
      </c>
      <c r="C21" s="560"/>
      <c r="D21" s="560" t="s">
        <v>61</v>
      </c>
      <c r="E21" s="560"/>
      <c r="F21" s="560" t="s">
        <v>62</v>
      </c>
      <c r="G21" s="560"/>
      <c r="H21" s="78" t="str">
        <f>A26</f>
        <v>VO z vn</v>
      </c>
      <c r="I21" s="86">
        <f>(B26+D26+F26)/'6.1, 6.2'!C25</f>
        <v>0.12865813314928437</v>
      </c>
      <c r="J21" s="87" t="str">
        <f t="shared" ref="J21:J27" si="1">A11</f>
        <v>PE</v>
      </c>
      <c r="K21" s="76">
        <f t="shared" si="0"/>
        <v>8695.5069999999996</v>
      </c>
      <c r="L21" s="87" t="str">
        <f t="shared" ref="L21:L27" si="2">A11</f>
        <v>PE</v>
      </c>
      <c r="M21" s="85">
        <f>K21/'6.1, 6.2'!C5</f>
        <v>7.4556128257060824E-4</v>
      </c>
      <c r="N21" s="78"/>
      <c r="O21" s="68"/>
      <c r="P21" s="89"/>
      <c r="Q21" s="71"/>
      <c r="R21" s="75"/>
      <c r="S21" s="75"/>
      <c r="T21" s="75"/>
    </row>
    <row r="22" spans="1:21" x14ac:dyDescent="0.2">
      <c r="A22" s="84"/>
      <c r="B22" s="368" t="s">
        <v>209</v>
      </c>
      <c r="C22" s="368" t="s">
        <v>208</v>
      </c>
      <c r="D22" s="368" t="s">
        <v>209</v>
      </c>
      <c r="E22" s="368" t="s">
        <v>208</v>
      </c>
      <c r="F22" s="368" t="s">
        <v>209</v>
      </c>
      <c r="G22" s="368" t="s">
        <v>208</v>
      </c>
      <c r="H22" s="78" t="str">
        <f>A27</f>
        <v>MOP</v>
      </c>
      <c r="I22" s="86">
        <f>(B27+D27+F27)/'6.1, 6.2'!D25</f>
        <v>0.15369838460296514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 x14ac:dyDescent="0.2">
      <c r="A23" s="567" t="s">
        <v>53</v>
      </c>
      <c r="B23" s="569">
        <f>SUM(B24,D24,F24)</f>
        <v>1584326.4720000001</v>
      </c>
      <c r="C23" s="569"/>
      <c r="D23" s="569"/>
      <c r="E23" s="569"/>
      <c r="F23" s="569"/>
      <c r="G23" s="569"/>
      <c r="H23" s="78" t="str">
        <f>A28</f>
        <v>MOO</v>
      </c>
      <c r="I23" s="86">
        <f>(B28+D28+F28)/'6.1, 6.2'!E25</f>
        <v>8.5655761392193094E-2</v>
      </c>
      <c r="J23" s="87" t="str">
        <f t="shared" si="1"/>
        <v>PSE</v>
      </c>
      <c r="K23" s="76">
        <f t="shared" si="0"/>
        <v>19190.841999999997</v>
      </c>
      <c r="L23" s="87" t="str">
        <f t="shared" si="2"/>
        <v>PSE</v>
      </c>
      <c r="M23" s="85">
        <f>K23/'6.1, 6.2'!E5</f>
        <v>1.7637384183428841E-2</v>
      </c>
      <c r="N23" s="78"/>
      <c r="O23" s="68"/>
      <c r="P23" s="89"/>
      <c r="Q23" s="71"/>
      <c r="R23" s="23"/>
      <c r="S23" s="23"/>
      <c r="T23" s="23"/>
    </row>
    <row r="24" spans="1:21" x14ac:dyDescent="0.2">
      <c r="A24" s="568"/>
      <c r="B24" s="330">
        <f>SUM(B25:B28)</f>
        <v>556174.80099999998</v>
      </c>
      <c r="C24" s="375">
        <v>0.1034990467232406</v>
      </c>
      <c r="D24" s="330">
        <f>SUM(D25:D28)</f>
        <v>492306.99399999995</v>
      </c>
      <c r="E24" s="375">
        <v>0.10423595972833344</v>
      </c>
      <c r="F24" s="330">
        <f>SUM(F25:F28)</f>
        <v>535844.67700000003</v>
      </c>
      <c r="G24" s="375">
        <v>0.10533609331723576</v>
      </c>
      <c r="H24" s="68"/>
      <c r="I24" s="68"/>
      <c r="J24" s="87" t="str">
        <f t="shared" si="1"/>
        <v>VE</v>
      </c>
      <c r="K24" s="76">
        <f t="shared" si="0"/>
        <v>13231.79</v>
      </c>
      <c r="L24" s="87" t="str">
        <f t="shared" si="2"/>
        <v>VE</v>
      </c>
      <c r="M24" s="85">
        <f>K24/'6.1, 6.2'!F5</f>
        <v>2.2523043799577688E-2</v>
      </c>
      <c r="N24" s="78"/>
      <c r="O24" s="68"/>
      <c r="P24" s="89"/>
      <c r="Q24" s="71"/>
      <c r="R24" s="74"/>
      <c r="S24" s="75"/>
      <c r="T24" s="75"/>
    </row>
    <row r="25" spans="1:21" x14ac:dyDescent="0.2">
      <c r="A25" s="71" t="s">
        <v>8</v>
      </c>
      <c r="B25" s="23">
        <v>8912.875</v>
      </c>
      <c r="C25" s="364">
        <v>1.3828364917127708E-2</v>
      </c>
      <c r="D25" s="23">
        <v>9390.07</v>
      </c>
      <c r="E25" s="364">
        <v>1.6230090455340934E-2</v>
      </c>
      <c r="F25" s="23">
        <v>13670.468000000001</v>
      </c>
      <c r="G25" s="364">
        <v>2.0557795556729732E-2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 x14ac:dyDescent="0.2">
      <c r="A26" s="71" t="s">
        <v>9</v>
      </c>
      <c r="B26" s="23">
        <v>268723.52</v>
      </c>
      <c r="C26" s="364">
        <v>0.130411975814026</v>
      </c>
      <c r="D26" s="23">
        <v>241639.579</v>
      </c>
      <c r="E26" s="364">
        <v>0.12713656683551317</v>
      </c>
      <c r="F26" s="23">
        <v>268908.27600000001</v>
      </c>
      <c r="G26" s="364">
        <v>0.12831362579406655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 x14ac:dyDescent="0.2">
      <c r="A27" s="71" t="s">
        <v>132</v>
      </c>
      <c r="B27" s="23">
        <v>122300</v>
      </c>
      <c r="C27" s="364">
        <v>0.15142682514535163</v>
      </c>
      <c r="D27" s="23">
        <v>107700</v>
      </c>
      <c r="E27" s="74">
        <v>0.15460533973094173</v>
      </c>
      <c r="F27" s="23">
        <v>115700</v>
      </c>
      <c r="G27" s="74">
        <v>0.15531303700237234</v>
      </c>
      <c r="H27" s="68"/>
      <c r="I27" s="68"/>
      <c r="J27" s="87" t="str">
        <f t="shared" si="1"/>
        <v>FVE</v>
      </c>
      <c r="K27" s="76">
        <f t="shared" si="0"/>
        <v>3714.9660000000003</v>
      </c>
      <c r="L27" s="87" t="str">
        <f t="shared" si="2"/>
        <v>FVE</v>
      </c>
      <c r="M27" s="85">
        <f>K27/'6.1, 6.2'!I5</f>
        <v>8.369900199888796E-3</v>
      </c>
      <c r="N27" s="78"/>
      <c r="O27" s="86"/>
    </row>
    <row r="28" spans="1:21" x14ac:dyDescent="0.2">
      <c r="A28" s="440" t="s">
        <v>130</v>
      </c>
      <c r="B28" s="251">
        <v>156238.40599999999</v>
      </c>
      <c r="C28" s="365">
        <v>8.3955874739786704E-2</v>
      </c>
      <c r="D28" s="251">
        <v>133577.345</v>
      </c>
      <c r="E28" s="366">
        <v>8.6334693744308508E-2</v>
      </c>
      <c r="F28" s="251">
        <v>137565.93299999999</v>
      </c>
      <c r="G28" s="366">
        <v>8.6991931779641263E-2</v>
      </c>
      <c r="H28" s="68"/>
      <c r="I28" s="68"/>
      <c r="J28" s="68"/>
      <c r="K28" s="68"/>
      <c r="L28" s="68"/>
      <c r="M28" s="68"/>
      <c r="N28" s="78"/>
      <c r="O28" s="86"/>
    </row>
    <row r="29" spans="1:21" x14ac:dyDescent="0.2">
      <c r="A29" s="56"/>
      <c r="B29" s="56"/>
      <c r="C29" s="71"/>
      <c r="D29" s="48"/>
      <c r="E29" s="48"/>
      <c r="F29" s="48"/>
      <c r="G29" s="77" t="s">
        <v>307</v>
      </c>
      <c r="H29" s="68"/>
      <c r="I29" s="68"/>
      <c r="J29" s="68"/>
      <c r="K29" s="68"/>
      <c r="L29" s="68"/>
      <c r="M29" s="68"/>
    </row>
    <row r="30" spans="1:21" x14ac:dyDescent="0.2">
      <c r="H30" s="68"/>
      <c r="I30" s="68"/>
      <c r="J30" s="68"/>
      <c r="K30" s="68"/>
      <c r="L30" s="68"/>
      <c r="M30" s="68"/>
    </row>
    <row r="31" spans="1:21" x14ac:dyDescent="0.2">
      <c r="J31" s="87"/>
      <c r="K31" s="87" t="str">
        <f>H6</f>
        <v>Leden</v>
      </c>
      <c r="L31" s="87" t="str">
        <f>J6</f>
        <v>Únor</v>
      </c>
      <c r="M31" s="87" t="str">
        <f>L6</f>
        <v>Březen</v>
      </c>
    </row>
    <row r="32" spans="1:21" x14ac:dyDescent="0.2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 x14ac:dyDescent="0.2">
      <c r="H33" s="87" t="str">
        <f t="shared" si="3"/>
        <v>PE</v>
      </c>
      <c r="I33" s="88">
        <f t="shared" si="4"/>
        <v>1.5478494633218579E-2</v>
      </c>
      <c r="J33" s="87" t="str">
        <f t="shared" si="5"/>
        <v>PE</v>
      </c>
      <c r="K33" s="70">
        <f t="shared" si="6"/>
        <v>3129.6849999999999</v>
      </c>
      <c r="L33" s="70">
        <f t="shared" si="7"/>
        <v>2589.1729999999998</v>
      </c>
      <c r="M33" s="70">
        <f t="shared" si="8"/>
        <v>2976.6489999999999</v>
      </c>
    </row>
    <row r="34" spans="8:13" x14ac:dyDescent="0.2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 x14ac:dyDescent="0.2">
      <c r="H35" s="87" t="str">
        <f t="shared" si="3"/>
        <v>PSE</v>
      </c>
      <c r="I35" s="88">
        <f t="shared" si="4"/>
        <v>2.0146694223232446E-2</v>
      </c>
      <c r="J35" s="87" t="str">
        <f t="shared" si="5"/>
        <v>PSE</v>
      </c>
      <c r="K35" s="70">
        <f t="shared" si="6"/>
        <v>6834.4999999999991</v>
      </c>
      <c r="L35" s="70">
        <f t="shared" si="7"/>
        <v>5937.7409999999982</v>
      </c>
      <c r="M35" s="70">
        <f t="shared" si="8"/>
        <v>6418.6009999999978</v>
      </c>
    </row>
    <row r="36" spans="8:13" ht="12.75" customHeight="1" x14ac:dyDescent="0.2">
      <c r="H36" s="87" t="str">
        <f t="shared" si="3"/>
        <v>VE</v>
      </c>
      <c r="I36" s="88">
        <f t="shared" si="4"/>
        <v>1.0081072024401692E-2</v>
      </c>
      <c r="J36" s="87" t="str">
        <f t="shared" si="5"/>
        <v>VE</v>
      </c>
      <c r="K36" s="70">
        <f t="shared" si="6"/>
        <v>4802.4969999999994</v>
      </c>
      <c r="L36" s="70">
        <f t="shared" si="7"/>
        <v>4301.3850000000002</v>
      </c>
      <c r="M36" s="70">
        <f t="shared" si="8"/>
        <v>4127.9080000000004</v>
      </c>
    </row>
    <row r="37" spans="8:13" ht="12.75" customHeight="1" x14ac:dyDescent="0.2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 x14ac:dyDescent="0.2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 x14ac:dyDescent="0.2">
      <c r="H39" s="87" t="str">
        <f t="shared" si="3"/>
        <v>FVE</v>
      </c>
      <c r="I39" s="88">
        <f t="shared" si="4"/>
        <v>1.0328915413595459E-2</v>
      </c>
      <c r="J39" s="87" t="str">
        <f t="shared" si="5"/>
        <v>FVE</v>
      </c>
      <c r="K39" s="70">
        <f t="shared" si="6"/>
        <v>438.22499999999985</v>
      </c>
      <c r="L39" s="70">
        <f t="shared" si="7"/>
        <v>1046.3589999999997</v>
      </c>
      <c r="M39" s="70">
        <f t="shared" si="8"/>
        <v>2230.3820000000005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 x14ac:dyDescent="0.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202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 x14ac:dyDescent="0.2">
      <c r="A1" s="201" t="s">
        <v>346</v>
      </c>
      <c r="J1" s="203"/>
      <c r="K1" s="203"/>
    </row>
    <row r="2" spans="1:13" ht="6" customHeight="1" x14ac:dyDescent="0.2">
      <c r="A2" s="204"/>
      <c r="B2" s="12"/>
      <c r="C2" s="12"/>
      <c r="D2" s="12"/>
      <c r="E2" s="12"/>
      <c r="F2" s="12"/>
      <c r="G2" s="12"/>
      <c r="H2" s="205"/>
      <c r="I2" s="12"/>
      <c r="J2" s="137"/>
      <c r="K2" s="137"/>
    </row>
    <row r="3" spans="1:13" s="2" customFormat="1" ht="15" x14ac:dyDescent="0.25">
      <c r="A3" s="206">
        <v>1</v>
      </c>
      <c r="B3" s="207" t="s">
        <v>385</v>
      </c>
      <c r="C3" s="208"/>
      <c r="D3" s="208"/>
      <c r="E3" s="208"/>
      <c r="F3" s="208"/>
      <c r="G3" s="208"/>
      <c r="H3" s="209"/>
      <c r="I3" s="210"/>
      <c r="J3" s="211"/>
      <c r="K3" s="196">
        <v>4</v>
      </c>
      <c r="L3" s="199"/>
      <c r="M3" s="197"/>
    </row>
    <row r="4" spans="1:13" s="2" customFormat="1" ht="15" x14ac:dyDescent="0.25">
      <c r="A4" s="206">
        <v>2</v>
      </c>
      <c r="B4" s="207" t="s">
        <v>445</v>
      </c>
      <c r="C4" s="208"/>
      <c r="D4" s="212"/>
      <c r="E4" s="210"/>
      <c r="F4" s="210"/>
      <c r="G4" s="210"/>
      <c r="H4" s="209"/>
      <c r="I4" s="210"/>
      <c r="J4" s="211"/>
      <c r="K4" s="196">
        <v>6</v>
      </c>
      <c r="L4" s="199"/>
      <c r="M4" s="197"/>
    </row>
    <row r="5" spans="1:13" s="2" customFormat="1" ht="15" x14ac:dyDescent="0.25">
      <c r="A5" s="213">
        <v>3</v>
      </c>
      <c r="B5" s="213" t="s">
        <v>386</v>
      </c>
      <c r="C5" s="208"/>
      <c r="D5" s="212"/>
      <c r="E5" s="210"/>
      <c r="F5" s="210"/>
      <c r="G5" s="210"/>
      <c r="H5" s="209"/>
      <c r="I5" s="210"/>
      <c r="J5" s="211"/>
      <c r="K5" s="196">
        <v>7</v>
      </c>
      <c r="L5" s="199"/>
      <c r="M5" s="197"/>
    </row>
    <row r="6" spans="1:13" s="2" customFormat="1" ht="15" x14ac:dyDescent="0.25">
      <c r="A6" s="206" t="s">
        <v>347</v>
      </c>
      <c r="B6" s="207" t="s">
        <v>258</v>
      </c>
      <c r="C6" s="208"/>
      <c r="D6" s="208"/>
      <c r="E6" s="210"/>
      <c r="F6" s="210"/>
      <c r="G6" s="210"/>
      <c r="H6" s="208"/>
      <c r="I6" s="210"/>
      <c r="J6" s="208"/>
      <c r="K6" s="196">
        <v>7</v>
      </c>
      <c r="L6" s="199"/>
      <c r="M6" s="198"/>
    </row>
    <row r="7" spans="1:13" s="2" customFormat="1" ht="15" x14ac:dyDescent="0.25">
      <c r="A7" s="206" t="s">
        <v>348</v>
      </c>
      <c r="B7" s="207" t="s">
        <v>259</v>
      </c>
      <c r="C7" s="208"/>
      <c r="D7" s="208"/>
      <c r="E7" s="210"/>
      <c r="F7" s="210"/>
      <c r="G7" s="210"/>
      <c r="H7" s="208"/>
      <c r="I7" s="210"/>
      <c r="J7" s="208"/>
      <c r="K7" s="196">
        <v>8</v>
      </c>
      <c r="L7" s="199"/>
      <c r="M7" s="198"/>
    </row>
    <row r="8" spans="1:13" s="2" customFormat="1" ht="15" x14ac:dyDescent="0.25">
      <c r="A8" s="206" t="s">
        <v>349</v>
      </c>
      <c r="B8" s="207" t="s">
        <v>387</v>
      </c>
      <c r="C8" s="208"/>
      <c r="D8" s="208"/>
      <c r="E8" s="210"/>
      <c r="F8" s="210"/>
      <c r="G8" s="210"/>
      <c r="H8" s="208"/>
      <c r="I8" s="210"/>
      <c r="J8" s="208"/>
      <c r="K8" s="196">
        <v>9</v>
      </c>
      <c r="L8" s="199"/>
      <c r="M8" s="198"/>
    </row>
    <row r="9" spans="1:13" s="2" customFormat="1" ht="15" x14ac:dyDescent="0.25">
      <c r="A9" s="206" t="s">
        <v>350</v>
      </c>
      <c r="B9" s="207" t="s">
        <v>291</v>
      </c>
      <c r="C9" s="208"/>
      <c r="D9" s="208"/>
      <c r="E9" s="210"/>
      <c r="F9" s="210"/>
      <c r="G9" s="210"/>
      <c r="H9" s="208"/>
      <c r="I9" s="210"/>
      <c r="J9" s="208"/>
      <c r="K9" s="196">
        <v>9</v>
      </c>
      <c r="L9" s="199"/>
      <c r="M9" s="198"/>
    </row>
    <row r="10" spans="1:13" s="2" customFormat="1" ht="15" x14ac:dyDescent="0.25">
      <c r="A10" s="206" t="s">
        <v>351</v>
      </c>
      <c r="B10" s="207" t="s">
        <v>294</v>
      </c>
      <c r="C10" s="208"/>
      <c r="D10" s="208"/>
      <c r="E10" s="210"/>
      <c r="F10" s="210"/>
      <c r="G10" s="210"/>
      <c r="H10" s="208"/>
      <c r="I10" s="210"/>
      <c r="J10" s="208"/>
      <c r="K10" s="196">
        <v>10</v>
      </c>
      <c r="L10" s="199"/>
      <c r="M10" s="198"/>
    </row>
    <row r="11" spans="1:13" s="2" customFormat="1" ht="15" x14ac:dyDescent="0.25">
      <c r="A11" s="206" t="s">
        <v>352</v>
      </c>
      <c r="B11" s="207" t="s">
        <v>261</v>
      </c>
      <c r="C11" s="208"/>
      <c r="D11" s="208"/>
      <c r="E11" s="210"/>
      <c r="F11" s="210"/>
      <c r="G11" s="210"/>
      <c r="H11" s="208"/>
      <c r="I11" s="210"/>
      <c r="J11" s="208"/>
      <c r="K11" s="196">
        <v>11</v>
      </c>
      <c r="L11" s="199"/>
      <c r="M11" s="198"/>
    </row>
    <row r="12" spans="1:13" s="2" customFormat="1" ht="15" x14ac:dyDescent="0.25">
      <c r="A12" s="206" t="s">
        <v>353</v>
      </c>
      <c r="B12" s="207" t="s">
        <v>293</v>
      </c>
      <c r="C12" s="208"/>
      <c r="D12" s="208"/>
      <c r="E12" s="210"/>
      <c r="F12" s="210"/>
      <c r="G12" s="210"/>
      <c r="H12" s="208"/>
      <c r="I12" s="210"/>
      <c r="J12" s="208"/>
      <c r="K12" s="196">
        <v>12</v>
      </c>
      <c r="L12" s="199"/>
      <c r="M12" s="198"/>
    </row>
    <row r="13" spans="1:13" s="2" customFormat="1" ht="15" x14ac:dyDescent="0.25">
      <c r="A13" s="206" t="s">
        <v>354</v>
      </c>
      <c r="B13" s="207" t="s">
        <v>292</v>
      </c>
      <c r="C13" s="208"/>
      <c r="D13" s="208"/>
      <c r="E13" s="210"/>
      <c r="F13" s="210"/>
      <c r="G13" s="210"/>
      <c r="H13" s="208"/>
      <c r="I13" s="210"/>
      <c r="J13" s="208"/>
      <c r="K13" s="196">
        <v>13</v>
      </c>
      <c r="L13" s="199"/>
      <c r="M13" s="198"/>
    </row>
    <row r="14" spans="1:13" s="2" customFormat="1" ht="15" x14ac:dyDescent="0.25">
      <c r="A14" s="206" t="s">
        <v>355</v>
      </c>
      <c r="B14" s="207" t="s">
        <v>262</v>
      </c>
      <c r="C14" s="208"/>
      <c r="D14" s="208"/>
      <c r="E14" s="210"/>
      <c r="F14" s="210"/>
      <c r="G14" s="210"/>
      <c r="H14" s="208"/>
      <c r="I14" s="210"/>
      <c r="J14" s="208"/>
      <c r="K14" s="196">
        <v>14</v>
      </c>
      <c r="L14" s="199"/>
      <c r="M14" s="198"/>
    </row>
    <row r="15" spans="1:13" s="2" customFormat="1" ht="15" x14ac:dyDescent="0.25">
      <c r="A15" s="206" t="s">
        <v>356</v>
      </c>
      <c r="B15" s="207" t="s">
        <v>388</v>
      </c>
      <c r="C15" s="208"/>
      <c r="D15" s="208"/>
      <c r="E15" s="210"/>
      <c r="F15" s="210"/>
      <c r="G15" s="210"/>
      <c r="H15" s="208"/>
      <c r="I15" s="210"/>
      <c r="J15" s="208"/>
      <c r="K15" s="196">
        <v>15</v>
      </c>
      <c r="L15" s="199"/>
      <c r="M15" s="198"/>
    </row>
    <row r="16" spans="1:13" s="2" customFormat="1" ht="15" x14ac:dyDescent="0.25">
      <c r="A16" s="213" t="s">
        <v>357</v>
      </c>
      <c r="B16" s="213" t="s">
        <v>389</v>
      </c>
      <c r="C16" s="208"/>
      <c r="D16" s="208"/>
      <c r="E16" s="210"/>
      <c r="F16" s="210"/>
      <c r="G16" s="210"/>
      <c r="H16" s="208"/>
      <c r="I16" s="210"/>
      <c r="J16" s="208"/>
      <c r="K16" s="196">
        <v>16</v>
      </c>
      <c r="L16" s="199"/>
      <c r="M16" s="198"/>
    </row>
    <row r="17" spans="1:13" s="2" customFormat="1" ht="15" x14ac:dyDescent="0.25">
      <c r="A17" s="206" t="s">
        <v>358</v>
      </c>
      <c r="B17" s="207" t="s">
        <v>446</v>
      </c>
      <c r="C17" s="208"/>
      <c r="D17" s="208"/>
      <c r="E17" s="210"/>
      <c r="F17" s="210"/>
      <c r="G17" s="210"/>
      <c r="H17" s="208"/>
      <c r="I17" s="210"/>
      <c r="J17" s="208"/>
      <c r="K17" s="196">
        <v>16</v>
      </c>
      <c r="L17" s="199"/>
      <c r="M17" s="198"/>
    </row>
    <row r="18" spans="1:13" s="2" customFormat="1" ht="15" x14ac:dyDescent="0.25">
      <c r="A18" s="206" t="s">
        <v>359</v>
      </c>
      <c r="B18" s="207" t="s">
        <v>447</v>
      </c>
      <c r="C18" s="208"/>
      <c r="D18" s="208"/>
      <c r="E18" s="210"/>
      <c r="F18" s="210"/>
      <c r="G18" s="210"/>
      <c r="H18" s="208"/>
      <c r="I18" s="210"/>
      <c r="J18" s="208"/>
      <c r="K18" s="196">
        <v>16</v>
      </c>
      <c r="L18" s="199"/>
      <c r="M18" s="198"/>
    </row>
    <row r="19" spans="1:13" s="2" customFormat="1" ht="15" x14ac:dyDescent="0.25">
      <c r="A19" s="206" t="s">
        <v>360</v>
      </c>
      <c r="B19" s="207" t="s">
        <v>448</v>
      </c>
      <c r="C19" s="208"/>
      <c r="D19" s="208"/>
      <c r="E19" s="210"/>
      <c r="F19" s="210"/>
      <c r="G19" s="210"/>
      <c r="H19" s="208"/>
      <c r="I19" s="210"/>
      <c r="J19" s="208"/>
      <c r="K19" s="196">
        <v>17</v>
      </c>
      <c r="L19" s="199"/>
      <c r="M19" s="198"/>
    </row>
    <row r="20" spans="1:13" s="2" customFormat="1" ht="15" x14ac:dyDescent="0.25">
      <c r="A20" s="206" t="s">
        <v>361</v>
      </c>
      <c r="B20" s="207" t="s">
        <v>167</v>
      </c>
      <c r="C20" s="208"/>
      <c r="D20" s="208"/>
      <c r="E20" s="210"/>
      <c r="F20" s="210"/>
      <c r="G20" s="210"/>
      <c r="H20" s="208"/>
      <c r="I20" s="210"/>
      <c r="J20" s="208"/>
      <c r="K20" s="196">
        <v>18</v>
      </c>
      <c r="L20" s="199"/>
      <c r="M20" s="198"/>
    </row>
    <row r="21" spans="1:13" s="2" customFormat="1" ht="15" x14ac:dyDescent="0.25">
      <c r="A21" s="206" t="s">
        <v>362</v>
      </c>
      <c r="B21" s="207" t="s">
        <v>234</v>
      </c>
      <c r="C21" s="208"/>
      <c r="D21" s="208"/>
      <c r="E21" s="210"/>
      <c r="F21" s="210"/>
      <c r="G21" s="210"/>
      <c r="H21" s="208"/>
      <c r="I21" s="210"/>
      <c r="J21" s="208"/>
      <c r="K21" s="196">
        <v>19</v>
      </c>
      <c r="L21" s="199"/>
      <c r="M21" s="198"/>
    </row>
    <row r="22" spans="1:13" s="2" customFormat="1" ht="15" x14ac:dyDescent="0.25">
      <c r="A22" s="206" t="s">
        <v>363</v>
      </c>
      <c r="B22" s="207" t="s">
        <v>390</v>
      </c>
      <c r="C22" s="208"/>
      <c r="D22" s="208"/>
      <c r="E22" s="210"/>
      <c r="F22" s="210"/>
      <c r="G22" s="210"/>
      <c r="H22" s="208"/>
      <c r="I22" s="210"/>
      <c r="J22" s="208"/>
      <c r="K22" s="196">
        <v>20</v>
      </c>
      <c r="L22" s="199"/>
      <c r="M22" s="198"/>
    </row>
    <row r="23" spans="1:13" s="2" customFormat="1" ht="15" x14ac:dyDescent="0.25">
      <c r="A23" s="206" t="s">
        <v>364</v>
      </c>
      <c r="B23" s="207" t="s">
        <v>249</v>
      </c>
      <c r="C23" s="208"/>
      <c r="D23" s="208"/>
      <c r="E23" s="210"/>
      <c r="F23" s="210"/>
      <c r="G23" s="210"/>
      <c r="H23" s="208"/>
      <c r="I23" s="210"/>
      <c r="J23" s="208"/>
      <c r="K23" s="196">
        <v>20</v>
      </c>
      <c r="L23" s="199"/>
      <c r="M23" s="198"/>
    </row>
    <row r="24" spans="1:13" s="2" customFormat="1" ht="15" x14ac:dyDescent="0.25">
      <c r="A24" s="206" t="s">
        <v>365</v>
      </c>
      <c r="B24" s="207" t="s">
        <v>211</v>
      </c>
      <c r="C24" s="208"/>
      <c r="D24" s="208"/>
      <c r="E24" s="210"/>
      <c r="F24" s="210"/>
      <c r="G24" s="210"/>
      <c r="H24" s="208"/>
      <c r="I24" s="210"/>
      <c r="J24" s="208"/>
      <c r="K24" s="196">
        <v>21</v>
      </c>
      <c r="L24" s="199"/>
      <c r="M24" s="198"/>
    </row>
    <row r="25" spans="1:13" s="2" customFormat="1" ht="15" x14ac:dyDescent="0.25">
      <c r="A25" s="213" t="s">
        <v>366</v>
      </c>
      <c r="B25" s="213" t="s">
        <v>212</v>
      </c>
      <c r="C25" s="208"/>
      <c r="D25" s="208"/>
      <c r="E25" s="210"/>
      <c r="F25" s="210"/>
      <c r="G25" s="210"/>
      <c r="H25" s="208"/>
      <c r="I25" s="210"/>
      <c r="J25" s="208"/>
      <c r="K25" s="196">
        <v>22</v>
      </c>
      <c r="L25" s="199"/>
      <c r="M25" s="198"/>
    </row>
    <row r="26" spans="1:13" s="2" customFormat="1" ht="15" x14ac:dyDescent="0.25">
      <c r="A26" s="213" t="s">
        <v>367</v>
      </c>
      <c r="B26" s="207" t="s">
        <v>213</v>
      </c>
      <c r="C26" s="208"/>
      <c r="D26" s="208"/>
      <c r="E26" s="210"/>
      <c r="F26" s="210"/>
      <c r="G26" s="210"/>
      <c r="H26" s="208"/>
      <c r="I26" s="210"/>
      <c r="J26" s="208"/>
      <c r="K26" s="196">
        <v>23</v>
      </c>
      <c r="L26" s="199"/>
      <c r="M26" s="198"/>
    </row>
    <row r="27" spans="1:13" s="2" customFormat="1" ht="15" x14ac:dyDescent="0.25">
      <c r="A27" s="213" t="s">
        <v>368</v>
      </c>
      <c r="B27" s="207" t="s">
        <v>250</v>
      </c>
      <c r="C27" s="208"/>
      <c r="D27" s="208"/>
      <c r="E27" s="210"/>
      <c r="F27" s="210"/>
      <c r="G27" s="210"/>
      <c r="H27" s="208"/>
      <c r="I27" s="210"/>
      <c r="J27" s="208"/>
      <c r="K27" s="196">
        <v>24</v>
      </c>
      <c r="L27" s="199"/>
      <c r="M27" s="198"/>
    </row>
    <row r="28" spans="1:13" s="2" customFormat="1" ht="15" x14ac:dyDescent="0.25">
      <c r="A28" s="213" t="s">
        <v>369</v>
      </c>
      <c r="B28" s="207" t="s">
        <v>214</v>
      </c>
      <c r="C28" s="208"/>
      <c r="D28" s="208"/>
      <c r="E28" s="210"/>
      <c r="F28" s="210"/>
      <c r="G28" s="210"/>
      <c r="H28" s="208"/>
      <c r="I28" s="210"/>
      <c r="J28" s="208"/>
      <c r="K28" s="196">
        <v>25</v>
      </c>
      <c r="L28" s="199"/>
      <c r="M28" s="198"/>
    </row>
    <row r="29" spans="1:13" s="2" customFormat="1" ht="15" x14ac:dyDescent="0.25">
      <c r="A29" s="213" t="s">
        <v>370</v>
      </c>
      <c r="B29" s="207" t="s">
        <v>215</v>
      </c>
      <c r="C29" s="208"/>
      <c r="D29" s="208"/>
      <c r="E29" s="210"/>
      <c r="F29" s="210"/>
      <c r="G29" s="210"/>
      <c r="H29" s="208"/>
      <c r="I29" s="210"/>
      <c r="J29" s="208"/>
      <c r="K29" s="196">
        <v>26</v>
      </c>
      <c r="L29" s="199"/>
      <c r="M29" s="198"/>
    </row>
    <row r="30" spans="1:13" s="2" customFormat="1" ht="15" x14ac:dyDescent="0.25">
      <c r="A30" s="213" t="s">
        <v>371</v>
      </c>
      <c r="B30" s="207" t="s">
        <v>216</v>
      </c>
      <c r="C30" s="208"/>
      <c r="D30" s="208"/>
      <c r="E30" s="210"/>
      <c r="F30" s="210"/>
      <c r="G30" s="210"/>
      <c r="H30" s="208"/>
      <c r="I30" s="210"/>
      <c r="J30" s="208"/>
      <c r="K30" s="196">
        <v>27</v>
      </c>
      <c r="L30" s="199"/>
      <c r="M30" s="198"/>
    </row>
    <row r="31" spans="1:13" s="2" customFormat="1" ht="15" x14ac:dyDescent="0.25">
      <c r="A31" s="213" t="s">
        <v>372</v>
      </c>
      <c r="B31" s="207" t="s">
        <v>217</v>
      </c>
      <c r="C31" s="208"/>
      <c r="D31" s="208"/>
      <c r="E31" s="210"/>
      <c r="F31" s="210"/>
      <c r="G31" s="210"/>
      <c r="H31" s="208"/>
      <c r="I31" s="210"/>
      <c r="J31" s="208"/>
      <c r="K31" s="196">
        <v>28</v>
      </c>
      <c r="L31" s="199"/>
      <c r="M31" s="198"/>
    </row>
    <row r="32" spans="1:13" s="2" customFormat="1" ht="15" x14ac:dyDescent="0.25">
      <c r="A32" s="213" t="s">
        <v>373</v>
      </c>
      <c r="B32" s="207" t="s">
        <v>218</v>
      </c>
      <c r="C32" s="208"/>
      <c r="D32" s="208"/>
      <c r="E32" s="210"/>
      <c r="F32" s="210"/>
      <c r="G32" s="210"/>
      <c r="H32" s="208"/>
      <c r="I32" s="210"/>
      <c r="J32" s="208"/>
      <c r="K32" s="196">
        <v>29</v>
      </c>
      <c r="L32" s="199"/>
      <c r="M32" s="198"/>
    </row>
    <row r="33" spans="1:13" s="2" customFormat="1" ht="15" x14ac:dyDescent="0.25">
      <c r="A33" s="213" t="s">
        <v>374</v>
      </c>
      <c r="B33" s="207" t="s">
        <v>219</v>
      </c>
      <c r="C33" s="208"/>
      <c r="D33" s="214"/>
      <c r="E33" s="210"/>
      <c r="F33" s="210"/>
      <c r="G33" s="210"/>
      <c r="H33" s="208"/>
      <c r="I33" s="210"/>
      <c r="J33" s="208"/>
      <c r="K33" s="196">
        <v>30</v>
      </c>
      <c r="L33" s="199"/>
      <c r="M33" s="198"/>
    </row>
    <row r="34" spans="1:13" s="2" customFormat="1" ht="15" x14ac:dyDescent="0.25">
      <c r="A34" s="213" t="s">
        <v>375</v>
      </c>
      <c r="B34" s="207" t="s">
        <v>220</v>
      </c>
      <c r="C34" s="208"/>
      <c r="D34" s="208"/>
      <c r="E34" s="210"/>
      <c r="F34" s="210"/>
      <c r="G34" s="210"/>
      <c r="H34" s="208"/>
      <c r="I34" s="210"/>
      <c r="J34" s="208"/>
      <c r="K34" s="196">
        <v>31</v>
      </c>
      <c r="L34" s="199"/>
      <c r="M34" s="198"/>
    </row>
    <row r="35" spans="1:13" s="2" customFormat="1" ht="15" x14ac:dyDescent="0.25">
      <c r="A35" s="213" t="s">
        <v>376</v>
      </c>
      <c r="B35" s="215" t="s">
        <v>221</v>
      </c>
      <c r="C35" s="208"/>
      <c r="D35" s="208"/>
      <c r="E35" s="210"/>
      <c r="F35" s="210"/>
      <c r="G35" s="210"/>
      <c r="H35" s="208"/>
      <c r="I35" s="210"/>
      <c r="J35" s="208"/>
      <c r="K35" s="196">
        <v>32</v>
      </c>
      <c r="L35" s="199"/>
      <c r="M35" s="198"/>
    </row>
    <row r="36" spans="1:13" s="2" customFormat="1" ht="15" x14ac:dyDescent="0.25">
      <c r="A36" s="213" t="s">
        <v>377</v>
      </c>
      <c r="B36" s="213" t="s">
        <v>222</v>
      </c>
      <c r="C36" s="208"/>
      <c r="D36" s="208"/>
      <c r="E36" s="210"/>
      <c r="F36" s="210"/>
      <c r="G36" s="210"/>
      <c r="H36" s="208"/>
      <c r="I36" s="210"/>
      <c r="J36" s="208"/>
      <c r="K36" s="196">
        <v>33</v>
      </c>
      <c r="L36" s="199"/>
      <c r="M36" s="198"/>
    </row>
    <row r="37" spans="1:13" s="2" customFormat="1" ht="15" x14ac:dyDescent="0.25">
      <c r="A37" s="213" t="s">
        <v>378</v>
      </c>
      <c r="B37" s="207" t="s">
        <v>391</v>
      </c>
      <c r="C37" s="208"/>
      <c r="D37" s="208"/>
      <c r="E37" s="210"/>
      <c r="F37" s="210"/>
      <c r="G37" s="210"/>
      <c r="H37" s="208"/>
      <c r="I37" s="210"/>
      <c r="J37" s="208"/>
      <c r="K37" s="196">
        <v>34</v>
      </c>
      <c r="L37" s="199"/>
      <c r="M37" s="198"/>
    </row>
    <row r="38" spans="1:13" s="2" customFormat="1" ht="15" x14ac:dyDescent="0.25">
      <c r="A38" s="213" t="s">
        <v>379</v>
      </c>
      <c r="B38" s="207" t="s">
        <v>392</v>
      </c>
      <c r="C38" s="208"/>
      <c r="D38" s="208"/>
      <c r="E38" s="210"/>
      <c r="F38" s="210"/>
      <c r="G38" s="210"/>
      <c r="H38" s="208"/>
      <c r="I38" s="210"/>
      <c r="J38" s="208"/>
      <c r="K38" s="196">
        <v>35</v>
      </c>
      <c r="L38" s="199"/>
      <c r="M38" s="198"/>
    </row>
    <row r="39" spans="1:13" s="2" customFormat="1" ht="15" x14ac:dyDescent="0.25">
      <c r="A39" s="213" t="s">
        <v>380</v>
      </c>
      <c r="B39" s="207" t="s">
        <v>300</v>
      </c>
      <c r="C39" s="208"/>
      <c r="D39" s="208"/>
      <c r="E39" s="210"/>
      <c r="F39" s="210"/>
      <c r="G39" s="210"/>
      <c r="H39" s="208"/>
      <c r="I39" s="210"/>
      <c r="J39" s="208"/>
      <c r="K39" s="196">
        <v>35</v>
      </c>
      <c r="L39" s="199"/>
      <c r="M39" s="198"/>
    </row>
    <row r="40" spans="1:13" s="2" customFormat="1" ht="15" x14ac:dyDescent="0.25">
      <c r="A40" s="213" t="s">
        <v>381</v>
      </c>
      <c r="B40" s="213" t="s">
        <v>449</v>
      </c>
      <c r="C40" s="208"/>
      <c r="D40" s="208"/>
      <c r="E40" s="210"/>
      <c r="F40" s="210"/>
      <c r="G40" s="210"/>
      <c r="H40" s="208"/>
      <c r="I40" s="210"/>
      <c r="J40" s="208"/>
      <c r="K40" s="196">
        <v>36</v>
      </c>
      <c r="L40" s="199"/>
      <c r="M40" s="198"/>
    </row>
    <row r="41" spans="1:13" s="2" customFormat="1" ht="15" x14ac:dyDescent="0.25">
      <c r="A41" s="213" t="s">
        <v>382</v>
      </c>
      <c r="B41" s="207" t="s">
        <v>450</v>
      </c>
      <c r="C41" s="208"/>
      <c r="D41" s="208"/>
      <c r="E41" s="210"/>
      <c r="F41" s="210"/>
      <c r="G41" s="210"/>
      <c r="H41" s="208"/>
      <c r="I41" s="210"/>
      <c r="J41" s="208"/>
      <c r="K41" s="196">
        <v>37</v>
      </c>
      <c r="L41" s="199"/>
      <c r="M41" s="198"/>
    </row>
    <row r="42" spans="1:13" s="2" customFormat="1" ht="15" x14ac:dyDescent="0.25">
      <c r="A42" s="213" t="s">
        <v>383</v>
      </c>
      <c r="B42" s="207" t="s">
        <v>451</v>
      </c>
      <c r="C42" s="208"/>
      <c r="D42" s="208"/>
      <c r="E42" s="210"/>
      <c r="F42" s="210"/>
      <c r="G42" s="210"/>
      <c r="H42" s="208"/>
      <c r="I42" s="210"/>
      <c r="J42" s="208"/>
      <c r="K42" s="196">
        <v>38</v>
      </c>
      <c r="L42" s="199"/>
      <c r="M42" s="198"/>
    </row>
    <row r="43" spans="1:13" s="2" customFormat="1" ht="15" x14ac:dyDescent="0.25">
      <c r="A43" s="213" t="s">
        <v>384</v>
      </c>
      <c r="B43" s="207" t="s">
        <v>393</v>
      </c>
      <c r="C43" s="208"/>
      <c r="D43" s="208"/>
      <c r="E43" s="210"/>
      <c r="F43" s="210"/>
      <c r="G43" s="210"/>
      <c r="H43" s="208"/>
      <c r="I43" s="210"/>
      <c r="J43" s="208"/>
      <c r="K43" s="196">
        <v>39</v>
      </c>
      <c r="L43" s="199"/>
      <c r="M43" s="198"/>
    </row>
    <row r="44" spans="1:13" ht="15" x14ac:dyDescent="0.25">
      <c r="A44" s="213"/>
      <c r="B44" s="213"/>
      <c r="C44" s="208"/>
      <c r="D44" s="208"/>
      <c r="E44" s="210"/>
      <c r="F44" s="210"/>
      <c r="G44" s="210"/>
      <c r="H44" s="208"/>
      <c r="I44" s="210"/>
      <c r="J44" s="208"/>
      <c r="K44" s="196"/>
    </row>
    <row r="45" spans="1:13" ht="15" x14ac:dyDescent="0.25">
      <c r="A45" s="213"/>
      <c r="B45" s="207"/>
      <c r="C45" s="208"/>
      <c r="D45" s="208"/>
      <c r="E45" s="210"/>
      <c r="F45" s="210"/>
      <c r="G45" s="210"/>
      <c r="H45" s="208"/>
      <c r="I45" s="210"/>
      <c r="J45" s="208"/>
      <c r="K45" s="196"/>
    </row>
    <row r="46" spans="1:13" ht="15" x14ac:dyDescent="0.25">
      <c r="A46" s="213"/>
      <c r="B46" s="207"/>
      <c r="C46" s="208"/>
      <c r="D46" s="208"/>
      <c r="E46" s="210"/>
      <c r="F46" s="210"/>
      <c r="G46" s="210"/>
      <c r="H46" s="208"/>
      <c r="I46" s="210"/>
      <c r="J46" s="208"/>
      <c r="K46" s="196"/>
    </row>
    <row r="47" spans="1:13" ht="15" x14ac:dyDescent="0.25">
      <c r="A47" s="213"/>
      <c r="B47" s="207"/>
      <c r="C47" s="208"/>
      <c r="D47" s="208"/>
      <c r="E47" s="210"/>
      <c r="F47" s="210"/>
      <c r="G47" s="210"/>
      <c r="H47" s="208"/>
      <c r="I47" s="210"/>
      <c r="J47" s="208"/>
      <c r="K47" s="196"/>
    </row>
    <row r="48" spans="1:13" ht="15" x14ac:dyDescent="0.25">
      <c r="A48" s="213"/>
      <c r="B48" s="207"/>
      <c r="C48" s="208"/>
      <c r="D48" s="208"/>
      <c r="E48" s="210"/>
      <c r="F48" s="210"/>
      <c r="G48" s="210"/>
      <c r="H48" s="208"/>
      <c r="I48" s="210"/>
      <c r="J48" s="208"/>
      <c r="K48" s="196"/>
    </row>
    <row r="49" spans="1:11" ht="15" x14ac:dyDescent="0.25">
      <c r="A49" s="213"/>
      <c r="B49" s="207"/>
      <c r="C49" s="208"/>
      <c r="D49" s="208"/>
      <c r="E49" s="210"/>
      <c r="F49" s="210"/>
      <c r="G49" s="210"/>
      <c r="H49" s="208"/>
      <c r="I49" s="210"/>
      <c r="J49" s="208"/>
      <c r="K49" s="196"/>
    </row>
    <row r="50" spans="1:11" ht="15" x14ac:dyDescent="0.25">
      <c r="A50" s="213"/>
      <c r="B50" s="207"/>
      <c r="C50" s="208"/>
      <c r="D50" s="208"/>
      <c r="E50" s="210"/>
      <c r="F50" s="210"/>
      <c r="G50" s="210"/>
      <c r="H50" s="208"/>
      <c r="I50" s="210"/>
      <c r="J50" s="208"/>
      <c r="K50" s="196"/>
    </row>
    <row r="51" spans="1:11" ht="15" x14ac:dyDescent="0.25">
      <c r="A51" s="213"/>
      <c r="B51" s="207"/>
      <c r="C51" s="208"/>
      <c r="D51" s="208"/>
      <c r="E51" s="210"/>
      <c r="F51" s="210"/>
      <c r="G51" s="210"/>
      <c r="H51" s="208"/>
      <c r="I51" s="210"/>
      <c r="J51" s="208"/>
      <c r="K51" s="196"/>
    </row>
    <row r="52" spans="1:11" ht="15" x14ac:dyDescent="0.25">
      <c r="A52" s="213"/>
      <c r="B52" s="213"/>
      <c r="C52" s="208"/>
      <c r="D52" s="208"/>
      <c r="E52" s="210"/>
      <c r="F52" s="210"/>
      <c r="G52" s="210"/>
      <c r="H52" s="208"/>
      <c r="I52" s="210"/>
      <c r="J52" s="208"/>
      <c r="K52" s="196"/>
    </row>
    <row r="53" spans="1:11" ht="12.75" x14ac:dyDescent="0.2">
      <c r="A53" s="119"/>
      <c r="B53" s="119"/>
      <c r="C53" s="119"/>
      <c r="D53" s="119"/>
      <c r="E53" s="119"/>
      <c r="F53" s="119"/>
      <c r="G53" s="119"/>
      <c r="H53" s="216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40" t="s">
        <v>415</v>
      </c>
      <c r="M1" s="360" t="str">
        <f>'3.1'!N1</f>
        <v>I. čtvrtletí 2022</v>
      </c>
    </row>
    <row r="2" spans="1:24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24"/>
    </row>
    <row r="4" spans="1:24" ht="13.5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72"/>
    </row>
    <row r="5" spans="1:24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67"/>
    </row>
    <row r="6" spans="1:24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67"/>
    </row>
    <row r="7" spans="1:24" x14ac:dyDescent="0.2">
      <c r="A7" s="574" t="s">
        <v>53</v>
      </c>
      <c r="B7" s="579">
        <f>F8</f>
        <v>2937.8875200000007</v>
      </c>
      <c r="C7" s="569"/>
      <c r="D7" s="569"/>
      <c r="E7" s="569"/>
      <c r="F7" s="569"/>
      <c r="G7" s="581"/>
      <c r="H7" s="579">
        <f>SUM(H8,J8,L8)</f>
        <v>5115436.0599999996</v>
      </c>
      <c r="I7" s="569"/>
      <c r="J7" s="569"/>
      <c r="K7" s="569"/>
      <c r="L7" s="569"/>
      <c r="M7" s="569"/>
      <c r="N7" s="73"/>
    </row>
    <row r="8" spans="1:24" x14ac:dyDescent="0.2">
      <c r="A8" s="575"/>
      <c r="B8" s="370">
        <f>SUM(B9:B16)</f>
        <v>2938.6082200000005</v>
      </c>
      <c r="C8" s="365">
        <v>0.14065320852132018</v>
      </c>
      <c r="D8" s="330">
        <f>SUM(D9:D16)</f>
        <v>2938.6455400000004</v>
      </c>
      <c r="E8" s="365">
        <v>0.14056267488938207</v>
      </c>
      <c r="F8" s="330">
        <f>SUM(F9:F16)</f>
        <v>2937.8875200000007</v>
      </c>
      <c r="G8" s="371">
        <v>0.14059629885320649</v>
      </c>
      <c r="H8" s="330">
        <f>SUM(H9:H16)</f>
        <v>1749996.3929999997</v>
      </c>
      <c r="I8" s="365">
        <v>0.21609109517940206</v>
      </c>
      <c r="J8" s="330">
        <f>SUM(J9:J16)</f>
        <v>1591491.6680000001</v>
      </c>
      <c r="K8" s="365">
        <v>0.22942764732166732</v>
      </c>
      <c r="L8" s="330">
        <f>SUM(L9:L16)</f>
        <v>1773947.9990000001</v>
      </c>
      <c r="M8" s="365">
        <v>0.21876970135792376</v>
      </c>
      <c r="N8" s="10"/>
    </row>
    <row r="9" spans="1:24" x14ac:dyDescent="0.2">
      <c r="A9" s="56" t="s">
        <v>7</v>
      </c>
      <c r="B9" s="258">
        <v>2250</v>
      </c>
      <c r="C9" s="364">
        <v>0.52447552447552448</v>
      </c>
      <c r="D9" s="23">
        <v>2250</v>
      </c>
      <c r="E9" s="364">
        <v>0.52447552447552448</v>
      </c>
      <c r="F9" s="23">
        <v>2250</v>
      </c>
      <c r="G9" s="372">
        <v>0.52447552447552448</v>
      </c>
      <c r="H9" s="23">
        <v>1636958.64</v>
      </c>
      <c r="I9" s="364">
        <v>0.59667721708794486</v>
      </c>
      <c r="J9" s="23">
        <v>1479257.26</v>
      </c>
      <c r="K9" s="364">
        <v>0.57531285518977271</v>
      </c>
      <c r="L9" s="23">
        <v>1634981.26</v>
      </c>
      <c r="M9" s="364">
        <v>0.59666525477383836</v>
      </c>
      <c r="X9" s="70"/>
    </row>
    <row r="10" spans="1:24" x14ac:dyDescent="0.2">
      <c r="A10" s="56" t="s">
        <v>20</v>
      </c>
      <c r="B10" s="258">
        <v>215.44500000000002</v>
      </c>
      <c r="C10" s="364">
        <v>2.2541329432565749E-2</v>
      </c>
      <c r="D10" s="23">
        <v>215.44500000000002</v>
      </c>
      <c r="E10" s="364">
        <v>2.2541329432565749E-2</v>
      </c>
      <c r="F10" s="23">
        <v>215.44500000000002</v>
      </c>
      <c r="G10" s="372">
        <v>2.2541329432565749E-2</v>
      </c>
      <c r="H10" s="23">
        <v>61527.321999999993</v>
      </c>
      <c r="I10" s="364">
        <v>1.4635469062587407E-2</v>
      </c>
      <c r="J10" s="23">
        <v>50693.659999999989</v>
      </c>
      <c r="K10" s="364">
        <v>1.5032547415211095E-2</v>
      </c>
      <c r="L10" s="23">
        <v>55295.497000000003</v>
      </c>
      <c r="M10" s="364">
        <v>1.3530309092140067E-2</v>
      </c>
      <c r="X10" s="70"/>
    </row>
    <row r="11" spans="1:24" x14ac:dyDescent="0.2">
      <c r="A11" s="56" t="s">
        <v>21</v>
      </c>
      <c r="B11" s="258">
        <v>0</v>
      </c>
      <c r="C11" s="364">
        <v>0</v>
      </c>
      <c r="D11" s="23">
        <v>0</v>
      </c>
      <c r="E11" s="364">
        <v>0</v>
      </c>
      <c r="F11" s="23">
        <v>0</v>
      </c>
      <c r="G11" s="372">
        <v>0</v>
      </c>
      <c r="H11" s="23">
        <v>0</v>
      </c>
      <c r="I11" s="364">
        <v>0</v>
      </c>
      <c r="J11" s="23">
        <v>0</v>
      </c>
      <c r="K11" s="364">
        <v>0</v>
      </c>
      <c r="L11" s="23">
        <v>0</v>
      </c>
      <c r="M11" s="364">
        <v>0</v>
      </c>
      <c r="X11" s="70"/>
    </row>
    <row r="12" spans="1:24" x14ac:dyDescent="0.2">
      <c r="A12" s="56" t="s">
        <v>22</v>
      </c>
      <c r="B12" s="258">
        <v>52.681999999999988</v>
      </c>
      <c r="C12" s="364">
        <v>5.3534646311808161E-2</v>
      </c>
      <c r="D12" s="23">
        <v>53.201999999999991</v>
      </c>
      <c r="E12" s="364">
        <v>5.3838478492741183E-2</v>
      </c>
      <c r="F12" s="23">
        <v>53.234999999999992</v>
      </c>
      <c r="G12" s="372">
        <v>5.3827315782874752E-2</v>
      </c>
      <c r="H12" s="23">
        <v>26578.632000000001</v>
      </c>
      <c r="I12" s="364">
        <v>7.039183952491436E-2</v>
      </c>
      <c r="J12" s="23">
        <v>24641.602999999999</v>
      </c>
      <c r="K12" s="364">
        <v>7.2434347070047561E-2</v>
      </c>
      <c r="L12" s="23">
        <v>27385.506000000001</v>
      </c>
      <c r="M12" s="364">
        <v>7.3954085625923024E-2</v>
      </c>
      <c r="X12" s="70"/>
    </row>
    <row r="13" spans="1:24" x14ac:dyDescent="0.2">
      <c r="A13" s="56" t="s">
        <v>43</v>
      </c>
      <c r="B13" s="258">
        <v>175.84095000000008</v>
      </c>
      <c r="C13" s="364">
        <v>0.1580677163868062</v>
      </c>
      <c r="D13" s="23">
        <v>175.59045000000009</v>
      </c>
      <c r="E13" s="364">
        <v>0.15788092600544848</v>
      </c>
      <c r="F13" s="23">
        <v>175.61595000000011</v>
      </c>
      <c r="G13" s="372">
        <v>0.15798652869745922</v>
      </c>
      <c r="H13" s="23">
        <v>17178.954000000005</v>
      </c>
      <c r="I13" s="364">
        <v>8.3613120534556967E-2</v>
      </c>
      <c r="J13" s="23">
        <v>21738.593000000008</v>
      </c>
      <c r="K13" s="364">
        <v>0.12301769254915558</v>
      </c>
      <c r="L13" s="23">
        <v>25722.439000000009</v>
      </c>
      <c r="M13" s="364">
        <v>0.12528638399497616</v>
      </c>
      <c r="X13" s="70"/>
    </row>
    <row r="14" spans="1:24" x14ac:dyDescent="0.2">
      <c r="A14" s="56" t="s">
        <v>44</v>
      </c>
      <c r="B14" s="258">
        <v>0</v>
      </c>
      <c r="C14" s="364">
        <v>0</v>
      </c>
      <c r="D14" s="23">
        <v>0</v>
      </c>
      <c r="E14" s="364">
        <v>0</v>
      </c>
      <c r="F14" s="23">
        <v>0</v>
      </c>
      <c r="G14" s="372">
        <v>0</v>
      </c>
      <c r="H14" s="23">
        <v>0</v>
      </c>
      <c r="I14" s="364">
        <v>0</v>
      </c>
      <c r="J14" s="23">
        <v>0</v>
      </c>
      <c r="K14" s="364">
        <v>0</v>
      </c>
      <c r="L14" s="23">
        <v>0</v>
      </c>
      <c r="M14" s="364">
        <v>0</v>
      </c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8">
        <v>0</v>
      </c>
      <c r="C15" s="364">
        <v>0</v>
      </c>
      <c r="D15" s="23">
        <v>0</v>
      </c>
      <c r="E15" s="74">
        <v>0</v>
      </c>
      <c r="F15" s="23">
        <v>0</v>
      </c>
      <c r="G15" s="373">
        <v>0</v>
      </c>
      <c r="H15" s="23">
        <v>0</v>
      </c>
      <c r="I15" s="364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 x14ac:dyDescent="0.2">
      <c r="A16" s="287" t="s">
        <v>46</v>
      </c>
      <c r="B16" s="259">
        <v>244.64027000000021</v>
      </c>
      <c r="C16" s="365">
        <v>0.11796281794287131</v>
      </c>
      <c r="D16" s="251">
        <v>244.40809000000024</v>
      </c>
      <c r="E16" s="366">
        <v>0.11729165862532753</v>
      </c>
      <c r="F16" s="251">
        <v>243.59157000000019</v>
      </c>
      <c r="G16" s="374">
        <v>0.11749905885350961</v>
      </c>
      <c r="H16" s="251">
        <v>7752.8449999999993</v>
      </c>
      <c r="I16" s="365">
        <v>0.12892755473568873</v>
      </c>
      <c r="J16" s="251">
        <v>15160.552000000032</v>
      </c>
      <c r="K16" s="366">
        <v>0.12140840214533999</v>
      </c>
      <c r="L16" s="251">
        <v>30563.297000000053</v>
      </c>
      <c r="M16" s="366">
        <v>0.1180767596408094</v>
      </c>
      <c r="P16" s="56"/>
      <c r="Q16" s="71"/>
      <c r="R16" s="48"/>
      <c r="S16" s="48"/>
      <c r="T16" s="48"/>
      <c r="U16" s="48"/>
      <c r="X16" s="70"/>
    </row>
    <row r="17" spans="1:15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77"/>
      <c r="O17" s="69"/>
    </row>
    <row r="18" spans="1:15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2.1338367099463396E-2</v>
      </c>
      <c r="J19" s="87" t="str">
        <f>A9</f>
        <v>JE</v>
      </c>
      <c r="K19" s="76">
        <f t="shared" ref="K19:K26" si="0">H9+J9+L9</f>
        <v>4751197.16</v>
      </c>
      <c r="L19" s="87" t="str">
        <f>A9</f>
        <v>JE</v>
      </c>
      <c r="M19" s="85">
        <f>K19/'6.1, 6.2'!B5</f>
        <v>0.58985336446653225</v>
      </c>
      <c r="N19" s="78"/>
      <c r="O19" s="68"/>
    </row>
    <row r="20" spans="1:15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4.9844910915563291E-2</v>
      </c>
      <c r="J20" s="87" t="str">
        <f t="shared" ref="J20:J26" si="1">A10</f>
        <v>PE</v>
      </c>
      <c r="K20" s="76">
        <f t="shared" si="0"/>
        <v>167516.47899999999</v>
      </c>
      <c r="L20" s="87" t="str">
        <f t="shared" ref="L20:L26" si="2">A10</f>
        <v>PE</v>
      </c>
      <c r="M20" s="85">
        <f>K20/'6.1, 6.2'!C5</f>
        <v>1.4363026898253587E-2</v>
      </c>
      <c r="N20" s="78"/>
      <c r="O20" s="68"/>
    </row>
    <row r="21" spans="1:15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 *)</v>
      </c>
      <c r="I21" s="86">
        <f>(B26+D26+F26)/'6.1, 6.2'!D25</f>
        <v>7.0916404277222955E-2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7" t="s">
        <v>53</v>
      </c>
      <c r="B22" s="569">
        <f>SUM(B23,D23,F23)</f>
        <v>857508.01213195431</v>
      </c>
      <c r="C22" s="569"/>
      <c r="D22" s="569"/>
      <c r="E22" s="569"/>
      <c r="F22" s="569"/>
      <c r="G22" s="569"/>
      <c r="H22" s="78" t="str">
        <f>A27</f>
        <v>MOO *)</v>
      </c>
      <c r="I22" s="86">
        <f>(B27+D27+F27)/'6.1, 6.2'!E25</f>
        <v>7.1310842336219843E-2</v>
      </c>
      <c r="J22" s="87" t="str">
        <f t="shared" si="1"/>
        <v>PSE</v>
      </c>
      <c r="K22" s="76">
        <f t="shared" si="0"/>
        <v>78605.741000000009</v>
      </c>
      <c r="L22" s="87" t="str">
        <f t="shared" si="2"/>
        <v>PSE</v>
      </c>
      <c r="M22" s="85">
        <f>K22/'6.1, 6.2'!E5</f>
        <v>7.2242773560435986E-2</v>
      </c>
      <c r="N22" s="78"/>
      <c r="O22" s="68"/>
    </row>
    <row r="23" spans="1:15" x14ac:dyDescent="0.2">
      <c r="A23" s="568"/>
      <c r="B23" s="330">
        <f>SUM(B24:B27)</f>
        <v>304609.09020229883</v>
      </c>
      <c r="C23" s="375">
        <v>5.6684967392421536E-2</v>
      </c>
      <c r="D23" s="330">
        <f>SUM(D24:D27)</f>
        <v>267371.7311704848</v>
      </c>
      <c r="E23" s="375">
        <v>5.6610507960367207E-2</v>
      </c>
      <c r="F23" s="330">
        <f>SUM(F24:F27)</f>
        <v>285527.19075917068</v>
      </c>
      <c r="G23" s="375">
        <v>5.6128800194120761E-2</v>
      </c>
      <c r="H23" s="68"/>
      <c r="I23" s="68"/>
      <c r="J23" s="87" t="str">
        <f t="shared" si="1"/>
        <v>VE</v>
      </c>
      <c r="K23" s="76">
        <f t="shared" si="0"/>
        <v>64639.986000000019</v>
      </c>
      <c r="L23" s="87" t="str">
        <f t="shared" si="2"/>
        <v>VE</v>
      </c>
      <c r="M23" s="85">
        <f>K23/'6.1, 6.2'!F5</f>
        <v>0.11002965100580413</v>
      </c>
      <c r="N23" s="78"/>
      <c r="O23" s="68"/>
    </row>
    <row r="24" spans="1:15" x14ac:dyDescent="0.2">
      <c r="A24" s="18" t="s">
        <v>8</v>
      </c>
      <c r="B24" s="23">
        <v>13273.217000000001</v>
      </c>
      <c r="C24" s="364">
        <v>2.0593454783133736E-2</v>
      </c>
      <c r="D24" s="23">
        <v>12709.8</v>
      </c>
      <c r="E24" s="364">
        <v>2.1968015538679928E-2</v>
      </c>
      <c r="F24" s="23">
        <v>14305.364</v>
      </c>
      <c r="G24" s="364">
        <v>2.1512558931896221E-2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 x14ac:dyDescent="0.2">
      <c r="A25" s="18" t="s">
        <v>9</v>
      </c>
      <c r="B25" s="23">
        <v>101482.114</v>
      </c>
      <c r="C25" s="364">
        <v>4.9249440452864814E-2</v>
      </c>
      <c r="D25" s="23">
        <v>94725.933000000005</v>
      </c>
      <c r="E25" s="364">
        <v>4.9839227339122466E-2</v>
      </c>
      <c r="F25" s="23">
        <v>105698.341</v>
      </c>
      <c r="G25" s="364">
        <v>5.0435552136475124E-2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 ht="13.5" x14ac:dyDescent="0.2">
      <c r="A26" s="18" t="s">
        <v>337</v>
      </c>
      <c r="B26" s="23">
        <v>56792.861927304803</v>
      </c>
      <c r="C26" s="364">
        <v>7.0318583586018654E-2</v>
      </c>
      <c r="D26" s="23">
        <v>49163.128437553802</v>
      </c>
      <c r="E26" s="74">
        <v>7.0574579148782984E-2</v>
      </c>
      <c r="F26" s="23">
        <v>53549.921307312703</v>
      </c>
      <c r="G26" s="74">
        <v>7.1884191093144215E-2</v>
      </c>
      <c r="H26" s="68"/>
      <c r="I26" s="68"/>
      <c r="J26" s="87" t="str">
        <f t="shared" si="1"/>
        <v>FVE</v>
      </c>
      <c r="K26" s="76">
        <f t="shared" si="0"/>
        <v>53476.69400000009</v>
      </c>
      <c r="L26" s="87" t="str">
        <f t="shared" si="2"/>
        <v>FVE</v>
      </c>
      <c r="M26" s="85">
        <f>K26/'6.1, 6.2'!I5</f>
        <v>0.12048416911487014</v>
      </c>
    </row>
    <row r="27" spans="1:15" ht="13.5" x14ac:dyDescent="0.2">
      <c r="A27" s="447" t="s">
        <v>338</v>
      </c>
      <c r="B27" s="251">
        <v>133060.897274994</v>
      </c>
      <c r="C27" s="365">
        <v>7.15012672644844E-2</v>
      </c>
      <c r="D27" s="251">
        <v>110772.86973293101</v>
      </c>
      <c r="E27" s="366">
        <v>7.1595537278950863E-2</v>
      </c>
      <c r="F27" s="251">
        <v>111973.56445185799</v>
      </c>
      <c r="G27" s="366">
        <v>7.0808204237013353E-2</v>
      </c>
      <c r="H27" s="68"/>
      <c r="I27" s="68"/>
      <c r="J27" s="68"/>
      <c r="K27" s="68"/>
      <c r="L27" s="68"/>
      <c r="M27" s="68"/>
    </row>
    <row r="28" spans="1:15" ht="12" customHeight="1" x14ac:dyDescent="0.2">
      <c r="A28" s="572" t="s">
        <v>416</v>
      </c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  <c r="N28" s="78"/>
      <c r="O28" s="68"/>
    </row>
    <row r="29" spans="1:15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0.52447552447552448</v>
      </c>
      <c r="J31" s="87" t="str">
        <f t="shared" ref="J31:J38" si="5">A9</f>
        <v>JE</v>
      </c>
      <c r="K31" s="70">
        <f t="shared" ref="K31:K38" si="6">H9</f>
        <v>1636958.64</v>
      </c>
      <c r="L31" s="70">
        <f t="shared" ref="L31:L38" si="7">J9</f>
        <v>1479257.26</v>
      </c>
      <c r="M31" s="70">
        <f t="shared" ref="M31:M38" si="8">L9</f>
        <v>1634981.26</v>
      </c>
    </row>
    <row r="32" spans="1:15" x14ac:dyDescent="0.2">
      <c r="H32" s="87" t="str">
        <f t="shared" si="3"/>
        <v>PE</v>
      </c>
      <c r="I32" s="88">
        <f t="shared" si="4"/>
        <v>2.2541329432565749E-2</v>
      </c>
      <c r="J32" s="87" t="str">
        <f t="shared" si="5"/>
        <v>PE</v>
      </c>
      <c r="K32" s="70">
        <f t="shared" si="6"/>
        <v>61527.321999999993</v>
      </c>
      <c r="L32" s="70">
        <f t="shared" si="7"/>
        <v>50693.659999999989</v>
      </c>
      <c r="M32" s="70">
        <f t="shared" si="8"/>
        <v>55295.497000000003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5.3827315782874752E-2</v>
      </c>
      <c r="J34" s="87" t="str">
        <f t="shared" si="5"/>
        <v>PSE</v>
      </c>
      <c r="K34" s="70">
        <f t="shared" si="6"/>
        <v>26578.632000000001</v>
      </c>
      <c r="L34" s="70">
        <f t="shared" si="7"/>
        <v>24641.602999999999</v>
      </c>
      <c r="M34" s="70">
        <f t="shared" si="8"/>
        <v>27385.506000000001</v>
      </c>
    </row>
    <row r="35" spans="8:13" ht="13.5" customHeight="1" x14ac:dyDescent="0.2">
      <c r="H35" s="87" t="str">
        <f t="shared" si="3"/>
        <v>VE</v>
      </c>
      <c r="I35" s="88">
        <f t="shared" si="4"/>
        <v>0.15798652869745922</v>
      </c>
      <c r="J35" s="87" t="str">
        <f t="shared" si="5"/>
        <v>VE</v>
      </c>
      <c r="K35" s="70">
        <f t="shared" si="6"/>
        <v>17178.954000000005</v>
      </c>
      <c r="L35" s="70">
        <f t="shared" si="7"/>
        <v>21738.593000000008</v>
      </c>
      <c r="M35" s="70">
        <f t="shared" si="8"/>
        <v>25722.439000000009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0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 x14ac:dyDescent="0.2">
      <c r="H38" s="87" t="str">
        <f t="shared" si="3"/>
        <v>FVE</v>
      </c>
      <c r="I38" s="88">
        <f t="shared" si="4"/>
        <v>0.11749905885350961</v>
      </c>
      <c r="J38" s="87" t="str">
        <f t="shared" si="5"/>
        <v>FVE</v>
      </c>
      <c r="K38" s="70">
        <f t="shared" si="6"/>
        <v>7752.8449999999993</v>
      </c>
      <c r="L38" s="70">
        <f t="shared" si="7"/>
        <v>15160.552000000032</v>
      </c>
      <c r="M38" s="70">
        <f t="shared" si="8"/>
        <v>30563.297000000053</v>
      </c>
    </row>
    <row r="39" spans="8:13" ht="12.75" customHeight="1" x14ac:dyDescent="0.2"/>
  </sheetData>
  <mergeCells count="21"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A28:E29"/>
    <mergeCell ref="H5:I5"/>
    <mergeCell ref="J5:K5"/>
    <mergeCell ref="L5:M5"/>
    <mergeCell ref="A7:A8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40" t="s">
        <v>417</v>
      </c>
      <c r="M1" s="360" t="str">
        <f>'3.1'!N1</f>
        <v>I. čtvrtletí 2022</v>
      </c>
      <c r="N1" s="78"/>
      <c r="O1" s="68"/>
    </row>
    <row r="2" spans="1:21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79"/>
    </row>
    <row r="4" spans="1:21" ht="13.5" customHeight="1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80"/>
    </row>
    <row r="5" spans="1:21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81"/>
    </row>
    <row r="6" spans="1:21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81"/>
    </row>
    <row r="7" spans="1:21" x14ac:dyDescent="0.2">
      <c r="A7" s="574" t="s">
        <v>53</v>
      </c>
      <c r="B7" s="579">
        <f>F8</f>
        <v>909.66759999999931</v>
      </c>
      <c r="C7" s="569"/>
      <c r="D7" s="569"/>
      <c r="E7" s="569"/>
      <c r="F7" s="569"/>
      <c r="G7" s="581"/>
      <c r="H7" s="579">
        <f>SUM(H8,J8,L8)</f>
        <v>549811.4169999999</v>
      </c>
      <c r="I7" s="569"/>
      <c r="J7" s="569"/>
      <c r="K7" s="569"/>
      <c r="L7" s="569"/>
      <c r="M7" s="569"/>
      <c r="N7" s="82"/>
    </row>
    <row r="8" spans="1:21" x14ac:dyDescent="0.2">
      <c r="A8" s="575"/>
      <c r="B8" s="370">
        <f>SUM(B9:B16)</f>
        <v>913.07750999999894</v>
      </c>
      <c r="C8" s="365">
        <v>4.3703437748553509E-2</v>
      </c>
      <c r="D8" s="330">
        <f>SUM(D9:D16)</f>
        <v>912.82723999999916</v>
      </c>
      <c r="E8" s="365">
        <v>4.3662781652220567E-2</v>
      </c>
      <c r="F8" s="330">
        <f>SUM(F9:F16)</f>
        <v>909.66759999999931</v>
      </c>
      <c r="G8" s="371">
        <v>4.3533286034953086E-2</v>
      </c>
      <c r="H8" s="330">
        <f>SUM(H9:H16)</f>
        <v>170445.76500000007</v>
      </c>
      <c r="I8" s="365">
        <v>2.1046793110470724E-2</v>
      </c>
      <c r="J8" s="330">
        <f>SUM(J9:J16)</f>
        <v>172138.41299999988</v>
      </c>
      <c r="K8" s="365">
        <v>2.4815279842404732E-2</v>
      </c>
      <c r="L8" s="330">
        <f>SUM(L9:L16)</f>
        <v>207227.23899999988</v>
      </c>
      <c r="M8" s="365">
        <v>2.5556014728060281E-2</v>
      </c>
      <c r="N8" s="83"/>
    </row>
    <row r="9" spans="1:21" x14ac:dyDescent="0.2">
      <c r="A9" s="56" t="s">
        <v>7</v>
      </c>
      <c r="B9" s="258">
        <v>0</v>
      </c>
      <c r="C9" s="364">
        <v>0</v>
      </c>
      <c r="D9" s="23">
        <v>0</v>
      </c>
      <c r="E9" s="364">
        <v>0</v>
      </c>
      <c r="F9" s="23">
        <v>0</v>
      </c>
      <c r="G9" s="372">
        <v>0</v>
      </c>
      <c r="H9" s="23">
        <v>0</v>
      </c>
      <c r="I9" s="364">
        <v>0</v>
      </c>
      <c r="J9" s="23">
        <v>0</v>
      </c>
      <c r="K9" s="364">
        <v>0</v>
      </c>
      <c r="L9" s="23">
        <v>0</v>
      </c>
      <c r="M9" s="364">
        <v>0</v>
      </c>
      <c r="N9" s="76"/>
      <c r="O9" s="85"/>
    </row>
    <row r="10" spans="1:21" x14ac:dyDescent="0.2">
      <c r="A10" s="56" t="s">
        <v>20</v>
      </c>
      <c r="B10" s="258">
        <v>226.29999999999998</v>
      </c>
      <c r="C10" s="364">
        <v>2.367705377516131E-2</v>
      </c>
      <c r="D10" s="23">
        <v>226.29999999999998</v>
      </c>
      <c r="E10" s="364">
        <v>2.367705377516131E-2</v>
      </c>
      <c r="F10" s="23">
        <v>226.29999999999998</v>
      </c>
      <c r="G10" s="372">
        <v>2.367705377516131E-2</v>
      </c>
      <c r="H10" s="23">
        <v>49965.093999999997</v>
      </c>
      <c r="I10" s="364">
        <v>1.1885168469485341E-2</v>
      </c>
      <c r="J10" s="23">
        <v>49064.941999999995</v>
      </c>
      <c r="K10" s="364">
        <v>1.4549572215531142E-2</v>
      </c>
      <c r="L10" s="23">
        <v>54555.904999999999</v>
      </c>
      <c r="M10" s="364">
        <v>1.3349337604315767E-2</v>
      </c>
      <c r="N10" s="76"/>
      <c r="O10" s="85"/>
    </row>
    <row r="11" spans="1:21" x14ac:dyDescent="0.2">
      <c r="A11" s="56" t="s">
        <v>21</v>
      </c>
      <c r="B11" s="258">
        <v>118.5</v>
      </c>
      <c r="C11" s="364">
        <v>8.690869086908691E-2</v>
      </c>
      <c r="D11" s="23">
        <v>118.5</v>
      </c>
      <c r="E11" s="364">
        <v>8.690869086908691E-2</v>
      </c>
      <c r="F11" s="23">
        <v>118.5</v>
      </c>
      <c r="G11" s="372">
        <v>8.690869086908691E-2</v>
      </c>
      <c r="H11" s="23">
        <v>56684.4</v>
      </c>
      <c r="I11" s="364">
        <v>0.18222857050822233</v>
      </c>
      <c r="J11" s="23">
        <v>48769.94</v>
      </c>
      <c r="K11" s="364">
        <v>0.32422195609589222</v>
      </c>
      <c r="L11" s="23">
        <v>51560.498</v>
      </c>
      <c r="M11" s="364">
        <v>0.16454272126995836</v>
      </c>
      <c r="N11" s="76"/>
      <c r="O11" s="85"/>
    </row>
    <row r="12" spans="1:21" x14ac:dyDescent="0.2">
      <c r="A12" s="56" t="s">
        <v>22</v>
      </c>
      <c r="B12" s="258">
        <v>79.116999999999976</v>
      </c>
      <c r="C12" s="364">
        <v>8.0397490836553773E-2</v>
      </c>
      <c r="D12" s="23">
        <v>79.072999999999979</v>
      </c>
      <c r="E12" s="364">
        <v>8.0018984433978479E-2</v>
      </c>
      <c r="F12" s="23">
        <v>78.827999999999975</v>
      </c>
      <c r="G12" s="372">
        <v>7.9705074641353443E-2</v>
      </c>
      <c r="H12" s="23">
        <v>37512.362000000008</v>
      </c>
      <c r="I12" s="364">
        <v>9.9349137536668394E-2</v>
      </c>
      <c r="J12" s="23">
        <v>33510.438000000009</v>
      </c>
      <c r="K12" s="364">
        <v>9.8504415340240306E-2</v>
      </c>
      <c r="L12" s="23">
        <v>36311.462999999989</v>
      </c>
      <c r="M12" s="364">
        <v>9.8058478229488794E-2</v>
      </c>
      <c r="N12" s="76"/>
      <c r="O12" s="85"/>
    </row>
    <row r="13" spans="1:21" x14ac:dyDescent="0.2">
      <c r="A13" s="56" t="s">
        <v>43</v>
      </c>
      <c r="B13" s="258">
        <v>34.182999999999993</v>
      </c>
      <c r="C13" s="364">
        <v>3.0727931970625684E-2</v>
      </c>
      <c r="D13" s="23">
        <v>34.182999999999993</v>
      </c>
      <c r="E13" s="364">
        <v>3.0735405562456509E-2</v>
      </c>
      <c r="F13" s="23">
        <v>34.182999999999993</v>
      </c>
      <c r="G13" s="372">
        <v>3.0751497859193563E-2</v>
      </c>
      <c r="H13" s="23">
        <v>7008.2949999999992</v>
      </c>
      <c r="I13" s="364">
        <v>3.4110657411198182E-2</v>
      </c>
      <c r="J13" s="23">
        <v>6747.7020000000011</v>
      </c>
      <c r="K13" s="364">
        <v>3.8184933590197034E-2</v>
      </c>
      <c r="L13" s="23">
        <v>4584.6059999999989</v>
      </c>
      <c r="M13" s="364">
        <v>2.2330258331321979E-2</v>
      </c>
      <c r="N13" s="76"/>
      <c r="O13" s="85"/>
    </row>
    <row r="14" spans="1:21" x14ac:dyDescent="0.2">
      <c r="A14" s="56" t="s">
        <v>44</v>
      </c>
      <c r="B14" s="258">
        <v>0</v>
      </c>
      <c r="C14" s="364">
        <v>0</v>
      </c>
      <c r="D14" s="23">
        <v>0</v>
      </c>
      <c r="E14" s="364">
        <v>0</v>
      </c>
      <c r="F14" s="23">
        <v>0</v>
      </c>
      <c r="G14" s="372">
        <v>0</v>
      </c>
      <c r="H14" s="23">
        <v>0</v>
      </c>
      <c r="I14" s="364">
        <v>0</v>
      </c>
      <c r="J14" s="23">
        <v>0</v>
      </c>
      <c r="K14" s="364">
        <v>0</v>
      </c>
      <c r="L14" s="23">
        <v>0</v>
      </c>
      <c r="M14" s="364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8">
        <v>8.4101999999999997</v>
      </c>
      <c r="C15" s="364">
        <v>2.4778742289236166E-2</v>
      </c>
      <c r="D15" s="23">
        <v>8.4101999999999997</v>
      </c>
      <c r="E15" s="74">
        <v>2.4778742289236166E-2</v>
      </c>
      <c r="F15" s="23">
        <v>8.4101999999999997</v>
      </c>
      <c r="G15" s="373">
        <v>2.4778742289236166E-2</v>
      </c>
      <c r="H15" s="23">
        <v>1921.6180000000002</v>
      </c>
      <c r="I15" s="364">
        <v>2.1925887520315008E-2</v>
      </c>
      <c r="J15" s="23">
        <v>2315.0140000000001</v>
      </c>
      <c r="K15" s="74">
        <v>2.182929580711172E-2</v>
      </c>
      <c r="L15" s="23">
        <v>1156.2830000000001</v>
      </c>
      <c r="M15" s="74">
        <v>2.2809450759366849E-2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7" t="s">
        <v>46</v>
      </c>
      <c r="B16" s="259">
        <v>446.56730999999911</v>
      </c>
      <c r="C16" s="365">
        <v>0.21532979132490174</v>
      </c>
      <c r="D16" s="251">
        <v>446.36103999999921</v>
      </c>
      <c r="E16" s="366">
        <v>0.21420905800346471</v>
      </c>
      <c r="F16" s="251">
        <v>443.44639999999947</v>
      </c>
      <c r="G16" s="374">
        <v>0.21390122265715872</v>
      </c>
      <c r="H16" s="251">
        <v>17353.996000000039</v>
      </c>
      <c r="I16" s="365">
        <v>0.28859190002804502</v>
      </c>
      <c r="J16" s="251">
        <v>31730.376999999877</v>
      </c>
      <c r="K16" s="366">
        <v>0.25410251361818642</v>
      </c>
      <c r="L16" s="251">
        <v>59058.483999999909</v>
      </c>
      <c r="M16" s="366">
        <v>0.22816368338856127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77"/>
      <c r="O17" s="69"/>
    </row>
    <row r="18" spans="1:20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6.8047292111348828E-2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0.11193390172112484</v>
      </c>
      <c r="J20" s="87" t="str">
        <f t="shared" ref="J20:J26" si="1">A10</f>
        <v>PE</v>
      </c>
      <c r="K20" s="76">
        <f t="shared" si="0"/>
        <v>153585.94099999999</v>
      </c>
      <c r="L20" s="87" t="str">
        <f t="shared" ref="L20:L26" si="2">A10</f>
        <v>PE</v>
      </c>
      <c r="M20" s="85">
        <f>K20/'6.1, 6.2'!C5</f>
        <v>1.3168608932955118E-2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 *)</v>
      </c>
      <c r="I21" s="86">
        <f>(B26+D26+F26)/'6.1, 6.2'!D25</f>
        <v>8.6002087034420416E-2</v>
      </c>
      <c r="J21" s="87" t="str">
        <f t="shared" si="1"/>
        <v>PPE</v>
      </c>
      <c r="K21" s="76">
        <f t="shared" si="0"/>
        <v>157014.83799999999</v>
      </c>
      <c r="L21" s="87" t="str">
        <f t="shared" si="2"/>
        <v>PPE</v>
      </c>
      <c r="M21" s="85">
        <f>K21/'6.1, 6.2'!D5</f>
        <v>0.20264166641052769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7" t="s">
        <v>53</v>
      </c>
      <c r="B22" s="569">
        <f>SUM(B23,D23,F23)</f>
        <v>1488378.6464272081</v>
      </c>
      <c r="C22" s="569"/>
      <c r="D22" s="569"/>
      <c r="E22" s="569"/>
      <c r="F22" s="569"/>
      <c r="G22" s="569"/>
      <c r="H22" s="78" t="str">
        <f>A27</f>
        <v>MOO *)</v>
      </c>
      <c r="I22" s="86">
        <f>(B27+D27+F27)/'6.1, 6.2'!E25</f>
        <v>9.7902983600207716E-2</v>
      </c>
      <c r="J22" s="87" t="str">
        <f t="shared" si="1"/>
        <v>PSE</v>
      </c>
      <c r="K22" s="76">
        <f t="shared" si="0"/>
        <v>107334.26300000001</v>
      </c>
      <c r="L22" s="87" t="str">
        <f t="shared" si="2"/>
        <v>PSE</v>
      </c>
      <c r="M22" s="85">
        <f>K22/'6.1, 6.2'!E5</f>
        <v>9.8645782846640703E-2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8"/>
      <c r="B23" s="330">
        <f>SUM(B24:B27)</f>
        <v>523090.06824271398</v>
      </c>
      <c r="C23" s="375">
        <v>9.7342280369720979E-2</v>
      </c>
      <c r="D23" s="330">
        <f>SUM(D24:D27)</f>
        <v>459445.38915824005</v>
      </c>
      <c r="E23" s="375">
        <v>9.7278185492661914E-2</v>
      </c>
      <c r="F23" s="330">
        <f>SUM(F24:F27)</f>
        <v>505843.18902625388</v>
      </c>
      <c r="G23" s="375">
        <v>9.9438414992704324E-2</v>
      </c>
      <c r="H23" s="68"/>
      <c r="I23" s="68"/>
      <c r="J23" s="87" t="str">
        <f t="shared" si="1"/>
        <v>VE</v>
      </c>
      <c r="K23" s="76">
        <f t="shared" si="0"/>
        <v>18340.602999999999</v>
      </c>
      <c r="L23" s="87" t="str">
        <f t="shared" si="2"/>
        <v>VE</v>
      </c>
      <c r="M23" s="85">
        <f>K23/'6.1, 6.2'!F5</f>
        <v>3.1219223149677098E-2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42110.444000000003</v>
      </c>
      <c r="C24" s="364">
        <v>6.5334539803853536E-2</v>
      </c>
      <c r="D24" s="23">
        <v>37637.909</v>
      </c>
      <c r="E24" s="364">
        <v>6.5054538211098606E-2</v>
      </c>
      <c r="F24" s="23">
        <v>48729.858</v>
      </c>
      <c r="G24" s="364">
        <v>7.3280480102983367E-2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231090.14799999999</v>
      </c>
      <c r="C25" s="364">
        <v>0.11214843714400467</v>
      </c>
      <c r="D25" s="23">
        <v>210861.91899999999</v>
      </c>
      <c r="E25" s="364">
        <v>0.11094316820510626</v>
      </c>
      <c r="F25" s="23">
        <v>236022.06</v>
      </c>
      <c r="G25" s="364">
        <v>0.11262147352424631</v>
      </c>
      <c r="H25" s="68"/>
      <c r="I25" s="68"/>
      <c r="J25" s="87" t="str">
        <f t="shared" si="1"/>
        <v>VTE</v>
      </c>
      <c r="K25" s="76">
        <f t="shared" si="0"/>
        <v>5392.9150000000009</v>
      </c>
      <c r="L25" s="87" t="str">
        <f t="shared" si="2"/>
        <v>VTE</v>
      </c>
      <c r="M25" s="85">
        <f>K25/'6.1, 6.2'!H5</f>
        <v>2.2067250188570964E-2</v>
      </c>
      <c r="N25" s="78"/>
      <c r="O25" s="86"/>
    </row>
    <row r="26" spans="1:20" ht="13.5" x14ac:dyDescent="0.2">
      <c r="A26" s="18" t="s">
        <v>337</v>
      </c>
      <c r="B26" s="23">
        <v>67209.558056893002</v>
      </c>
      <c r="C26" s="364">
        <v>8.321610789842597E-2</v>
      </c>
      <c r="D26" s="23">
        <v>58864.978549517102</v>
      </c>
      <c r="E26" s="74">
        <v>8.4501764223794698E-2</v>
      </c>
      <c r="F26" s="23">
        <v>67362.249112582896</v>
      </c>
      <c r="G26" s="74">
        <v>9.0425544416470272E-2</v>
      </c>
      <c r="H26" s="68"/>
      <c r="I26" s="68"/>
      <c r="J26" s="87" t="str">
        <f t="shared" si="1"/>
        <v>FVE</v>
      </c>
      <c r="K26" s="76">
        <f t="shared" si="0"/>
        <v>108142.85699999983</v>
      </c>
      <c r="L26" s="87" t="str">
        <f t="shared" si="2"/>
        <v>FVE</v>
      </c>
      <c r="M26" s="85">
        <f>K26/'6.1, 6.2'!I5</f>
        <v>0.24364823807831457</v>
      </c>
      <c r="N26" s="78"/>
      <c r="O26" s="86"/>
    </row>
    <row r="27" spans="1:20" ht="13.5" x14ac:dyDescent="0.2">
      <c r="A27" s="447" t="s">
        <v>338</v>
      </c>
      <c r="B27" s="251">
        <v>182679.91818582098</v>
      </c>
      <c r="C27" s="365">
        <v>9.8164418860515454E-2</v>
      </c>
      <c r="D27" s="251">
        <v>152080.58260872299</v>
      </c>
      <c r="E27" s="366">
        <v>9.8293842597186751E-2</v>
      </c>
      <c r="F27" s="251">
        <v>153729.02191367102</v>
      </c>
      <c r="G27" s="366">
        <v>9.7212909440777373E-2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 x14ac:dyDescent="0.2">
      <c r="A28" s="572" t="s">
        <v>418</v>
      </c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</row>
    <row r="29" spans="1:20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2.367705377516131E-2</v>
      </c>
      <c r="J32" s="87" t="str">
        <f t="shared" si="5"/>
        <v>PE</v>
      </c>
      <c r="K32" s="70">
        <f t="shared" si="6"/>
        <v>49965.093999999997</v>
      </c>
      <c r="L32" s="70">
        <f t="shared" si="7"/>
        <v>49064.941999999995</v>
      </c>
      <c r="M32" s="70">
        <f t="shared" si="8"/>
        <v>54555.904999999999</v>
      </c>
    </row>
    <row r="33" spans="8:13" x14ac:dyDescent="0.2">
      <c r="H33" s="87" t="str">
        <f t="shared" si="3"/>
        <v>PPE</v>
      </c>
      <c r="I33" s="88">
        <f t="shared" si="4"/>
        <v>8.690869086908691E-2</v>
      </c>
      <c r="J33" s="87" t="str">
        <f t="shared" si="5"/>
        <v>PPE</v>
      </c>
      <c r="K33" s="70">
        <f t="shared" si="6"/>
        <v>56684.4</v>
      </c>
      <c r="L33" s="70">
        <f t="shared" si="7"/>
        <v>48769.94</v>
      </c>
      <c r="M33" s="70">
        <f t="shared" si="8"/>
        <v>51560.498</v>
      </c>
    </row>
    <row r="34" spans="8:13" ht="13.5" customHeight="1" x14ac:dyDescent="0.2">
      <c r="H34" s="87" t="str">
        <f t="shared" si="3"/>
        <v>PSE</v>
      </c>
      <c r="I34" s="88">
        <f t="shared" si="4"/>
        <v>7.9705074641353443E-2</v>
      </c>
      <c r="J34" s="87" t="str">
        <f t="shared" si="5"/>
        <v>PSE</v>
      </c>
      <c r="K34" s="70">
        <f t="shared" si="6"/>
        <v>37512.362000000008</v>
      </c>
      <c r="L34" s="70">
        <f t="shared" si="7"/>
        <v>33510.438000000009</v>
      </c>
      <c r="M34" s="70">
        <f t="shared" si="8"/>
        <v>36311.462999999989</v>
      </c>
    </row>
    <row r="35" spans="8:13" ht="12.75" customHeight="1" x14ac:dyDescent="0.2">
      <c r="H35" s="87" t="str">
        <f t="shared" si="3"/>
        <v>VE</v>
      </c>
      <c r="I35" s="88">
        <f t="shared" si="4"/>
        <v>3.0751497859193563E-2</v>
      </c>
      <c r="J35" s="87" t="str">
        <f t="shared" si="5"/>
        <v>VE</v>
      </c>
      <c r="K35" s="70">
        <f t="shared" si="6"/>
        <v>7008.2949999999992</v>
      </c>
      <c r="L35" s="70">
        <f t="shared" si="7"/>
        <v>6747.7020000000011</v>
      </c>
      <c r="M35" s="70">
        <f t="shared" si="8"/>
        <v>4584.6059999999989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2.4778742289236166E-2</v>
      </c>
      <c r="J37" s="87" t="str">
        <f t="shared" si="5"/>
        <v>VTE</v>
      </c>
      <c r="K37" s="70">
        <f t="shared" si="6"/>
        <v>1921.6180000000002</v>
      </c>
      <c r="L37" s="70">
        <f t="shared" si="7"/>
        <v>2315.0140000000001</v>
      </c>
      <c r="M37" s="70">
        <f t="shared" si="8"/>
        <v>1156.2830000000001</v>
      </c>
    </row>
    <row r="38" spans="8:13" ht="12.75" customHeight="1" x14ac:dyDescent="0.2">
      <c r="H38" s="87" t="str">
        <f t="shared" si="3"/>
        <v>FVE</v>
      </c>
      <c r="I38" s="88">
        <f t="shared" si="4"/>
        <v>0.21390122265715872</v>
      </c>
      <c r="J38" s="87" t="str">
        <f t="shared" si="5"/>
        <v>FVE</v>
      </c>
      <c r="K38" s="70">
        <f t="shared" si="6"/>
        <v>17353.996000000039</v>
      </c>
      <c r="L38" s="70">
        <f t="shared" si="7"/>
        <v>31730.376999999877</v>
      </c>
      <c r="M38" s="70">
        <f t="shared" si="8"/>
        <v>59058.483999999909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40" t="s">
        <v>420</v>
      </c>
      <c r="M1" s="360" t="str">
        <f>'3.1'!N1</f>
        <v>I. čtvrtletí 2022</v>
      </c>
    </row>
    <row r="2" spans="1:24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24"/>
    </row>
    <row r="4" spans="1:24" ht="13.5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72"/>
    </row>
    <row r="5" spans="1:24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67"/>
    </row>
    <row r="6" spans="1:24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67"/>
    </row>
    <row r="7" spans="1:24" x14ac:dyDescent="0.2">
      <c r="A7" s="574" t="s">
        <v>53</v>
      </c>
      <c r="B7" s="579">
        <f>F8</f>
        <v>1051.1505400000001</v>
      </c>
      <c r="C7" s="569"/>
      <c r="D7" s="569"/>
      <c r="E7" s="569"/>
      <c r="F7" s="569"/>
      <c r="G7" s="581"/>
      <c r="H7" s="579">
        <f>SUM(H8,J8,L8)</f>
        <v>777279.478</v>
      </c>
      <c r="I7" s="569"/>
      <c r="J7" s="569"/>
      <c r="K7" s="569"/>
      <c r="L7" s="569"/>
      <c r="M7" s="569"/>
      <c r="N7" s="73"/>
    </row>
    <row r="8" spans="1:24" x14ac:dyDescent="0.2">
      <c r="A8" s="575"/>
      <c r="B8" s="370">
        <f>SUM(B9:B16)</f>
        <v>1051.2220600000001</v>
      </c>
      <c r="C8" s="365">
        <v>5.0315572726258737E-2</v>
      </c>
      <c r="D8" s="330">
        <f>SUM(D9:D16)</f>
        <v>1051.21156</v>
      </c>
      <c r="E8" s="365">
        <v>5.028204549917923E-2</v>
      </c>
      <c r="F8" s="330">
        <f>SUM(F9:F16)</f>
        <v>1051.1505400000001</v>
      </c>
      <c r="G8" s="371">
        <v>5.0304129908128464E-2</v>
      </c>
      <c r="H8" s="330">
        <f>SUM(H9:H16)</f>
        <v>262585.51200000005</v>
      </c>
      <c r="I8" s="365">
        <v>3.2424290183279275E-2</v>
      </c>
      <c r="J8" s="330">
        <f>SUM(J9:J16)</f>
        <v>235567.25299999991</v>
      </c>
      <c r="K8" s="365">
        <v>3.3959110015157147E-2</v>
      </c>
      <c r="L8" s="330">
        <f>SUM(L9:L16)</f>
        <v>279126.71300000005</v>
      </c>
      <c r="M8" s="365">
        <v>3.4422918641612843E-2</v>
      </c>
      <c r="N8" s="10"/>
    </row>
    <row r="9" spans="1:24" x14ac:dyDescent="0.2">
      <c r="A9" s="56" t="s">
        <v>7</v>
      </c>
      <c r="B9" s="258">
        <v>0</v>
      </c>
      <c r="C9" s="364">
        <v>0</v>
      </c>
      <c r="D9" s="23">
        <v>0</v>
      </c>
      <c r="E9" s="364">
        <v>0</v>
      </c>
      <c r="F9" s="23">
        <v>0</v>
      </c>
      <c r="G9" s="372">
        <v>0</v>
      </c>
      <c r="H9" s="23">
        <v>0</v>
      </c>
      <c r="I9" s="364">
        <v>0</v>
      </c>
      <c r="J9" s="23">
        <v>0</v>
      </c>
      <c r="K9" s="364">
        <v>0</v>
      </c>
      <c r="L9" s="23">
        <v>0</v>
      </c>
      <c r="M9" s="364">
        <v>0</v>
      </c>
      <c r="N9" s="76"/>
      <c r="O9" s="85"/>
      <c r="X9" s="70"/>
    </row>
    <row r="10" spans="1:24" x14ac:dyDescent="0.2">
      <c r="A10" s="56" t="s">
        <v>20</v>
      </c>
      <c r="B10" s="258">
        <v>539.80600000000004</v>
      </c>
      <c r="C10" s="364">
        <v>5.6478195714338174E-2</v>
      </c>
      <c r="D10" s="23">
        <v>539.80600000000004</v>
      </c>
      <c r="E10" s="364">
        <v>5.6478195714338174E-2</v>
      </c>
      <c r="F10" s="23">
        <v>539.80600000000004</v>
      </c>
      <c r="G10" s="372">
        <v>5.6478195714338174E-2</v>
      </c>
      <c r="H10" s="23">
        <v>223639.24400000004</v>
      </c>
      <c r="I10" s="364">
        <v>5.3196939674092066E-2</v>
      </c>
      <c r="J10" s="23">
        <v>187878.89599999995</v>
      </c>
      <c r="K10" s="364">
        <v>5.5713049963989854E-2</v>
      </c>
      <c r="L10" s="23">
        <v>237793.486</v>
      </c>
      <c r="M10" s="364">
        <v>5.8185920015828445E-2</v>
      </c>
      <c r="N10" s="76"/>
      <c r="O10" s="85"/>
      <c r="X10" s="70"/>
    </row>
    <row r="11" spans="1:24" x14ac:dyDescent="0.2">
      <c r="A11" s="56" t="s">
        <v>21</v>
      </c>
      <c r="B11" s="258">
        <v>400</v>
      </c>
      <c r="C11" s="364">
        <v>0.29336266960029334</v>
      </c>
      <c r="D11" s="23">
        <v>400</v>
      </c>
      <c r="E11" s="364">
        <v>0.29336266960029334</v>
      </c>
      <c r="F11" s="23">
        <v>400</v>
      </c>
      <c r="G11" s="372">
        <v>0.29336266960029334</v>
      </c>
      <c r="H11" s="23">
        <v>12787.09</v>
      </c>
      <c r="I11" s="364">
        <v>4.1107837988229291E-2</v>
      </c>
      <c r="J11" s="23">
        <v>15978.24</v>
      </c>
      <c r="K11" s="364">
        <v>0.10622314129912049</v>
      </c>
      <c r="L11" s="23">
        <v>16875.97</v>
      </c>
      <c r="M11" s="364">
        <v>5.3855531571285038E-2</v>
      </c>
      <c r="N11" s="76"/>
      <c r="O11" s="85"/>
      <c r="X11" s="70"/>
    </row>
    <row r="12" spans="1:24" x14ac:dyDescent="0.2">
      <c r="A12" s="56" t="s">
        <v>22</v>
      </c>
      <c r="B12" s="258">
        <v>22.75</v>
      </c>
      <c r="C12" s="364">
        <v>2.3118203629202309E-2</v>
      </c>
      <c r="D12" s="23">
        <v>22.75</v>
      </c>
      <c r="E12" s="364">
        <v>2.3022168070934591E-2</v>
      </c>
      <c r="F12" s="23">
        <v>22.75</v>
      </c>
      <c r="G12" s="372">
        <v>2.3003126402937932E-2</v>
      </c>
      <c r="H12" s="23">
        <v>8623.1520000000019</v>
      </c>
      <c r="I12" s="364">
        <v>2.2837877125615209E-2</v>
      </c>
      <c r="J12" s="23">
        <v>7999.4369999999999</v>
      </c>
      <c r="K12" s="364">
        <v>2.3514460322365396E-2</v>
      </c>
      <c r="L12" s="23">
        <v>8806.2080000000005</v>
      </c>
      <c r="M12" s="364">
        <v>2.3781012498789993E-2</v>
      </c>
      <c r="N12" s="76"/>
      <c r="O12" s="85"/>
      <c r="X12" s="70"/>
    </row>
    <row r="13" spans="1:24" x14ac:dyDescent="0.2">
      <c r="A13" s="56" t="s">
        <v>43</v>
      </c>
      <c r="B13" s="258">
        <v>7.9469999999999974</v>
      </c>
      <c r="C13" s="364">
        <v>7.1437520220741972E-3</v>
      </c>
      <c r="D13" s="23">
        <v>7.9469999999999974</v>
      </c>
      <c r="E13" s="364">
        <v>7.1454895124723359E-3</v>
      </c>
      <c r="F13" s="23">
        <v>7.9119999999999973</v>
      </c>
      <c r="G13" s="372">
        <v>7.1177442313998017E-3</v>
      </c>
      <c r="H13" s="23">
        <v>3201.97</v>
      </c>
      <c r="I13" s="364">
        <v>1.5584575379737047E-2</v>
      </c>
      <c r="J13" s="23">
        <v>2911.5039999999995</v>
      </c>
      <c r="K13" s="364">
        <v>1.6476066501987342E-2</v>
      </c>
      <c r="L13" s="23">
        <v>3227.8070000000016</v>
      </c>
      <c r="M13" s="364">
        <v>1.5721692148387333E-2</v>
      </c>
      <c r="N13" s="76"/>
      <c r="O13" s="85"/>
      <c r="X13" s="70"/>
    </row>
    <row r="14" spans="1:24" x14ac:dyDescent="0.2">
      <c r="A14" s="56" t="s">
        <v>44</v>
      </c>
      <c r="B14" s="258">
        <v>0</v>
      </c>
      <c r="C14" s="364">
        <v>0</v>
      </c>
      <c r="D14" s="23">
        <v>0</v>
      </c>
      <c r="E14" s="364">
        <v>0</v>
      </c>
      <c r="F14" s="23">
        <v>0</v>
      </c>
      <c r="G14" s="372">
        <v>0</v>
      </c>
      <c r="H14" s="23">
        <v>0</v>
      </c>
      <c r="I14" s="364">
        <v>0</v>
      </c>
      <c r="J14" s="23">
        <v>0</v>
      </c>
      <c r="K14" s="364">
        <v>0</v>
      </c>
      <c r="L14" s="23">
        <v>0</v>
      </c>
      <c r="M14" s="364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8">
        <v>67.91</v>
      </c>
      <c r="C15" s="364">
        <v>0.20008137605075124</v>
      </c>
      <c r="D15" s="23">
        <v>67.91</v>
      </c>
      <c r="E15" s="74">
        <v>0.20008137605075124</v>
      </c>
      <c r="F15" s="23">
        <v>67.91</v>
      </c>
      <c r="G15" s="373">
        <v>0.20008137605075124</v>
      </c>
      <c r="H15" s="23">
        <v>14129.621999999999</v>
      </c>
      <c r="I15" s="364">
        <v>0.16122064982559922</v>
      </c>
      <c r="J15" s="23">
        <v>20224.050000000003</v>
      </c>
      <c r="K15" s="74">
        <v>0.19070155509548442</v>
      </c>
      <c r="L15" s="23">
        <v>10947.199999999999</v>
      </c>
      <c r="M15" s="74">
        <v>0.2159502642112188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7" t="s">
        <v>46</v>
      </c>
      <c r="B16" s="259">
        <v>12.80905999999999</v>
      </c>
      <c r="C16" s="365">
        <v>6.1763863030371595E-3</v>
      </c>
      <c r="D16" s="251">
        <v>12.79855999999999</v>
      </c>
      <c r="E16" s="366">
        <v>6.1420402672258895E-3</v>
      </c>
      <c r="F16" s="251">
        <v>12.772539999999989</v>
      </c>
      <c r="G16" s="374">
        <v>6.1609744096185401E-3</v>
      </c>
      <c r="H16" s="251">
        <v>204.43400000000008</v>
      </c>
      <c r="I16" s="365">
        <v>3.3996778891923936E-3</v>
      </c>
      <c r="J16" s="251">
        <v>575.12599999999986</v>
      </c>
      <c r="K16" s="366">
        <v>4.6057114999665345E-3</v>
      </c>
      <c r="L16" s="251">
        <v>1476.0419999999992</v>
      </c>
      <c r="M16" s="366">
        <v>5.7024690907443391E-3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77"/>
      <c r="O17" s="69"/>
    </row>
    <row r="18" spans="1:15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1.4382484835642056E-2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2.0916477819318539E-2</v>
      </c>
      <c r="J20" s="87" t="str">
        <f t="shared" ref="J20:J26" si="1">A10</f>
        <v>PE</v>
      </c>
      <c r="K20" s="76">
        <f t="shared" si="0"/>
        <v>649311.62600000005</v>
      </c>
      <c r="L20" s="87" t="str">
        <f t="shared" ref="L20:L26" si="2">A10</f>
        <v>PE</v>
      </c>
      <c r="M20" s="85">
        <f>K20/'6.1, 6.2'!C5</f>
        <v>5.5672614451183482E-2</v>
      </c>
      <c r="N20" s="78"/>
      <c r="O20" s="68"/>
    </row>
    <row r="21" spans="1:15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</v>
      </c>
      <c r="I21" s="86">
        <f>(B26+D26+F26)/'6.1, 6.2'!D25</f>
        <v>2.9554111515314219E-2</v>
      </c>
      <c r="J21" s="87" t="str">
        <f t="shared" si="1"/>
        <v>PPE</v>
      </c>
      <c r="K21" s="76">
        <f t="shared" si="0"/>
        <v>45641.3</v>
      </c>
      <c r="L21" s="87" t="str">
        <f t="shared" si="2"/>
        <v>PPE</v>
      </c>
      <c r="M21" s="85">
        <f>K21/'6.1, 6.2'!D5</f>
        <v>5.8904172414219982E-2</v>
      </c>
      <c r="N21" s="78"/>
      <c r="O21" s="68"/>
    </row>
    <row r="22" spans="1:15" x14ac:dyDescent="0.2">
      <c r="A22" s="567" t="s">
        <v>53</v>
      </c>
      <c r="B22" s="569">
        <f>SUM(B23,D23,F23)</f>
        <v>344439.19400000002</v>
      </c>
      <c r="C22" s="569"/>
      <c r="D22" s="569"/>
      <c r="E22" s="569"/>
      <c r="F22" s="569"/>
      <c r="G22" s="569"/>
      <c r="H22" s="78" t="str">
        <f>A27</f>
        <v>MOO</v>
      </c>
      <c r="I22" s="86">
        <f>(B27+D27+F27)/'6.1, 6.2'!E25</f>
        <v>2.4876364948231117E-2</v>
      </c>
      <c r="J22" s="87" t="str">
        <f t="shared" si="1"/>
        <v>PSE</v>
      </c>
      <c r="K22" s="76">
        <f t="shared" si="0"/>
        <v>25428.796999999999</v>
      </c>
      <c r="L22" s="87" t="str">
        <f t="shared" si="2"/>
        <v>PSE</v>
      </c>
      <c r="M22" s="85">
        <f>K22/'6.1, 6.2'!E5</f>
        <v>2.3370390002242884E-2</v>
      </c>
      <c r="N22" s="78"/>
      <c r="O22" s="68"/>
    </row>
    <row r="23" spans="1:15" x14ac:dyDescent="0.2">
      <c r="A23" s="568"/>
      <c r="B23" s="330">
        <f>SUM(B24:B27)</f>
        <v>122188.77299999999</v>
      </c>
      <c r="C23" s="375">
        <v>2.2738213782868666E-2</v>
      </c>
      <c r="D23" s="330">
        <f>SUM(D24:D27)</f>
        <v>107220.22199999999</v>
      </c>
      <c r="E23" s="375">
        <v>2.2701694021545774E-2</v>
      </c>
      <c r="F23" s="330">
        <f>SUM(F24:F27)</f>
        <v>115030.19899999999</v>
      </c>
      <c r="G23" s="375">
        <v>2.2612582146009072E-2</v>
      </c>
      <c r="H23" s="68"/>
      <c r="I23" s="68"/>
      <c r="J23" s="87" t="str">
        <f t="shared" si="1"/>
        <v>VE</v>
      </c>
      <c r="K23" s="76">
        <f t="shared" si="0"/>
        <v>9341.2810000000009</v>
      </c>
      <c r="L23" s="87" t="str">
        <f t="shared" si="2"/>
        <v>VE</v>
      </c>
      <c r="M23" s="85">
        <f>K23/'6.1, 6.2'!F5</f>
        <v>1.5900651469465801E-2</v>
      </c>
      <c r="N23" s="78"/>
      <c r="O23" s="68"/>
    </row>
    <row r="24" spans="1:15" x14ac:dyDescent="0.2">
      <c r="A24" s="18" t="s">
        <v>8</v>
      </c>
      <c r="B24" s="23">
        <v>9108.8559999999998</v>
      </c>
      <c r="C24" s="364">
        <v>1.4132430303978035E-2</v>
      </c>
      <c r="D24" s="23">
        <v>8450.8580000000002</v>
      </c>
      <c r="E24" s="364">
        <v>1.4606727081399989E-2</v>
      </c>
      <c r="F24" s="23">
        <v>9595.4580000000005</v>
      </c>
      <c r="G24" s="364">
        <v>1.442975206387863E-2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 x14ac:dyDescent="0.2">
      <c r="A25" s="18" t="s">
        <v>9</v>
      </c>
      <c r="B25" s="23">
        <v>42703.288</v>
      </c>
      <c r="C25" s="364">
        <v>2.0723977424214248E-2</v>
      </c>
      <c r="D25" s="23">
        <v>39655.699999999997</v>
      </c>
      <c r="E25" s="364">
        <v>2.0864502306797428E-2</v>
      </c>
      <c r="F25" s="23">
        <v>44330.34</v>
      </c>
      <c r="G25" s="364">
        <v>2.1152888050510351E-2</v>
      </c>
      <c r="H25" s="68"/>
      <c r="I25" s="68"/>
      <c r="J25" s="87" t="str">
        <f t="shared" si="1"/>
        <v>VTE</v>
      </c>
      <c r="K25" s="76">
        <f t="shared" si="0"/>
        <v>45300.872000000003</v>
      </c>
      <c r="L25" s="87" t="str">
        <f t="shared" si="2"/>
        <v>VTE</v>
      </c>
      <c r="M25" s="85">
        <f>K25/'6.1, 6.2'!H5</f>
        <v>0.18536648105605763</v>
      </c>
      <c r="N25" s="78"/>
      <c r="O25" s="86"/>
    </row>
    <row r="26" spans="1:15" x14ac:dyDescent="0.2">
      <c r="A26" s="18" t="s">
        <v>132</v>
      </c>
      <c r="B26" s="23">
        <v>24010.902999999998</v>
      </c>
      <c r="C26" s="364">
        <v>2.972931161212591E-2</v>
      </c>
      <c r="D26" s="23">
        <v>20722.473999999998</v>
      </c>
      <c r="E26" s="74">
        <v>2.9747494269597091E-2</v>
      </c>
      <c r="F26" s="23">
        <v>21740.037</v>
      </c>
      <c r="G26" s="74">
        <v>2.9183329049385857E-2</v>
      </c>
      <c r="H26" s="68"/>
      <c r="I26" s="68"/>
      <c r="J26" s="87" t="str">
        <f t="shared" si="1"/>
        <v>FVE</v>
      </c>
      <c r="K26" s="76">
        <f t="shared" si="0"/>
        <v>2255.601999999999</v>
      </c>
      <c r="L26" s="87" t="str">
        <f t="shared" si="2"/>
        <v>FVE</v>
      </c>
      <c r="M26" s="85">
        <f>K26/'6.1, 6.2'!I5</f>
        <v>5.0819209733466084E-3</v>
      </c>
      <c r="N26" s="78"/>
      <c r="O26" s="86"/>
    </row>
    <row r="27" spans="1:15" x14ac:dyDescent="0.2">
      <c r="A27" s="447" t="s">
        <v>130</v>
      </c>
      <c r="B27" s="251">
        <v>46365.726000000002</v>
      </c>
      <c r="C27" s="365">
        <v>2.4914969269945523E-2</v>
      </c>
      <c r="D27" s="251">
        <v>38391.19</v>
      </c>
      <c r="E27" s="366">
        <v>2.4813276765828514E-2</v>
      </c>
      <c r="F27" s="251">
        <v>39364.364000000001</v>
      </c>
      <c r="G27" s="366">
        <v>2.4892660508012306E-2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2"/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5.6478195714338174E-2</v>
      </c>
      <c r="J32" s="87" t="str">
        <f t="shared" si="5"/>
        <v>PE</v>
      </c>
      <c r="K32" s="70">
        <f t="shared" si="6"/>
        <v>223639.24400000004</v>
      </c>
      <c r="L32" s="70">
        <f t="shared" si="7"/>
        <v>187878.89599999995</v>
      </c>
      <c r="M32" s="70">
        <f t="shared" si="8"/>
        <v>237793.486</v>
      </c>
    </row>
    <row r="33" spans="8:13" ht="12.75" customHeight="1" x14ac:dyDescent="0.2">
      <c r="H33" s="87" t="str">
        <f t="shared" si="3"/>
        <v>PPE</v>
      </c>
      <c r="I33" s="88">
        <f t="shared" si="4"/>
        <v>0.29336266960029334</v>
      </c>
      <c r="J33" s="87" t="str">
        <f t="shared" si="5"/>
        <v>PPE</v>
      </c>
      <c r="K33" s="70">
        <f t="shared" si="6"/>
        <v>12787.09</v>
      </c>
      <c r="L33" s="70">
        <f t="shared" si="7"/>
        <v>15978.24</v>
      </c>
      <c r="M33" s="70">
        <f t="shared" si="8"/>
        <v>16875.97</v>
      </c>
    </row>
    <row r="34" spans="8:13" x14ac:dyDescent="0.2">
      <c r="H34" s="87" t="str">
        <f t="shared" si="3"/>
        <v>PSE</v>
      </c>
      <c r="I34" s="88">
        <f t="shared" si="4"/>
        <v>2.3003126402937932E-2</v>
      </c>
      <c r="J34" s="87" t="str">
        <f t="shared" si="5"/>
        <v>PSE</v>
      </c>
      <c r="K34" s="70">
        <f t="shared" si="6"/>
        <v>8623.1520000000019</v>
      </c>
      <c r="L34" s="70">
        <f t="shared" si="7"/>
        <v>7999.4369999999999</v>
      </c>
      <c r="M34" s="70">
        <f t="shared" si="8"/>
        <v>8806.2080000000005</v>
      </c>
    </row>
    <row r="35" spans="8:13" ht="13.5" customHeight="1" x14ac:dyDescent="0.2">
      <c r="H35" s="87" t="str">
        <f t="shared" si="3"/>
        <v>VE</v>
      </c>
      <c r="I35" s="88">
        <f t="shared" si="4"/>
        <v>7.1177442313998017E-3</v>
      </c>
      <c r="J35" s="87" t="str">
        <f t="shared" si="5"/>
        <v>VE</v>
      </c>
      <c r="K35" s="70">
        <f t="shared" si="6"/>
        <v>3201.97</v>
      </c>
      <c r="L35" s="70">
        <f t="shared" si="7"/>
        <v>2911.5039999999995</v>
      </c>
      <c r="M35" s="70">
        <f t="shared" si="8"/>
        <v>3227.8070000000016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0.20008137605075124</v>
      </c>
      <c r="J37" s="87" t="str">
        <f t="shared" si="5"/>
        <v>VTE</v>
      </c>
      <c r="K37" s="70">
        <f t="shared" si="6"/>
        <v>14129.621999999999</v>
      </c>
      <c r="L37" s="70">
        <f t="shared" si="7"/>
        <v>20224.050000000003</v>
      </c>
      <c r="M37" s="70">
        <f t="shared" si="8"/>
        <v>10947.199999999999</v>
      </c>
    </row>
    <row r="38" spans="8:13" ht="12.75" customHeight="1" x14ac:dyDescent="0.2">
      <c r="H38" s="87" t="str">
        <f t="shared" si="3"/>
        <v>FVE</v>
      </c>
      <c r="I38" s="88">
        <f t="shared" si="4"/>
        <v>6.1609744096185401E-3</v>
      </c>
      <c r="J38" s="87" t="str">
        <f t="shared" si="5"/>
        <v>FVE</v>
      </c>
      <c r="K38" s="70">
        <f t="shared" si="6"/>
        <v>204.43400000000008</v>
      </c>
      <c r="L38" s="70">
        <f t="shared" si="7"/>
        <v>575.12599999999986</v>
      </c>
      <c r="M38" s="70">
        <f t="shared" si="8"/>
        <v>1476.0419999999992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40" t="s">
        <v>419</v>
      </c>
      <c r="M1" s="360" t="str">
        <f>'3.1'!N1</f>
        <v>I. čtvrtletí 2022</v>
      </c>
    </row>
    <row r="2" spans="1:24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24"/>
    </row>
    <row r="4" spans="1:24" ht="13.5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72"/>
    </row>
    <row r="5" spans="1:24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67"/>
    </row>
    <row r="6" spans="1:24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67"/>
    </row>
    <row r="7" spans="1:24" x14ac:dyDescent="0.2">
      <c r="A7" s="574" t="s">
        <v>53</v>
      </c>
      <c r="B7" s="579">
        <f>F8</f>
        <v>2732.1760499999996</v>
      </c>
      <c r="C7" s="569"/>
      <c r="D7" s="569"/>
      <c r="E7" s="569"/>
      <c r="F7" s="569"/>
      <c r="G7" s="581"/>
      <c r="H7" s="579">
        <f>SUM(H8,J8,L8)</f>
        <v>3609576.6469999999</v>
      </c>
      <c r="I7" s="569"/>
      <c r="J7" s="569"/>
      <c r="K7" s="569"/>
      <c r="L7" s="569"/>
      <c r="M7" s="569"/>
      <c r="N7" s="73"/>
    </row>
    <row r="8" spans="1:24" x14ac:dyDescent="0.2">
      <c r="A8" s="575"/>
      <c r="B8" s="370">
        <f>SUM(B9:B16)</f>
        <v>2733.8249099999998</v>
      </c>
      <c r="C8" s="365">
        <v>0.13085148353903717</v>
      </c>
      <c r="D8" s="330">
        <f>SUM(D9:D16)</f>
        <v>2732.6480499999998</v>
      </c>
      <c r="E8" s="365">
        <v>0.13070930611088732</v>
      </c>
      <c r="F8" s="330">
        <f>SUM(F9:F16)</f>
        <v>2732.1760499999996</v>
      </c>
      <c r="G8" s="371">
        <v>0.13075171797093615</v>
      </c>
      <c r="H8" s="330">
        <f>SUM(H9:H16)</f>
        <v>1211667.1089999999</v>
      </c>
      <c r="I8" s="365">
        <v>0.1496177212844518</v>
      </c>
      <c r="J8" s="330">
        <f>SUM(J9:J16)</f>
        <v>1188819.1749999998</v>
      </c>
      <c r="K8" s="365">
        <v>0.17137883401795823</v>
      </c>
      <c r="L8" s="330">
        <f>SUM(L9:L16)</f>
        <v>1209090.3629999999</v>
      </c>
      <c r="M8" s="365">
        <v>0.14910940894398425</v>
      </c>
      <c r="N8" s="10"/>
    </row>
    <row r="9" spans="1:24" x14ac:dyDescent="0.2">
      <c r="A9" s="56" t="s">
        <v>7</v>
      </c>
      <c r="B9" s="258">
        <v>2040</v>
      </c>
      <c r="C9" s="364">
        <v>0.47552447552447552</v>
      </c>
      <c r="D9" s="23">
        <v>2040</v>
      </c>
      <c r="E9" s="364">
        <v>0.47552447552447552</v>
      </c>
      <c r="F9" s="23">
        <v>2040</v>
      </c>
      <c r="G9" s="372">
        <v>0.47552447552447552</v>
      </c>
      <c r="H9" s="23">
        <v>1106498.95</v>
      </c>
      <c r="I9" s="364">
        <v>0.40332278291205514</v>
      </c>
      <c r="J9" s="23">
        <v>1091965.07</v>
      </c>
      <c r="K9" s="364">
        <v>0.42468714481022729</v>
      </c>
      <c r="L9" s="23">
        <v>1105217.28</v>
      </c>
      <c r="M9" s="364">
        <v>0.40333474522616158</v>
      </c>
      <c r="N9" s="76"/>
      <c r="O9" s="85"/>
      <c r="X9" s="70"/>
    </row>
    <row r="10" spans="1:24" x14ac:dyDescent="0.2">
      <c r="A10" s="56" t="s">
        <v>20</v>
      </c>
      <c r="B10" s="258">
        <v>14.759</v>
      </c>
      <c r="C10" s="364">
        <v>1.5441875239399284E-3</v>
      </c>
      <c r="D10" s="23">
        <v>14.759</v>
      </c>
      <c r="E10" s="364">
        <v>1.5441875239399284E-3</v>
      </c>
      <c r="F10" s="23">
        <v>14.759</v>
      </c>
      <c r="G10" s="372">
        <v>1.5441875239399284E-3</v>
      </c>
      <c r="H10" s="23">
        <v>7047.2360000000008</v>
      </c>
      <c r="I10" s="364">
        <v>1.6763220160102572E-3</v>
      </c>
      <c r="J10" s="23">
        <v>6718.3590000000004</v>
      </c>
      <c r="K10" s="364">
        <v>1.9922422294999065E-3</v>
      </c>
      <c r="L10" s="23">
        <v>7305.8490000000002</v>
      </c>
      <c r="M10" s="364">
        <v>1.78767531740428E-3</v>
      </c>
      <c r="N10" s="76"/>
      <c r="O10" s="85"/>
      <c r="X10" s="70"/>
    </row>
    <row r="11" spans="1:24" x14ac:dyDescent="0.2">
      <c r="A11" s="56" t="s">
        <v>21</v>
      </c>
      <c r="B11" s="258">
        <v>0</v>
      </c>
      <c r="C11" s="364">
        <v>0</v>
      </c>
      <c r="D11" s="23">
        <v>0</v>
      </c>
      <c r="E11" s="364">
        <v>0</v>
      </c>
      <c r="F11" s="23">
        <v>0</v>
      </c>
      <c r="G11" s="372">
        <v>0</v>
      </c>
      <c r="H11" s="23">
        <v>0</v>
      </c>
      <c r="I11" s="364">
        <v>0</v>
      </c>
      <c r="J11" s="23">
        <v>0</v>
      </c>
      <c r="K11" s="364">
        <v>0</v>
      </c>
      <c r="L11" s="23">
        <v>0</v>
      </c>
      <c r="M11" s="364">
        <v>0</v>
      </c>
      <c r="N11" s="76"/>
      <c r="O11" s="85"/>
      <c r="X11" s="70"/>
    </row>
    <row r="12" spans="1:24" x14ac:dyDescent="0.2">
      <c r="A12" s="56" t="s">
        <v>22</v>
      </c>
      <c r="B12" s="258">
        <v>84.79000000000002</v>
      </c>
      <c r="C12" s="364">
        <v>8.6162307064618207E-2</v>
      </c>
      <c r="D12" s="23">
        <v>84.79000000000002</v>
      </c>
      <c r="E12" s="364">
        <v>8.5804379372947007E-2</v>
      </c>
      <c r="F12" s="23">
        <v>84.801000000000016</v>
      </c>
      <c r="G12" s="372">
        <v>8.5744532839364396E-2</v>
      </c>
      <c r="H12" s="23">
        <v>45986.849000000002</v>
      </c>
      <c r="I12" s="364">
        <v>0.12179328473581591</v>
      </c>
      <c r="J12" s="23">
        <v>42182.902000000009</v>
      </c>
      <c r="K12" s="364">
        <v>0.12399724822649746</v>
      </c>
      <c r="L12" s="23">
        <v>45915.208000000013</v>
      </c>
      <c r="M12" s="364">
        <v>0.12399322561226608</v>
      </c>
      <c r="N12" s="76"/>
      <c r="O12" s="85"/>
      <c r="X12" s="70"/>
    </row>
    <row r="13" spans="1:24" x14ac:dyDescent="0.2">
      <c r="A13" s="56" t="s">
        <v>43</v>
      </c>
      <c r="B13" s="258">
        <v>16.428599999999989</v>
      </c>
      <c r="C13" s="364">
        <v>1.4768069015961761E-2</v>
      </c>
      <c r="D13" s="23">
        <v>16.408599999999989</v>
      </c>
      <c r="E13" s="364">
        <v>1.4753678018667865E-2</v>
      </c>
      <c r="F13" s="23">
        <v>16.367599999999989</v>
      </c>
      <c r="G13" s="372">
        <v>1.4724518513885157E-2</v>
      </c>
      <c r="H13" s="23">
        <v>4516.2769999999991</v>
      </c>
      <c r="I13" s="364">
        <v>2.1981548653570358E-2</v>
      </c>
      <c r="J13" s="23">
        <v>4299.324999999998</v>
      </c>
      <c r="K13" s="364">
        <v>2.4329681365252015E-2</v>
      </c>
      <c r="L13" s="23">
        <v>4401.2980000000007</v>
      </c>
      <c r="M13" s="364">
        <v>2.1437419340534562E-2</v>
      </c>
      <c r="N13" s="76"/>
      <c r="O13" s="85"/>
      <c r="X13" s="70"/>
    </row>
    <row r="14" spans="1:24" x14ac:dyDescent="0.2">
      <c r="A14" s="56" t="s">
        <v>44</v>
      </c>
      <c r="B14" s="258">
        <v>475</v>
      </c>
      <c r="C14" s="364">
        <v>0.40546308151941957</v>
      </c>
      <c r="D14" s="23">
        <v>475</v>
      </c>
      <c r="E14" s="364">
        <v>0.40546308151941957</v>
      </c>
      <c r="F14" s="23">
        <v>475</v>
      </c>
      <c r="G14" s="372">
        <v>0.40546308151941957</v>
      </c>
      <c r="H14" s="23">
        <v>41995.64</v>
      </c>
      <c r="I14" s="364">
        <v>0.38493007294265591</v>
      </c>
      <c r="J14" s="23">
        <v>34723.65</v>
      </c>
      <c r="K14" s="364">
        <v>0.36527855768848427</v>
      </c>
      <c r="L14" s="23">
        <v>32912.54</v>
      </c>
      <c r="M14" s="364">
        <v>0.39532236765770296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8">
        <v>10.91</v>
      </c>
      <c r="C15" s="364">
        <v>3.2143834674034692E-2</v>
      </c>
      <c r="D15" s="23">
        <v>10.91</v>
      </c>
      <c r="E15" s="74">
        <v>3.2143834674034692E-2</v>
      </c>
      <c r="F15" s="23">
        <v>10.91</v>
      </c>
      <c r="G15" s="373">
        <v>3.2143834674034692E-2</v>
      </c>
      <c r="H15" s="23">
        <v>3142.0160000000001</v>
      </c>
      <c r="I15" s="364">
        <v>3.5850772319488092E-2</v>
      </c>
      <c r="J15" s="23">
        <v>3398.364</v>
      </c>
      <c r="K15" s="74">
        <v>3.2044684402011997E-2</v>
      </c>
      <c r="L15" s="23">
        <v>1980.954</v>
      </c>
      <c r="M15" s="74">
        <v>3.9077347603978255E-2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7" t="s">
        <v>46</v>
      </c>
      <c r="B16" s="259">
        <v>91.937309999999826</v>
      </c>
      <c r="C16" s="365">
        <v>4.4331148594985166E-2</v>
      </c>
      <c r="D16" s="251">
        <v>90.780449999999846</v>
      </c>
      <c r="E16" s="366">
        <v>4.3565618270874691E-2</v>
      </c>
      <c r="F16" s="251">
        <v>90.338449999999867</v>
      </c>
      <c r="G16" s="374">
        <v>4.3575739724017591E-2</v>
      </c>
      <c r="H16" s="251">
        <v>2480.1409999999901</v>
      </c>
      <c r="I16" s="365">
        <v>4.124402261746811E-2</v>
      </c>
      <c r="J16" s="251">
        <v>5531.504999999991</v>
      </c>
      <c r="K16" s="366">
        <v>4.4297277797599739E-2</v>
      </c>
      <c r="L16" s="251">
        <v>11357.234000000013</v>
      </c>
      <c r="M16" s="366">
        <v>4.3876987132717635E-2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77"/>
      <c r="O17" s="69"/>
    </row>
    <row r="18" spans="1:15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4.0033058500045168E-2</v>
      </c>
      <c r="J19" s="87" t="str">
        <f>A9</f>
        <v>JE</v>
      </c>
      <c r="K19" s="76">
        <f t="shared" ref="K19:K26" si="0">H9+J9+L9</f>
        <v>3303681.3</v>
      </c>
      <c r="L19" s="87" t="str">
        <f>A9</f>
        <v>JE</v>
      </c>
      <c r="M19" s="85">
        <f>K19/'6.1, 6.2'!B5</f>
        <v>0.41014663553346775</v>
      </c>
      <c r="N19" s="78"/>
      <c r="O19" s="68"/>
    </row>
    <row r="20" spans="1:15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5.3850236406851139E-2</v>
      </c>
      <c r="J20" s="87" t="str">
        <f t="shared" ref="J20:J26" si="1">A10</f>
        <v>PE</v>
      </c>
      <c r="K20" s="76">
        <f t="shared" si="0"/>
        <v>21071.444000000003</v>
      </c>
      <c r="L20" s="87" t="str">
        <f t="shared" ref="L20:L26" si="2">A10</f>
        <v>PE</v>
      </c>
      <c r="M20" s="85">
        <f>K20/'6.1, 6.2'!C5</f>
        <v>1.8066862362660107E-3</v>
      </c>
      <c r="N20" s="78"/>
      <c r="O20" s="68"/>
    </row>
    <row r="21" spans="1:15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 *)</v>
      </c>
      <c r="I21" s="86">
        <f>(B26+D26+F26)/'6.1, 6.2'!D25</f>
        <v>6.2712215491485562E-2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7" t="s">
        <v>53</v>
      </c>
      <c r="B22" s="569">
        <f>SUM(B23,D23,F23)</f>
        <v>776247.70874639705</v>
      </c>
      <c r="C22" s="569"/>
      <c r="D22" s="569"/>
      <c r="E22" s="569"/>
      <c r="F22" s="569"/>
      <c r="G22" s="569"/>
      <c r="H22" s="78" t="str">
        <f>A27</f>
        <v>MOO *)</v>
      </c>
      <c r="I22" s="86">
        <f>(B27+D27+F27)/'6.1, 6.2'!E25</f>
        <v>4.6786630465479942E-2</v>
      </c>
      <c r="J22" s="87" t="str">
        <f t="shared" si="1"/>
        <v>PSE</v>
      </c>
      <c r="K22" s="76">
        <f t="shared" si="0"/>
        <v>134084.95900000003</v>
      </c>
      <c r="L22" s="87" t="str">
        <f t="shared" si="2"/>
        <v>PSE</v>
      </c>
      <c r="M22" s="85">
        <f>K22/'6.1, 6.2'!E5</f>
        <v>0.12323106693819405</v>
      </c>
      <c r="N22" s="78"/>
      <c r="O22" s="68"/>
    </row>
    <row r="23" spans="1:15" x14ac:dyDescent="0.2">
      <c r="A23" s="568"/>
      <c r="B23" s="330">
        <f>SUM(B24:B27)</f>
        <v>272173.86642762582</v>
      </c>
      <c r="C23" s="375">
        <v>5.0649068723697697E-2</v>
      </c>
      <c r="D23" s="330">
        <f>SUM(D24:D27)</f>
        <v>242299.33022673067</v>
      </c>
      <c r="E23" s="375">
        <v>5.1301938699891123E-2</v>
      </c>
      <c r="F23" s="330">
        <f>SUM(F24:F27)</f>
        <v>261774.51209204056</v>
      </c>
      <c r="G23" s="375">
        <v>5.1459509849345844E-2</v>
      </c>
      <c r="H23" s="68"/>
      <c r="I23" s="68"/>
      <c r="J23" s="87" t="str">
        <f t="shared" si="1"/>
        <v>VE</v>
      </c>
      <c r="K23" s="76">
        <f t="shared" si="0"/>
        <v>13216.899999999998</v>
      </c>
      <c r="L23" s="87" t="str">
        <f t="shared" si="2"/>
        <v>VE</v>
      </c>
      <c r="M23" s="85">
        <f>K23/'6.1, 6.2'!F5</f>
        <v>2.249769816439335E-2</v>
      </c>
      <c r="N23" s="78"/>
      <c r="O23" s="68"/>
    </row>
    <row r="24" spans="1:15" x14ac:dyDescent="0.2">
      <c r="A24" s="18" t="s">
        <v>8</v>
      </c>
      <c r="B24" s="23">
        <v>24404.309999999998</v>
      </c>
      <c r="C24" s="364">
        <v>3.786339472176025E-2</v>
      </c>
      <c r="D24" s="23">
        <v>23240.986999999997</v>
      </c>
      <c r="E24" s="364">
        <v>4.0170448280087659E-2</v>
      </c>
      <c r="F24" s="23">
        <v>27940.014000000003</v>
      </c>
      <c r="G24" s="364">
        <v>4.2016490998272087E-2</v>
      </c>
      <c r="H24" s="68"/>
      <c r="I24" s="68"/>
      <c r="J24" s="87" t="str">
        <f t="shared" si="1"/>
        <v>PVE</v>
      </c>
      <c r="K24" s="76">
        <f t="shared" si="0"/>
        <v>109631.83000000002</v>
      </c>
      <c r="L24" s="87" t="str">
        <f t="shared" si="2"/>
        <v>PVE</v>
      </c>
      <c r="M24" s="85">
        <f>K24/'6.1, 6.2'!G5</f>
        <v>0.38144077200124643</v>
      </c>
      <c r="N24" s="78"/>
      <c r="O24" s="86"/>
    </row>
    <row r="25" spans="1:15" x14ac:dyDescent="0.2">
      <c r="A25" s="18" t="s">
        <v>9</v>
      </c>
      <c r="B25" s="23">
        <v>111291.0609999999</v>
      </c>
      <c r="C25" s="364">
        <v>5.4009738914737634E-2</v>
      </c>
      <c r="D25" s="23">
        <v>102829.6330000001</v>
      </c>
      <c r="E25" s="364">
        <v>5.4102918746501388E-2</v>
      </c>
      <c r="F25" s="23">
        <v>112045.6099999999</v>
      </c>
      <c r="G25" s="364">
        <v>5.3464246944217912E-2</v>
      </c>
      <c r="H25" s="68"/>
      <c r="I25" s="68"/>
      <c r="J25" s="87" t="str">
        <f t="shared" si="1"/>
        <v>VTE</v>
      </c>
      <c r="K25" s="76">
        <f t="shared" si="0"/>
        <v>8521.3340000000007</v>
      </c>
      <c r="L25" s="87" t="str">
        <f t="shared" si="2"/>
        <v>VTE</v>
      </c>
      <c r="M25" s="85">
        <f>K25/'6.1, 6.2'!H5</f>
        <v>3.4868417046880242E-2</v>
      </c>
      <c r="N25" s="78"/>
      <c r="O25" s="86"/>
    </row>
    <row r="26" spans="1:15" ht="13.5" x14ac:dyDescent="0.2">
      <c r="A26" s="18" t="s">
        <v>337</v>
      </c>
      <c r="B26" s="23">
        <v>49198.137832193403</v>
      </c>
      <c r="C26" s="364">
        <v>6.0915108871565489E-2</v>
      </c>
      <c r="D26" s="23">
        <v>43648.936812608896</v>
      </c>
      <c r="E26" s="74">
        <v>6.2658855197844074E-2</v>
      </c>
      <c r="F26" s="23">
        <v>48205.890559806096</v>
      </c>
      <c r="G26" s="74">
        <v>6.471048629427377E-2</v>
      </c>
      <c r="H26" s="68"/>
      <c r="I26" s="68"/>
      <c r="J26" s="87" t="str">
        <f t="shared" si="1"/>
        <v>FVE</v>
      </c>
      <c r="K26" s="76">
        <f t="shared" si="0"/>
        <v>19368.879999999994</v>
      </c>
      <c r="L26" s="87" t="str">
        <f t="shared" si="2"/>
        <v>FVE</v>
      </c>
      <c r="M26" s="85">
        <f>K26/'6.1, 6.2'!I5</f>
        <v>4.3638513134069606E-2</v>
      </c>
      <c r="N26" s="78"/>
      <c r="O26" s="86"/>
    </row>
    <row r="27" spans="1:15" ht="13.5" x14ac:dyDescent="0.2">
      <c r="A27" s="447" t="s">
        <v>338</v>
      </c>
      <c r="B27" s="251">
        <v>87280.357595432506</v>
      </c>
      <c r="C27" s="365">
        <v>4.6900752235823011E-2</v>
      </c>
      <c r="D27" s="251">
        <v>72579.773414121693</v>
      </c>
      <c r="E27" s="366">
        <v>4.6910293880594055E-2</v>
      </c>
      <c r="F27" s="251">
        <v>73582.9975322346</v>
      </c>
      <c r="G27" s="366">
        <v>4.6531339277622347E-2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 x14ac:dyDescent="0.2">
      <c r="A28" s="572" t="s">
        <v>416</v>
      </c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0.47552447552447552</v>
      </c>
      <c r="J31" s="87" t="str">
        <f t="shared" ref="J31:J38" si="5">A9</f>
        <v>JE</v>
      </c>
      <c r="K31" s="70">
        <f t="shared" ref="K31:K38" si="6">H9</f>
        <v>1106498.95</v>
      </c>
      <c r="L31" s="70">
        <f t="shared" ref="L31:L38" si="7">J9</f>
        <v>1091965.07</v>
      </c>
      <c r="M31" s="70">
        <f t="shared" ref="M31:M38" si="8">L9</f>
        <v>1105217.28</v>
      </c>
    </row>
    <row r="32" spans="1:15" x14ac:dyDescent="0.2">
      <c r="H32" s="87" t="str">
        <f t="shared" si="3"/>
        <v>PE</v>
      </c>
      <c r="I32" s="88">
        <f t="shared" si="4"/>
        <v>1.5441875239399284E-3</v>
      </c>
      <c r="J32" s="87" t="str">
        <f t="shared" si="5"/>
        <v>PE</v>
      </c>
      <c r="K32" s="70">
        <f t="shared" si="6"/>
        <v>7047.2360000000008</v>
      </c>
      <c r="L32" s="70">
        <f t="shared" si="7"/>
        <v>6718.3590000000004</v>
      </c>
      <c r="M32" s="70">
        <f t="shared" si="8"/>
        <v>7305.8490000000002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8.5744532839364396E-2</v>
      </c>
      <c r="J34" s="87" t="str">
        <f t="shared" si="5"/>
        <v>PSE</v>
      </c>
      <c r="K34" s="70">
        <f t="shared" si="6"/>
        <v>45986.849000000002</v>
      </c>
      <c r="L34" s="70">
        <f t="shared" si="7"/>
        <v>42182.902000000009</v>
      </c>
      <c r="M34" s="70">
        <f t="shared" si="8"/>
        <v>45915.208000000013</v>
      </c>
    </row>
    <row r="35" spans="8:13" ht="13.5" customHeight="1" x14ac:dyDescent="0.2">
      <c r="H35" s="87" t="str">
        <f t="shared" si="3"/>
        <v>VE</v>
      </c>
      <c r="I35" s="88">
        <f t="shared" si="4"/>
        <v>1.4724518513885157E-2</v>
      </c>
      <c r="J35" s="87" t="str">
        <f t="shared" si="5"/>
        <v>VE</v>
      </c>
      <c r="K35" s="70">
        <f t="shared" si="6"/>
        <v>4516.2769999999991</v>
      </c>
      <c r="L35" s="70">
        <f t="shared" si="7"/>
        <v>4299.324999999998</v>
      </c>
      <c r="M35" s="70">
        <f t="shared" si="8"/>
        <v>4401.2980000000007</v>
      </c>
    </row>
    <row r="36" spans="8:13" ht="12.75" customHeight="1" x14ac:dyDescent="0.2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41995.64</v>
      </c>
      <c r="L36" s="70">
        <f t="shared" si="7"/>
        <v>34723.65</v>
      </c>
      <c r="M36" s="70">
        <f t="shared" si="8"/>
        <v>32912.54</v>
      </c>
    </row>
    <row r="37" spans="8:13" ht="12.75" customHeight="1" x14ac:dyDescent="0.2">
      <c r="H37" s="87" t="str">
        <f t="shared" si="3"/>
        <v>VTE</v>
      </c>
      <c r="I37" s="88">
        <f t="shared" si="4"/>
        <v>3.2143834674034692E-2</v>
      </c>
      <c r="J37" s="87" t="str">
        <f t="shared" si="5"/>
        <v>VTE</v>
      </c>
      <c r="K37" s="70">
        <f t="shared" si="6"/>
        <v>3142.0160000000001</v>
      </c>
      <c r="L37" s="70">
        <f t="shared" si="7"/>
        <v>3398.364</v>
      </c>
      <c r="M37" s="70">
        <f t="shared" si="8"/>
        <v>1980.954</v>
      </c>
    </row>
    <row r="38" spans="8:13" ht="12.75" customHeight="1" x14ac:dyDescent="0.2">
      <c r="H38" s="87" t="str">
        <f t="shared" si="3"/>
        <v>FVE</v>
      </c>
      <c r="I38" s="88">
        <f t="shared" si="4"/>
        <v>4.3575739724017591E-2</v>
      </c>
      <c r="J38" s="87" t="str">
        <f t="shared" si="5"/>
        <v>FVE</v>
      </c>
      <c r="K38" s="70">
        <f t="shared" si="6"/>
        <v>2480.1409999999901</v>
      </c>
      <c r="L38" s="70">
        <f t="shared" si="7"/>
        <v>5531.504999999991</v>
      </c>
      <c r="M38" s="70">
        <f t="shared" si="8"/>
        <v>11357.234000000013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40" t="s">
        <v>421</v>
      </c>
      <c r="M1" s="360" t="str">
        <f>'3.1'!N1</f>
        <v>I. čtvrtletí 2022</v>
      </c>
      <c r="N1" s="68"/>
      <c r="O1" s="68"/>
    </row>
    <row r="2" spans="1:21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24"/>
    </row>
    <row r="4" spans="1:21" ht="13.5" customHeight="1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72"/>
    </row>
    <row r="5" spans="1:21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84"/>
    </row>
    <row r="6" spans="1:21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84"/>
    </row>
    <row r="7" spans="1:21" x14ac:dyDescent="0.2">
      <c r="A7" s="574" t="s">
        <v>53</v>
      </c>
      <c r="B7" s="579">
        <f>F8</f>
        <v>374.20670999999959</v>
      </c>
      <c r="C7" s="569"/>
      <c r="D7" s="569"/>
      <c r="E7" s="569"/>
      <c r="F7" s="569"/>
      <c r="G7" s="581"/>
      <c r="H7" s="579">
        <f>SUM(H8,J8,L8)</f>
        <v>323980.75900000002</v>
      </c>
      <c r="I7" s="569"/>
      <c r="J7" s="569"/>
      <c r="K7" s="569"/>
      <c r="L7" s="569"/>
      <c r="M7" s="569"/>
      <c r="N7" s="73"/>
    </row>
    <row r="8" spans="1:21" x14ac:dyDescent="0.2">
      <c r="A8" s="575"/>
      <c r="B8" s="370">
        <f>SUM(B9:B16)</f>
        <v>376.34671999999966</v>
      </c>
      <c r="C8" s="365">
        <v>1.8013416461645521E-2</v>
      </c>
      <c r="D8" s="330">
        <f>SUM(D9:D16)</f>
        <v>376.54013999999967</v>
      </c>
      <c r="E8" s="365">
        <v>1.8010844983237535E-2</v>
      </c>
      <c r="F8" s="330">
        <f>SUM(F9:F16)</f>
        <v>374.20670999999959</v>
      </c>
      <c r="G8" s="371">
        <v>1.7908132314076852E-2</v>
      </c>
      <c r="H8" s="330">
        <f>SUM(H9:H16)</f>
        <v>109356.10599999999</v>
      </c>
      <c r="I8" s="365">
        <v>1.3503388238180661E-2</v>
      </c>
      <c r="J8" s="330">
        <f>SUM(J9:J16)</f>
        <v>95066.546000000002</v>
      </c>
      <c r="K8" s="365">
        <v>1.3704686255245329E-2</v>
      </c>
      <c r="L8" s="330">
        <f>SUM(L9:L16)</f>
        <v>119558.10700000003</v>
      </c>
      <c r="M8" s="365">
        <v>1.4744339393292834E-2</v>
      </c>
      <c r="N8" s="10"/>
    </row>
    <row r="9" spans="1:21" x14ac:dyDescent="0.2">
      <c r="A9" s="56" t="s">
        <v>7</v>
      </c>
      <c r="B9" s="258">
        <v>0</v>
      </c>
      <c r="C9" s="364">
        <v>0</v>
      </c>
      <c r="D9" s="23">
        <v>0</v>
      </c>
      <c r="E9" s="364">
        <v>0</v>
      </c>
      <c r="F9" s="23">
        <v>0</v>
      </c>
      <c r="G9" s="372">
        <v>0</v>
      </c>
      <c r="H9" s="23">
        <v>0</v>
      </c>
      <c r="I9" s="364">
        <v>0</v>
      </c>
      <c r="J9" s="23">
        <v>0</v>
      </c>
      <c r="K9" s="364">
        <v>0</v>
      </c>
      <c r="L9" s="23">
        <v>0</v>
      </c>
      <c r="M9" s="364">
        <v>0</v>
      </c>
      <c r="N9" s="76"/>
      <c r="O9" s="85"/>
    </row>
    <row r="10" spans="1:21" x14ac:dyDescent="0.2">
      <c r="A10" s="56" t="s">
        <v>20</v>
      </c>
      <c r="B10" s="258">
        <v>182.59900000000002</v>
      </c>
      <c r="C10" s="364">
        <v>1.9104756262884139E-2</v>
      </c>
      <c r="D10" s="23">
        <v>182.59900000000002</v>
      </c>
      <c r="E10" s="364">
        <v>1.9104756262884139E-2</v>
      </c>
      <c r="F10" s="23">
        <v>182.59900000000002</v>
      </c>
      <c r="G10" s="372">
        <v>1.9104756262884139E-2</v>
      </c>
      <c r="H10" s="23">
        <v>63875.542999999998</v>
      </c>
      <c r="I10" s="364">
        <v>1.5194039055242348E-2</v>
      </c>
      <c r="J10" s="23">
        <v>50491.156999999999</v>
      </c>
      <c r="K10" s="364">
        <v>1.4972497776869292E-2</v>
      </c>
      <c r="L10" s="23">
        <v>64647.266000000003</v>
      </c>
      <c r="M10" s="364">
        <v>1.581860256978606E-2</v>
      </c>
      <c r="N10" s="76"/>
      <c r="O10" s="85"/>
    </row>
    <row r="11" spans="1:21" x14ac:dyDescent="0.2">
      <c r="A11" s="56" t="s">
        <v>21</v>
      </c>
      <c r="B11" s="258">
        <v>0</v>
      </c>
      <c r="C11" s="364">
        <v>0</v>
      </c>
      <c r="D11" s="23">
        <v>0</v>
      </c>
      <c r="E11" s="364">
        <v>0</v>
      </c>
      <c r="F11" s="23">
        <v>0</v>
      </c>
      <c r="G11" s="372">
        <v>0</v>
      </c>
      <c r="H11" s="23">
        <v>0</v>
      </c>
      <c r="I11" s="364">
        <v>0</v>
      </c>
      <c r="J11" s="23">
        <v>0</v>
      </c>
      <c r="K11" s="364">
        <v>0</v>
      </c>
      <c r="L11" s="23">
        <v>0</v>
      </c>
      <c r="M11" s="364">
        <v>0</v>
      </c>
      <c r="N11" s="76"/>
      <c r="O11" s="85"/>
    </row>
    <row r="12" spans="1:21" x14ac:dyDescent="0.2">
      <c r="A12" s="56" t="s">
        <v>22</v>
      </c>
      <c r="B12" s="258">
        <v>58.643000000000022</v>
      </c>
      <c r="C12" s="364">
        <v>5.9592123755046661E-2</v>
      </c>
      <c r="D12" s="23">
        <v>59.043000000000021</v>
      </c>
      <c r="E12" s="364">
        <v>5.9749356897239189E-2</v>
      </c>
      <c r="F12" s="23">
        <v>59.043000000000021</v>
      </c>
      <c r="G12" s="372">
        <v>5.9699938119062192E-2</v>
      </c>
      <c r="H12" s="23">
        <v>30012.975999999991</v>
      </c>
      <c r="I12" s="364">
        <v>7.948748416611906E-2</v>
      </c>
      <c r="J12" s="23">
        <v>26718.603999999996</v>
      </c>
      <c r="K12" s="364">
        <v>7.8539721436270235E-2</v>
      </c>
      <c r="L12" s="23">
        <v>30050.479000000021</v>
      </c>
      <c r="M12" s="364">
        <v>8.1150799151419845E-2</v>
      </c>
      <c r="N12" s="76"/>
      <c r="O12" s="85"/>
    </row>
    <row r="13" spans="1:21" x14ac:dyDescent="0.2">
      <c r="A13" s="56" t="s">
        <v>43</v>
      </c>
      <c r="B13" s="258">
        <v>30.425399999999975</v>
      </c>
      <c r="C13" s="364">
        <v>2.7350133732530032E-2</v>
      </c>
      <c r="D13" s="23">
        <v>30.425399999999975</v>
      </c>
      <c r="E13" s="364">
        <v>2.7356785782405399E-2</v>
      </c>
      <c r="F13" s="23">
        <v>30.296399999999977</v>
      </c>
      <c r="G13" s="372">
        <v>2.725505893986108E-2</v>
      </c>
      <c r="H13" s="23">
        <v>11258.371000000005</v>
      </c>
      <c r="I13" s="364">
        <v>5.4796556964164446E-2</v>
      </c>
      <c r="J13" s="23">
        <v>10697.859999999997</v>
      </c>
      <c r="K13" s="364">
        <v>6.0538695048658796E-2</v>
      </c>
      <c r="L13" s="23">
        <v>12065.610000000002</v>
      </c>
      <c r="M13" s="364">
        <v>5.8768013701718726E-2</v>
      </c>
      <c r="N13" s="76"/>
      <c r="O13" s="85"/>
    </row>
    <row r="14" spans="1:21" x14ac:dyDescent="0.2">
      <c r="A14" s="56" t="s">
        <v>44</v>
      </c>
      <c r="B14" s="258">
        <v>0</v>
      </c>
      <c r="C14" s="364">
        <v>0</v>
      </c>
      <c r="D14" s="23">
        <v>0</v>
      </c>
      <c r="E14" s="364">
        <v>0</v>
      </c>
      <c r="F14" s="23">
        <v>0</v>
      </c>
      <c r="G14" s="372">
        <v>0</v>
      </c>
      <c r="H14" s="23">
        <v>0</v>
      </c>
      <c r="I14" s="364">
        <v>0</v>
      </c>
      <c r="J14" s="23">
        <v>0</v>
      </c>
      <c r="K14" s="364">
        <v>0</v>
      </c>
      <c r="L14" s="23">
        <v>0</v>
      </c>
      <c r="M14" s="364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8">
        <v>10.204499999999999</v>
      </c>
      <c r="C15" s="364">
        <v>3.0065239315415857E-2</v>
      </c>
      <c r="D15" s="23">
        <v>10.204499999999999</v>
      </c>
      <c r="E15" s="74">
        <v>3.0065239315415857E-2</v>
      </c>
      <c r="F15" s="23">
        <v>10.204499999999999</v>
      </c>
      <c r="G15" s="373">
        <v>3.0065239315415857E-2</v>
      </c>
      <c r="H15" s="23">
        <v>1990.3309999999999</v>
      </c>
      <c r="I15" s="364">
        <v>2.2709910936614917E-2</v>
      </c>
      <c r="J15" s="23">
        <v>2297.1970000000001</v>
      </c>
      <c r="K15" s="74">
        <v>2.1661291396168496E-2</v>
      </c>
      <c r="L15" s="23">
        <v>1316.008</v>
      </c>
      <c r="M15" s="74">
        <v>2.5960270690594641E-2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7" t="s">
        <v>46</v>
      </c>
      <c r="B16" s="259">
        <v>94.474819999999639</v>
      </c>
      <c r="C16" s="365">
        <v>4.5554707701415981E-2</v>
      </c>
      <c r="D16" s="251">
        <v>94.268239999999665</v>
      </c>
      <c r="E16" s="366">
        <v>4.5239411777615035E-2</v>
      </c>
      <c r="F16" s="251">
        <v>92.06380999999962</v>
      </c>
      <c r="G16" s="374">
        <v>4.4407985996675801E-2</v>
      </c>
      <c r="H16" s="251">
        <v>2218.8849999999984</v>
      </c>
      <c r="I16" s="365">
        <v>3.6899411414738528E-2</v>
      </c>
      <c r="J16" s="251">
        <v>4861.7280000000019</v>
      </c>
      <c r="K16" s="366">
        <v>3.8933584222082311E-2</v>
      </c>
      <c r="L16" s="251">
        <v>11478.744000000008</v>
      </c>
      <c r="M16" s="366">
        <v>4.4346422974798225E-2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77"/>
      <c r="O17" s="69"/>
    </row>
    <row r="18" spans="1:20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6.8835446228879021E-2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6.0558350864540825E-2</v>
      </c>
      <c r="J20" s="87" t="str">
        <f t="shared" ref="J20:J26" si="1">A10</f>
        <v>PE</v>
      </c>
      <c r="K20" s="76">
        <f t="shared" si="0"/>
        <v>179013.96600000001</v>
      </c>
      <c r="L20" s="87" t="str">
        <f t="shared" ref="L20:L26" si="2">A10</f>
        <v>PE</v>
      </c>
      <c r="M20" s="85">
        <f>K20/'6.1, 6.2'!C5</f>
        <v>1.5348832688998039E-2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</v>
      </c>
      <c r="I21" s="86">
        <f>(B26+D26+F26)/'6.1, 6.2'!D25</f>
        <v>6.1358306915551102E-2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7" t="s">
        <v>53</v>
      </c>
      <c r="B22" s="569">
        <f>SUM(B23,D23,F23)</f>
        <v>953399.728</v>
      </c>
      <c r="C22" s="569"/>
      <c r="D22" s="569"/>
      <c r="E22" s="569"/>
      <c r="F22" s="569"/>
      <c r="G22" s="569"/>
      <c r="H22" s="78" t="str">
        <f>A27</f>
        <v>MOO</v>
      </c>
      <c r="I22" s="86">
        <f>(B27+D27+F27)/'6.1, 6.2'!E25</f>
        <v>6.3859548090433552E-2</v>
      </c>
      <c r="J22" s="87" t="str">
        <f t="shared" si="1"/>
        <v>PSE</v>
      </c>
      <c r="K22" s="76">
        <f t="shared" si="0"/>
        <v>86782.059000000008</v>
      </c>
      <c r="L22" s="87" t="str">
        <f t="shared" si="2"/>
        <v>PSE</v>
      </c>
      <c r="M22" s="85">
        <f>K22/'6.1, 6.2'!E5</f>
        <v>7.9757236019763436E-2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8"/>
      <c r="B23" s="330">
        <f>SUM(B24:B27)</f>
        <v>336684.48499999999</v>
      </c>
      <c r="C23" s="375">
        <v>6.2653905177565208E-2</v>
      </c>
      <c r="D23" s="330">
        <f>SUM(D24:D27)</f>
        <v>298581.64299999998</v>
      </c>
      <c r="E23" s="375">
        <v>6.3218569905930749E-2</v>
      </c>
      <c r="F23" s="330">
        <f>SUM(F24:F27)</f>
        <v>318133.59999999998</v>
      </c>
      <c r="G23" s="375">
        <v>6.2538552710020012E-2</v>
      </c>
      <c r="H23" s="68"/>
      <c r="I23" s="68"/>
      <c r="J23" s="87" t="str">
        <f t="shared" si="1"/>
        <v>VE</v>
      </c>
      <c r="K23" s="76">
        <f t="shared" si="0"/>
        <v>34021.841</v>
      </c>
      <c r="L23" s="87" t="str">
        <f t="shared" si="2"/>
        <v>VE</v>
      </c>
      <c r="M23" s="85">
        <f>K23/'6.1, 6.2'!F5</f>
        <v>5.7911697131322971E-2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42845.677000000003</v>
      </c>
      <c r="C24" s="364">
        <v>6.6475257049760664E-2</v>
      </c>
      <c r="D24" s="23">
        <v>41243.930999999997</v>
      </c>
      <c r="E24" s="364">
        <v>7.128729933470572E-2</v>
      </c>
      <c r="F24" s="23">
        <v>45876.695</v>
      </c>
      <c r="G24" s="364">
        <v>6.898986315819218E-2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124964.553</v>
      </c>
      <c r="C25" s="364">
        <v>6.0645507559020394E-2</v>
      </c>
      <c r="D25" s="23">
        <v>115761.925</v>
      </c>
      <c r="E25" s="364">
        <v>6.0907131918029711E-2</v>
      </c>
      <c r="F25" s="23">
        <v>126070.30499999999</v>
      </c>
      <c r="G25" s="364">
        <v>6.0156340965548546E-2</v>
      </c>
      <c r="H25" s="68"/>
      <c r="I25" s="68"/>
      <c r="J25" s="87" t="str">
        <f t="shared" si="1"/>
        <v>VTE</v>
      </c>
      <c r="K25" s="76">
        <f t="shared" si="0"/>
        <v>5603.5360000000001</v>
      </c>
      <c r="L25" s="87" t="str">
        <f t="shared" si="2"/>
        <v>VTE</v>
      </c>
      <c r="M25" s="85">
        <f>K25/'6.1, 6.2'!H5</f>
        <v>2.292908952814279E-2</v>
      </c>
      <c r="N25" s="78"/>
      <c r="O25" s="86"/>
    </row>
    <row r="26" spans="1:20" x14ac:dyDescent="0.2">
      <c r="A26" s="18" t="s">
        <v>132</v>
      </c>
      <c r="B26" s="23">
        <v>49849.858999999997</v>
      </c>
      <c r="C26" s="364">
        <v>6.1722043191442623E-2</v>
      </c>
      <c r="D26" s="23">
        <v>43022.641000000003</v>
      </c>
      <c r="E26" s="74">
        <v>6.1759795988183312E-2</v>
      </c>
      <c r="F26" s="23">
        <v>45135.24</v>
      </c>
      <c r="G26" s="74">
        <v>6.0588515127320275E-2</v>
      </c>
      <c r="H26" s="68"/>
      <c r="I26" s="68"/>
      <c r="J26" s="87" t="str">
        <f t="shared" si="1"/>
        <v>FVE</v>
      </c>
      <c r="K26" s="76">
        <f t="shared" si="0"/>
        <v>18559.357000000007</v>
      </c>
      <c r="L26" s="87" t="str">
        <f t="shared" si="2"/>
        <v>FVE</v>
      </c>
      <c r="M26" s="85">
        <f>K26/'6.1, 6.2'!I5</f>
        <v>4.1814639989735454E-2</v>
      </c>
      <c r="N26" s="78"/>
      <c r="O26" s="86"/>
    </row>
    <row r="27" spans="1:20" x14ac:dyDescent="0.2">
      <c r="A27" s="447" t="s">
        <v>130</v>
      </c>
      <c r="B27" s="251">
        <v>119024.39599999999</v>
      </c>
      <c r="C27" s="365">
        <v>6.3958648435998314E-2</v>
      </c>
      <c r="D27" s="251">
        <v>98553.145999999993</v>
      </c>
      <c r="E27" s="366">
        <v>6.3697595407725183E-2</v>
      </c>
      <c r="F27" s="251">
        <v>101051.36</v>
      </c>
      <c r="G27" s="366">
        <v>6.3901380404696353E-2</v>
      </c>
      <c r="H27" s="68"/>
      <c r="I27" s="68"/>
      <c r="J27" s="68"/>
      <c r="K27" s="68"/>
      <c r="L27" s="68"/>
      <c r="M27" s="68"/>
      <c r="N27" s="78"/>
      <c r="O27" s="86"/>
    </row>
    <row r="28" spans="1:20" x14ac:dyDescent="0.2">
      <c r="A28" s="572"/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</row>
    <row r="29" spans="1:20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1.9104756262884139E-2</v>
      </c>
      <c r="J32" s="87" t="str">
        <f t="shared" si="5"/>
        <v>PE</v>
      </c>
      <c r="K32" s="70">
        <f t="shared" si="6"/>
        <v>63875.542999999998</v>
      </c>
      <c r="L32" s="70">
        <f t="shared" si="7"/>
        <v>50491.156999999999</v>
      </c>
      <c r="M32" s="70">
        <f t="shared" si="8"/>
        <v>64647.266000000003</v>
      </c>
    </row>
    <row r="33" spans="8:13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 x14ac:dyDescent="0.2">
      <c r="H34" s="87" t="str">
        <f t="shared" si="3"/>
        <v>PSE</v>
      </c>
      <c r="I34" s="88">
        <f t="shared" si="4"/>
        <v>5.9699938119062192E-2</v>
      </c>
      <c r="J34" s="87" t="str">
        <f t="shared" si="5"/>
        <v>PSE</v>
      </c>
      <c r="K34" s="70">
        <f t="shared" si="6"/>
        <v>30012.975999999991</v>
      </c>
      <c r="L34" s="70">
        <f t="shared" si="7"/>
        <v>26718.603999999996</v>
      </c>
      <c r="M34" s="70">
        <f t="shared" si="8"/>
        <v>30050.479000000021</v>
      </c>
    </row>
    <row r="35" spans="8:13" ht="12.75" customHeight="1" x14ac:dyDescent="0.2">
      <c r="H35" s="87" t="str">
        <f t="shared" si="3"/>
        <v>VE</v>
      </c>
      <c r="I35" s="88">
        <f t="shared" si="4"/>
        <v>2.725505893986108E-2</v>
      </c>
      <c r="J35" s="87" t="str">
        <f t="shared" si="5"/>
        <v>VE</v>
      </c>
      <c r="K35" s="70">
        <f t="shared" si="6"/>
        <v>11258.371000000005</v>
      </c>
      <c r="L35" s="70">
        <f t="shared" si="7"/>
        <v>10697.859999999997</v>
      </c>
      <c r="M35" s="70">
        <f t="shared" si="8"/>
        <v>12065.610000000002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3.0065239315415857E-2</v>
      </c>
      <c r="J37" s="87" t="str">
        <f t="shared" si="5"/>
        <v>VTE</v>
      </c>
      <c r="K37" s="70">
        <f t="shared" si="6"/>
        <v>1990.3309999999999</v>
      </c>
      <c r="L37" s="70">
        <f t="shared" si="7"/>
        <v>2297.1970000000001</v>
      </c>
      <c r="M37" s="70">
        <f t="shared" si="8"/>
        <v>1316.008</v>
      </c>
    </row>
    <row r="38" spans="8:13" ht="12.75" customHeight="1" x14ac:dyDescent="0.2">
      <c r="H38" s="87" t="str">
        <f t="shared" si="3"/>
        <v>FVE</v>
      </c>
      <c r="I38" s="88">
        <f t="shared" si="4"/>
        <v>4.4407985996675801E-2</v>
      </c>
      <c r="J38" s="87" t="str">
        <f t="shared" si="5"/>
        <v>FVE</v>
      </c>
      <c r="K38" s="70">
        <f t="shared" si="6"/>
        <v>2218.8849999999984</v>
      </c>
      <c r="L38" s="70">
        <f t="shared" si="7"/>
        <v>4861.7280000000019</v>
      </c>
      <c r="M38" s="70">
        <f t="shared" si="8"/>
        <v>11478.744000000008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40" t="s">
        <v>422</v>
      </c>
      <c r="M1" s="360" t="str">
        <f>'3.1'!N1</f>
        <v>I. čtvrtletí 2022</v>
      </c>
    </row>
    <row r="2" spans="1:24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24"/>
    </row>
    <row r="4" spans="1:24" ht="13.5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72"/>
    </row>
    <row r="5" spans="1:24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67"/>
    </row>
    <row r="6" spans="1:24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67"/>
    </row>
    <row r="7" spans="1:24" x14ac:dyDescent="0.2">
      <c r="A7" s="574" t="s">
        <v>53</v>
      </c>
      <c r="B7" s="579">
        <f>F8</f>
        <v>233.81898999999993</v>
      </c>
      <c r="C7" s="569"/>
      <c r="D7" s="569"/>
      <c r="E7" s="569"/>
      <c r="F7" s="569"/>
      <c r="G7" s="581"/>
      <c r="H7" s="579">
        <f>SUM(H8,J8,L8)</f>
        <v>144103.40000000002</v>
      </c>
      <c r="I7" s="569"/>
      <c r="J7" s="569"/>
      <c r="K7" s="569"/>
      <c r="L7" s="569"/>
      <c r="M7" s="569"/>
      <c r="N7" s="73"/>
    </row>
    <row r="8" spans="1:24" x14ac:dyDescent="0.2">
      <c r="A8" s="575"/>
      <c r="B8" s="370">
        <f>SUM(B9:B16)</f>
        <v>233.9480999999999</v>
      </c>
      <c r="C8" s="365">
        <v>1.1197665162886752E-2</v>
      </c>
      <c r="D8" s="330">
        <f>SUM(D9:D16)</f>
        <v>233.91530999999992</v>
      </c>
      <c r="E8" s="365">
        <v>1.1188747068548801E-2</v>
      </c>
      <c r="F8" s="330">
        <f>SUM(F9:F16)</f>
        <v>233.81898999999993</v>
      </c>
      <c r="G8" s="371">
        <v>1.1189701570193156E-2</v>
      </c>
      <c r="H8" s="330">
        <f>SUM(H9:H16)</f>
        <v>43845.536000000007</v>
      </c>
      <c r="I8" s="365">
        <v>5.4140853837565039E-3</v>
      </c>
      <c r="J8" s="330">
        <f>SUM(J9:J16)</f>
        <v>49852.53</v>
      </c>
      <c r="K8" s="365">
        <v>7.1866846059622852E-3</v>
      </c>
      <c r="L8" s="330">
        <f>SUM(L9:L16)</f>
        <v>50405.33400000001</v>
      </c>
      <c r="M8" s="365">
        <v>6.216168609363166E-3</v>
      </c>
      <c r="N8" s="10"/>
    </row>
    <row r="9" spans="1:24" x14ac:dyDescent="0.2">
      <c r="A9" s="56" t="s">
        <v>7</v>
      </c>
      <c r="B9" s="258">
        <v>0</v>
      </c>
      <c r="C9" s="364">
        <v>0</v>
      </c>
      <c r="D9" s="23">
        <v>0</v>
      </c>
      <c r="E9" s="364">
        <v>0</v>
      </c>
      <c r="F9" s="23">
        <v>0</v>
      </c>
      <c r="G9" s="372">
        <v>0</v>
      </c>
      <c r="H9" s="23">
        <v>0</v>
      </c>
      <c r="I9" s="364">
        <v>0</v>
      </c>
      <c r="J9" s="23">
        <v>0</v>
      </c>
      <c r="K9" s="364">
        <v>0</v>
      </c>
      <c r="L9" s="23">
        <v>0</v>
      </c>
      <c r="M9" s="364">
        <v>0</v>
      </c>
      <c r="N9" s="76"/>
      <c r="O9" s="85"/>
      <c r="X9" s="70"/>
    </row>
    <row r="10" spans="1:24" x14ac:dyDescent="0.2">
      <c r="A10" s="56" t="s">
        <v>20</v>
      </c>
      <c r="B10" s="258">
        <v>4.835</v>
      </c>
      <c r="C10" s="364">
        <v>5.0587076890368959E-4</v>
      </c>
      <c r="D10" s="23">
        <v>4.835</v>
      </c>
      <c r="E10" s="364">
        <v>5.0587076890368959E-4</v>
      </c>
      <c r="F10" s="23">
        <v>4.835</v>
      </c>
      <c r="G10" s="372">
        <v>5.0587076890368959E-4</v>
      </c>
      <c r="H10" s="23">
        <v>2322.6379999999999</v>
      </c>
      <c r="I10" s="364">
        <v>5.5248457900686611E-4</v>
      </c>
      <c r="J10" s="23">
        <v>1957.0740000000001</v>
      </c>
      <c r="K10" s="364">
        <v>5.8034491295512784E-4</v>
      </c>
      <c r="L10" s="23">
        <v>2339.6460000000002</v>
      </c>
      <c r="M10" s="364">
        <v>5.7249026166071245E-4</v>
      </c>
      <c r="N10" s="76"/>
      <c r="O10" s="85"/>
      <c r="X10" s="70"/>
    </row>
    <row r="11" spans="1:24" x14ac:dyDescent="0.2">
      <c r="A11" s="56" t="s">
        <v>21</v>
      </c>
      <c r="B11" s="258">
        <v>0</v>
      </c>
      <c r="C11" s="364">
        <v>0</v>
      </c>
      <c r="D11" s="23">
        <v>0</v>
      </c>
      <c r="E11" s="364">
        <v>0</v>
      </c>
      <c r="F11" s="23">
        <v>0</v>
      </c>
      <c r="G11" s="372">
        <v>0</v>
      </c>
      <c r="H11" s="23">
        <v>0</v>
      </c>
      <c r="I11" s="364">
        <v>0</v>
      </c>
      <c r="J11" s="23">
        <v>0</v>
      </c>
      <c r="K11" s="364">
        <v>0</v>
      </c>
      <c r="L11" s="23">
        <v>0</v>
      </c>
      <c r="M11" s="364">
        <v>0</v>
      </c>
      <c r="N11" s="76"/>
      <c r="O11" s="85"/>
      <c r="X11" s="70"/>
    </row>
    <row r="12" spans="1:24" x14ac:dyDescent="0.2">
      <c r="A12" s="56" t="s">
        <v>22</v>
      </c>
      <c r="B12" s="258">
        <v>41.361000000000018</v>
      </c>
      <c r="C12" s="364">
        <v>4.2030418475052178E-2</v>
      </c>
      <c r="D12" s="23">
        <v>41.361000000000018</v>
      </c>
      <c r="E12" s="364">
        <v>4.1855819498106642E-2</v>
      </c>
      <c r="F12" s="23">
        <v>41.361000000000018</v>
      </c>
      <c r="G12" s="372">
        <v>4.1821200490194117E-2</v>
      </c>
      <c r="H12" s="23">
        <v>17150.716000000004</v>
      </c>
      <c r="I12" s="364">
        <v>4.5422595429643678E-2</v>
      </c>
      <c r="J12" s="23">
        <v>15682.290000000005</v>
      </c>
      <c r="K12" s="364">
        <v>4.6098317415191561E-2</v>
      </c>
      <c r="L12" s="23">
        <v>17000.065999999999</v>
      </c>
      <c r="M12" s="364">
        <v>4.5908384406347744E-2</v>
      </c>
      <c r="N12" s="76"/>
      <c r="O12" s="85"/>
      <c r="X12" s="70"/>
    </row>
    <row r="13" spans="1:24" x14ac:dyDescent="0.2">
      <c r="A13" s="56" t="s">
        <v>43</v>
      </c>
      <c r="B13" s="258">
        <v>25.861799999999977</v>
      </c>
      <c r="C13" s="364">
        <v>2.3247802446769644E-2</v>
      </c>
      <c r="D13" s="23">
        <v>25.861799999999977</v>
      </c>
      <c r="E13" s="364">
        <v>2.3253456735077005E-2</v>
      </c>
      <c r="F13" s="23">
        <v>25.861799999999977</v>
      </c>
      <c r="G13" s="372">
        <v>2.3265631668808809E-2</v>
      </c>
      <c r="H13" s="23">
        <v>9270.0300000000007</v>
      </c>
      <c r="I13" s="364">
        <v>4.5118936563248196E-2</v>
      </c>
      <c r="J13" s="23">
        <v>9703.3450000000066</v>
      </c>
      <c r="K13" s="364">
        <v>5.4910780652105057E-2</v>
      </c>
      <c r="L13" s="23">
        <v>9822.381000000003</v>
      </c>
      <c r="M13" s="364">
        <v>4.7841909459322964E-2</v>
      </c>
      <c r="N13" s="76"/>
      <c r="O13" s="85"/>
      <c r="X13" s="70"/>
    </row>
    <row r="14" spans="1:24" x14ac:dyDescent="0.2">
      <c r="A14" s="56" t="s">
        <v>44</v>
      </c>
      <c r="B14" s="258">
        <v>0</v>
      </c>
      <c r="C14" s="364">
        <v>0</v>
      </c>
      <c r="D14" s="23">
        <v>0</v>
      </c>
      <c r="E14" s="364">
        <v>0</v>
      </c>
      <c r="F14" s="23">
        <v>0</v>
      </c>
      <c r="G14" s="372">
        <v>0</v>
      </c>
      <c r="H14" s="23">
        <v>0</v>
      </c>
      <c r="I14" s="364">
        <v>0</v>
      </c>
      <c r="J14" s="23">
        <v>0</v>
      </c>
      <c r="K14" s="364">
        <v>0</v>
      </c>
      <c r="L14" s="23">
        <v>0</v>
      </c>
      <c r="M14" s="364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8">
        <v>50.096199999999996</v>
      </c>
      <c r="C15" s="364">
        <v>0.14759706421607485</v>
      </c>
      <c r="D15" s="23">
        <v>50.096199999999996</v>
      </c>
      <c r="E15" s="74">
        <v>0.14759706421607485</v>
      </c>
      <c r="F15" s="23">
        <v>50.096199999999996</v>
      </c>
      <c r="G15" s="373">
        <v>0.14759706421607485</v>
      </c>
      <c r="H15" s="23">
        <v>13187.804000000002</v>
      </c>
      <c r="I15" s="364">
        <v>0.1504743956103452</v>
      </c>
      <c r="J15" s="23">
        <v>16929.651999999991</v>
      </c>
      <c r="K15" s="74">
        <v>0.15963721231036196</v>
      </c>
      <c r="L15" s="23">
        <v>7015.2510000000011</v>
      </c>
      <c r="M15" s="74">
        <v>0.13838655610183584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7" t="s">
        <v>46</v>
      </c>
      <c r="B16" s="259">
        <v>111.79409999999991</v>
      </c>
      <c r="C16" s="365">
        <v>5.3905871937547839E-2</v>
      </c>
      <c r="D16" s="251">
        <v>111.76130999999992</v>
      </c>
      <c r="E16" s="366">
        <v>5.3634351547198714E-2</v>
      </c>
      <c r="F16" s="251">
        <v>111.66498999999995</v>
      </c>
      <c r="G16" s="374">
        <v>5.3862829620444364E-2</v>
      </c>
      <c r="H16" s="251">
        <v>1914.3479999999995</v>
      </c>
      <c r="I16" s="365">
        <v>3.1835049785357013E-2</v>
      </c>
      <c r="J16" s="251">
        <v>5580.1689999999944</v>
      </c>
      <c r="K16" s="366">
        <v>4.4686987781906461E-2</v>
      </c>
      <c r="L16" s="251">
        <v>14227.990000000003</v>
      </c>
      <c r="M16" s="366">
        <v>5.4967726662533731E-2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77"/>
      <c r="O17" s="69"/>
    </row>
    <row r="18" spans="1:15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1.0904498949090593E-2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5.4937266192318569E-2</v>
      </c>
      <c r="J20" s="87" t="str">
        <f t="shared" ref="J20:J26" si="1">A10</f>
        <v>PE</v>
      </c>
      <c r="K20" s="76">
        <f t="shared" si="0"/>
        <v>6619.3580000000002</v>
      </c>
      <c r="L20" s="87" t="str">
        <f t="shared" ref="L20:L26" si="2">A10</f>
        <v>PE</v>
      </c>
      <c r="M20" s="85">
        <f>K20/'6.1, 6.2'!C5</f>
        <v>5.6755023488268329E-4</v>
      </c>
      <c r="N20" s="78"/>
      <c r="O20" s="68"/>
    </row>
    <row r="21" spans="1:15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</v>
      </c>
      <c r="I21" s="86">
        <f>(B26+D26+F26)/'6.1, 6.2'!D25</f>
        <v>4.378039709232516E-2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7" t="s">
        <v>53</v>
      </c>
      <c r="B22" s="569">
        <f>SUM(B23,D23,F23)</f>
        <v>699378.27800000005</v>
      </c>
      <c r="C22" s="569"/>
      <c r="D22" s="569"/>
      <c r="E22" s="569"/>
      <c r="F22" s="569"/>
      <c r="G22" s="569"/>
      <c r="H22" s="78" t="str">
        <f>A27</f>
        <v>MOO</v>
      </c>
      <c r="I22" s="86">
        <f>(B27+D27+F27)/'6.1, 6.2'!E25</f>
        <v>4.9617558951566089E-2</v>
      </c>
      <c r="J22" s="87" t="str">
        <f t="shared" si="1"/>
        <v>PSE</v>
      </c>
      <c r="K22" s="76">
        <f t="shared" si="0"/>
        <v>49833.072000000007</v>
      </c>
      <c r="L22" s="87" t="str">
        <f t="shared" si="2"/>
        <v>PSE</v>
      </c>
      <c r="M22" s="85">
        <f>K22/'6.1, 6.2'!E5</f>
        <v>4.5799190879924442E-2</v>
      </c>
      <c r="N22" s="78"/>
      <c r="O22" s="68"/>
    </row>
    <row r="23" spans="1:15" x14ac:dyDescent="0.2">
      <c r="A23" s="568"/>
      <c r="B23" s="330">
        <f>SUM(B24:B27)</f>
        <v>247822.65199999997</v>
      </c>
      <c r="C23" s="375">
        <v>4.6117530302178134E-2</v>
      </c>
      <c r="D23" s="330">
        <f>SUM(D24:D27)</f>
        <v>219238.40000000002</v>
      </c>
      <c r="E23" s="375">
        <v>4.6419257316714584E-2</v>
      </c>
      <c r="F23" s="330">
        <f>SUM(F24:F27)</f>
        <v>232317.226</v>
      </c>
      <c r="G23" s="375">
        <v>4.5668810473482313E-2</v>
      </c>
      <c r="H23" s="68"/>
      <c r="I23" s="68"/>
      <c r="J23" s="87" t="str">
        <f t="shared" si="1"/>
        <v>VE</v>
      </c>
      <c r="K23" s="76">
        <f t="shared" si="0"/>
        <v>28795.756000000008</v>
      </c>
      <c r="L23" s="87" t="str">
        <f t="shared" si="2"/>
        <v>VE</v>
      </c>
      <c r="M23" s="85">
        <f>K23/'6.1, 6.2'!F5</f>
        <v>4.9015898350106238E-2</v>
      </c>
      <c r="N23" s="78"/>
      <c r="O23" s="68"/>
    </row>
    <row r="24" spans="1:15" x14ac:dyDescent="0.2">
      <c r="A24" s="18" t="s">
        <v>8</v>
      </c>
      <c r="B24" s="23">
        <v>7483.7860000000001</v>
      </c>
      <c r="C24" s="364">
        <v>1.1611127023512784E-2</v>
      </c>
      <c r="D24" s="23">
        <v>6576.0910000000003</v>
      </c>
      <c r="E24" s="364">
        <v>1.1366321206610115E-2</v>
      </c>
      <c r="F24" s="23">
        <v>6528.6059999999998</v>
      </c>
      <c r="G24" s="364">
        <v>9.8177873221632992E-3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 x14ac:dyDescent="0.2">
      <c r="A25" s="18" t="s">
        <v>9</v>
      </c>
      <c r="B25" s="23">
        <v>112290.465</v>
      </c>
      <c r="C25" s="364">
        <v>5.4494751355317651E-2</v>
      </c>
      <c r="D25" s="23">
        <v>105391.01</v>
      </c>
      <c r="E25" s="364">
        <v>5.545056501992679E-2</v>
      </c>
      <c r="F25" s="23">
        <v>115068.876</v>
      </c>
      <c r="G25" s="364">
        <v>5.4906843758158803E-2</v>
      </c>
      <c r="H25" s="68"/>
      <c r="I25" s="68"/>
      <c r="J25" s="87" t="str">
        <f t="shared" si="1"/>
        <v>VTE</v>
      </c>
      <c r="K25" s="76">
        <f t="shared" si="0"/>
        <v>37132.706999999995</v>
      </c>
      <c r="L25" s="87" t="str">
        <f t="shared" si="2"/>
        <v>VTE</v>
      </c>
      <c r="M25" s="85">
        <f>K25/'6.1, 6.2'!H5</f>
        <v>0.15194319501566411</v>
      </c>
      <c r="N25" s="78"/>
      <c r="O25" s="86"/>
    </row>
    <row r="26" spans="1:15" x14ac:dyDescent="0.2">
      <c r="A26" s="18" t="s">
        <v>132</v>
      </c>
      <c r="B26" s="23">
        <v>35568.887000000002</v>
      </c>
      <c r="C26" s="364">
        <v>4.4039931581061086E-2</v>
      </c>
      <c r="D26" s="23">
        <v>30697.526000000002</v>
      </c>
      <c r="E26" s="74">
        <v>4.4066865702222999E-2</v>
      </c>
      <c r="F26" s="23">
        <v>32204.91</v>
      </c>
      <c r="G26" s="74">
        <v>4.3231135509836399E-2</v>
      </c>
      <c r="H26" s="68"/>
      <c r="I26" s="68"/>
      <c r="J26" s="87" t="str">
        <f t="shared" si="1"/>
        <v>FVE</v>
      </c>
      <c r="K26" s="76">
        <f t="shared" si="0"/>
        <v>21722.506999999998</v>
      </c>
      <c r="L26" s="87" t="str">
        <f t="shared" si="2"/>
        <v>FVE</v>
      </c>
      <c r="M26" s="85">
        <f>K26/'6.1, 6.2'!I5</f>
        <v>4.8941286590882857E-2</v>
      </c>
      <c r="N26" s="78"/>
      <c r="O26" s="86"/>
    </row>
    <row r="27" spans="1:15" x14ac:dyDescent="0.2">
      <c r="A27" s="447" t="s">
        <v>130</v>
      </c>
      <c r="B27" s="251">
        <v>92479.513999999996</v>
      </c>
      <c r="C27" s="365">
        <v>4.9694557773332322E-2</v>
      </c>
      <c r="D27" s="251">
        <v>76573.773000000001</v>
      </c>
      <c r="E27" s="366">
        <v>4.9491725118516169E-2</v>
      </c>
      <c r="F27" s="251">
        <v>78514.834000000003</v>
      </c>
      <c r="G27" s="366">
        <v>4.9650061858104499E-2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2"/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5.0587076890368959E-4</v>
      </c>
      <c r="J32" s="87" t="str">
        <f t="shared" si="5"/>
        <v>PE</v>
      </c>
      <c r="K32" s="70">
        <f t="shared" si="6"/>
        <v>2322.6379999999999</v>
      </c>
      <c r="L32" s="70">
        <f t="shared" si="7"/>
        <v>1957.0740000000001</v>
      </c>
      <c r="M32" s="70">
        <f t="shared" si="8"/>
        <v>2339.6460000000002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4.1821200490194117E-2</v>
      </c>
      <c r="J34" s="87" t="str">
        <f t="shared" si="5"/>
        <v>PSE</v>
      </c>
      <c r="K34" s="70">
        <f t="shared" si="6"/>
        <v>17150.716000000004</v>
      </c>
      <c r="L34" s="70">
        <f t="shared" si="7"/>
        <v>15682.290000000005</v>
      </c>
      <c r="M34" s="70">
        <f t="shared" si="8"/>
        <v>17000.065999999999</v>
      </c>
    </row>
    <row r="35" spans="8:13" ht="13.5" customHeight="1" x14ac:dyDescent="0.2">
      <c r="H35" s="87" t="str">
        <f t="shared" si="3"/>
        <v>VE</v>
      </c>
      <c r="I35" s="88">
        <f t="shared" si="4"/>
        <v>2.3265631668808809E-2</v>
      </c>
      <c r="J35" s="87" t="str">
        <f t="shared" si="5"/>
        <v>VE</v>
      </c>
      <c r="K35" s="70">
        <f t="shared" si="6"/>
        <v>9270.0300000000007</v>
      </c>
      <c r="L35" s="70">
        <f t="shared" si="7"/>
        <v>9703.3450000000066</v>
      </c>
      <c r="M35" s="70">
        <f t="shared" si="8"/>
        <v>9822.381000000003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0.14759706421607485</v>
      </c>
      <c r="J37" s="87" t="str">
        <f t="shared" si="5"/>
        <v>VTE</v>
      </c>
      <c r="K37" s="70">
        <f t="shared" si="6"/>
        <v>13187.804000000002</v>
      </c>
      <c r="L37" s="70">
        <f t="shared" si="7"/>
        <v>16929.651999999991</v>
      </c>
      <c r="M37" s="70">
        <f t="shared" si="8"/>
        <v>7015.2510000000011</v>
      </c>
    </row>
    <row r="38" spans="8:13" ht="12.75" customHeight="1" x14ac:dyDescent="0.2">
      <c r="H38" s="87" t="str">
        <f t="shared" si="3"/>
        <v>FVE</v>
      </c>
      <c r="I38" s="88">
        <f t="shared" si="4"/>
        <v>5.3862829620444364E-2</v>
      </c>
      <c r="J38" s="87" t="str">
        <f t="shared" si="5"/>
        <v>FVE</v>
      </c>
      <c r="K38" s="70">
        <f t="shared" si="6"/>
        <v>1914.3479999999995</v>
      </c>
      <c r="L38" s="70">
        <f t="shared" si="7"/>
        <v>5580.1689999999944</v>
      </c>
      <c r="M38" s="70">
        <f t="shared" si="8"/>
        <v>14227.990000000003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40" t="s">
        <v>423</v>
      </c>
      <c r="M1" s="360" t="str">
        <f>'3.1'!N1</f>
        <v>I. čtvrtletí 2022</v>
      </c>
      <c r="N1" s="68"/>
      <c r="O1" s="68"/>
    </row>
    <row r="2" spans="1:21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24"/>
    </row>
    <row r="4" spans="1:21" ht="13.5" customHeight="1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72"/>
    </row>
    <row r="5" spans="1:21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84"/>
    </row>
    <row r="6" spans="1:21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84"/>
    </row>
    <row r="7" spans="1:21" x14ac:dyDescent="0.2">
      <c r="A7" s="574" t="s">
        <v>53</v>
      </c>
      <c r="B7" s="579">
        <f>F8</f>
        <v>1460.6293300000007</v>
      </c>
      <c r="C7" s="569"/>
      <c r="D7" s="569"/>
      <c r="E7" s="569"/>
      <c r="F7" s="569"/>
      <c r="G7" s="581"/>
      <c r="H7" s="579">
        <f>SUM(H8,J8,L8)</f>
        <v>1194466.0580000002</v>
      </c>
      <c r="I7" s="569"/>
      <c r="J7" s="569"/>
      <c r="K7" s="569"/>
      <c r="L7" s="569"/>
      <c r="M7" s="569"/>
      <c r="N7" s="73"/>
    </row>
    <row r="8" spans="1:21" x14ac:dyDescent="0.2">
      <c r="A8" s="575"/>
      <c r="B8" s="370">
        <f>SUM(B9:B16)</f>
        <v>1461.1715200000006</v>
      </c>
      <c r="C8" s="365">
        <v>6.9937346900899366E-2</v>
      </c>
      <c r="D8" s="330">
        <f>SUM(D9:D16)</f>
        <v>1461.0181100000007</v>
      </c>
      <c r="E8" s="365">
        <v>6.9884105043655428E-2</v>
      </c>
      <c r="F8" s="330">
        <f>SUM(F9:F16)</f>
        <v>1460.6293300000007</v>
      </c>
      <c r="G8" s="371">
        <v>6.9900251931509894E-2</v>
      </c>
      <c r="H8" s="330">
        <f>SUM(H9:H16)</f>
        <v>454693.83199999999</v>
      </c>
      <c r="I8" s="365">
        <v>5.6145994655315307E-2</v>
      </c>
      <c r="J8" s="330">
        <f>SUM(J9:J16)</f>
        <v>321465.97499999998</v>
      </c>
      <c r="K8" s="365">
        <v>4.6342173082753402E-2</v>
      </c>
      <c r="L8" s="330">
        <f>SUM(L9:L16)</f>
        <v>418306.25100000005</v>
      </c>
      <c r="M8" s="365">
        <v>5.1587044072886994E-2</v>
      </c>
      <c r="N8" s="10"/>
    </row>
    <row r="9" spans="1:21" x14ac:dyDescent="0.2">
      <c r="A9" s="56" t="s">
        <v>7</v>
      </c>
      <c r="B9" s="258">
        <v>0</v>
      </c>
      <c r="C9" s="364">
        <v>0</v>
      </c>
      <c r="D9" s="23">
        <v>0</v>
      </c>
      <c r="E9" s="364">
        <v>0</v>
      </c>
      <c r="F9" s="23">
        <v>0</v>
      </c>
      <c r="G9" s="372">
        <v>0</v>
      </c>
      <c r="H9" s="23">
        <v>0</v>
      </c>
      <c r="I9" s="364">
        <v>0</v>
      </c>
      <c r="J9" s="23">
        <v>0</v>
      </c>
      <c r="K9" s="364">
        <v>0</v>
      </c>
      <c r="L9" s="23">
        <v>0</v>
      </c>
      <c r="M9" s="364">
        <v>0</v>
      </c>
      <c r="N9" s="76"/>
      <c r="O9" s="85"/>
    </row>
    <row r="10" spans="1:21" x14ac:dyDescent="0.2">
      <c r="A10" s="56" t="s">
        <v>20</v>
      </c>
      <c r="B10" s="258">
        <v>1259.6520000000003</v>
      </c>
      <c r="C10" s="364">
        <v>0.13179340760932171</v>
      </c>
      <c r="D10" s="23">
        <v>1259.6520000000003</v>
      </c>
      <c r="E10" s="364">
        <v>0.13179340760932171</v>
      </c>
      <c r="F10" s="23">
        <v>1259.6520000000003</v>
      </c>
      <c r="G10" s="372">
        <v>0.13179340760932171</v>
      </c>
      <c r="H10" s="23">
        <v>395379.79300000001</v>
      </c>
      <c r="I10" s="364">
        <v>9.4048766309440771E-2</v>
      </c>
      <c r="J10" s="23">
        <v>263195.38200000004</v>
      </c>
      <c r="K10" s="364">
        <v>7.8047177090381684E-2</v>
      </c>
      <c r="L10" s="23">
        <v>359974.30600000004</v>
      </c>
      <c r="M10" s="364">
        <v>8.8082464027922761E-2</v>
      </c>
      <c r="N10" s="76"/>
      <c r="O10" s="85"/>
    </row>
    <row r="11" spans="1:21" x14ac:dyDescent="0.2">
      <c r="A11" s="56" t="s">
        <v>21</v>
      </c>
      <c r="B11" s="258">
        <v>0</v>
      </c>
      <c r="C11" s="364">
        <v>0</v>
      </c>
      <c r="D11" s="23">
        <v>0</v>
      </c>
      <c r="E11" s="364">
        <v>0</v>
      </c>
      <c r="F11" s="23">
        <v>0</v>
      </c>
      <c r="G11" s="372">
        <v>0</v>
      </c>
      <c r="H11" s="23">
        <v>0</v>
      </c>
      <c r="I11" s="364">
        <v>0</v>
      </c>
      <c r="J11" s="23">
        <v>0</v>
      </c>
      <c r="K11" s="364">
        <v>0</v>
      </c>
      <c r="L11" s="23">
        <v>0</v>
      </c>
      <c r="M11" s="364">
        <v>0</v>
      </c>
      <c r="N11" s="76"/>
      <c r="O11" s="85"/>
    </row>
    <row r="12" spans="1:21" x14ac:dyDescent="0.2">
      <c r="A12" s="56" t="s">
        <v>22</v>
      </c>
      <c r="B12" s="258">
        <v>93.376999999999981</v>
      </c>
      <c r="C12" s="364">
        <v>9.4888285726770258E-2</v>
      </c>
      <c r="D12" s="23">
        <v>93.376999999999981</v>
      </c>
      <c r="E12" s="364">
        <v>9.4494109360864123E-2</v>
      </c>
      <c r="F12" s="23">
        <v>93.376999999999981</v>
      </c>
      <c r="G12" s="372">
        <v>9.4415953148445489E-2</v>
      </c>
      <c r="H12" s="23">
        <v>44199.32</v>
      </c>
      <c r="I12" s="364">
        <v>0.11705912631433918</v>
      </c>
      <c r="J12" s="23">
        <v>39518.844999999987</v>
      </c>
      <c r="K12" s="364">
        <v>0.11616621428960661</v>
      </c>
      <c r="L12" s="23">
        <v>43053.421999999999</v>
      </c>
      <c r="M12" s="364">
        <v>0.11626502198195636</v>
      </c>
      <c r="N12" s="76"/>
      <c r="O12" s="85"/>
    </row>
    <row r="13" spans="1:21" x14ac:dyDescent="0.2">
      <c r="A13" s="56" t="s">
        <v>43</v>
      </c>
      <c r="B13" s="258">
        <v>17.990399999999987</v>
      </c>
      <c r="C13" s="364">
        <v>1.6172009107578152E-2</v>
      </c>
      <c r="D13" s="23">
        <v>17.990399999999987</v>
      </c>
      <c r="E13" s="364">
        <v>1.6175942434274854E-2</v>
      </c>
      <c r="F13" s="23">
        <v>17.990399999999987</v>
      </c>
      <c r="G13" s="372">
        <v>1.6184411756897745E-2</v>
      </c>
      <c r="H13" s="23">
        <v>4509.1589999999978</v>
      </c>
      <c r="I13" s="364">
        <v>2.1946904041799171E-2</v>
      </c>
      <c r="J13" s="23">
        <v>3594.3300000000004</v>
      </c>
      <c r="K13" s="364">
        <v>2.0340147260690066E-2</v>
      </c>
      <c r="L13" s="23">
        <v>3582.1660000000015</v>
      </c>
      <c r="M13" s="364">
        <v>1.744766991224074E-2</v>
      </c>
      <c r="N13" s="76"/>
      <c r="O13" s="85"/>
    </row>
    <row r="14" spans="1:21" x14ac:dyDescent="0.2">
      <c r="A14" s="56" t="s">
        <v>44</v>
      </c>
      <c r="B14" s="258">
        <v>0</v>
      </c>
      <c r="C14" s="364">
        <v>0</v>
      </c>
      <c r="D14" s="23">
        <v>0</v>
      </c>
      <c r="E14" s="364">
        <v>0</v>
      </c>
      <c r="F14" s="23">
        <v>0</v>
      </c>
      <c r="G14" s="372">
        <v>0</v>
      </c>
      <c r="H14" s="23">
        <v>0</v>
      </c>
      <c r="I14" s="364">
        <v>0</v>
      </c>
      <c r="J14" s="23">
        <v>0</v>
      </c>
      <c r="K14" s="364">
        <v>0</v>
      </c>
      <c r="L14" s="23">
        <v>0</v>
      </c>
      <c r="M14" s="364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8">
        <v>28.4</v>
      </c>
      <c r="C15" s="364">
        <v>8.3674143422785091E-2</v>
      </c>
      <c r="D15" s="23">
        <v>28.4</v>
      </c>
      <c r="E15" s="74">
        <v>8.3674143422785091E-2</v>
      </c>
      <c r="F15" s="23">
        <v>28.4</v>
      </c>
      <c r="G15" s="373">
        <v>8.3674143422785091E-2</v>
      </c>
      <c r="H15" s="23">
        <v>8991.103000000001</v>
      </c>
      <c r="I15" s="364">
        <v>0.10258954332316143</v>
      </c>
      <c r="J15" s="23">
        <v>11722.098999999998</v>
      </c>
      <c r="K15" s="74">
        <v>0.1105328808168108</v>
      </c>
      <c r="L15" s="23">
        <v>4692.8919999999998</v>
      </c>
      <c r="M15" s="74">
        <v>9.2574472679289227E-2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7" t="s">
        <v>46</v>
      </c>
      <c r="B16" s="259">
        <v>61.752120000000332</v>
      </c>
      <c r="C16" s="365">
        <v>2.9776185617953966E-2</v>
      </c>
      <c r="D16" s="251">
        <v>61.598710000000331</v>
      </c>
      <c r="E16" s="366">
        <v>2.9561275427014633E-2</v>
      </c>
      <c r="F16" s="251">
        <v>61.209930000000327</v>
      </c>
      <c r="G16" s="374">
        <v>2.9525279415413417E-2</v>
      </c>
      <c r="H16" s="251">
        <v>1614.4570000000001</v>
      </c>
      <c r="I16" s="365">
        <v>2.6847949783068776E-2</v>
      </c>
      <c r="J16" s="251">
        <v>3435.3189999999886</v>
      </c>
      <c r="K16" s="366">
        <v>2.7510646752804579E-2</v>
      </c>
      <c r="L16" s="251">
        <v>7003.4649999999947</v>
      </c>
      <c r="M16" s="366">
        <v>2.7056847088775111E-2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77"/>
      <c r="O17" s="69"/>
    </row>
    <row r="18" spans="1:20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0.20228604173502981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0.10740027295889135</v>
      </c>
      <c r="J20" s="87" t="str">
        <f t="shared" ref="J20:J26" si="1">A10</f>
        <v>PE</v>
      </c>
      <c r="K20" s="76">
        <f t="shared" si="0"/>
        <v>1018549.4810000001</v>
      </c>
      <c r="L20" s="87" t="str">
        <f t="shared" ref="L20:L26" si="2">A10</f>
        <v>PE</v>
      </c>
      <c r="M20" s="85">
        <f>K20/'6.1, 6.2'!C5</f>
        <v>8.7331429601055749E-2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</v>
      </c>
      <c r="I21" s="86">
        <f>(B26+D26+F26)/'6.1, 6.2'!D25</f>
        <v>8.4887351500532435E-2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7" t="s">
        <v>53</v>
      </c>
      <c r="B22" s="569">
        <f>SUM(B23,D23,F23)</f>
        <v>1671756.122</v>
      </c>
      <c r="C22" s="569"/>
      <c r="D22" s="569"/>
      <c r="E22" s="569"/>
      <c r="F22" s="569"/>
      <c r="G22" s="569"/>
      <c r="H22" s="78" t="str">
        <f>A27</f>
        <v>MOO</v>
      </c>
      <c r="I22" s="86">
        <f>(B27+D27+F27)/'6.1, 6.2'!E25</f>
        <v>8.9864561838659818E-2</v>
      </c>
      <c r="J22" s="87" t="str">
        <f t="shared" si="1"/>
        <v>PSE</v>
      </c>
      <c r="K22" s="76">
        <f t="shared" si="0"/>
        <v>126771.58699999997</v>
      </c>
      <c r="L22" s="87" t="str">
        <f t="shared" si="2"/>
        <v>PSE</v>
      </c>
      <c r="M22" s="85">
        <f>K22/'6.1, 6.2'!E5</f>
        <v>0.11650969683675022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8"/>
      <c r="B23" s="330">
        <f>SUM(B24:B27)</f>
        <v>596554.85699999996</v>
      </c>
      <c r="C23" s="375">
        <v>0.11101340604897185</v>
      </c>
      <c r="D23" s="330">
        <f>SUM(D24:D27)</f>
        <v>511636.69199999998</v>
      </c>
      <c r="E23" s="375">
        <v>0.10832862882880299</v>
      </c>
      <c r="F23" s="330">
        <f>SUM(F24:F27)</f>
        <v>563564.57299999997</v>
      </c>
      <c r="G23" s="375">
        <v>0.11078525737004964</v>
      </c>
      <c r="H23" s="68"/>
      <c r="I23" s="68"/>
      <c r="J23" s="87" t="str">
        <f t="shared" si="1"/>
        <v>VE</v>
      </c>
      <c r="K23" s="76">
        <f t="shared" si="0"/>
        <v>11685.654999999999</v>
      </c>
      <c r="L23" s="87" t="str">
        <f t="shared" si="2"/>
        <v>VE</v>
      </c>
      <c r="M23" s="85">
        <f>K23/'6.1, 6.2'!F5</f>
        <v>1.9891225555405123E-2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140724.96299999999</v>
      </c>
      <c r="C24" s="364">
        <v>0.21833540146286071</v>
      </c>
      <c r="D24" s="23">
        <v>110062.36</v>
      </c>
      <c r="E24" s="364">
        <v>0.1902352227968799</v>
      </c>
      <c r="F24" s="23">
        <v>131143.35999999999</v>
      </c>
      <c r="G24" s="364">
        <v>0.19721478324682135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219370.37700000001</v>
      </c>
      <c r="C25" s="364">
        <v>0.10646081258401856</v>
      </c>
      <c r="D25" s="23">
        <v>203367.66200000001</v>
      </c>
      <c r="E25" s="364">
        <v>0.10700012994164773</v>
      </c>
      <c r="F25" s="23">
        <v>227776.28400000001</v>
      </c>
      <c r="G25" s="364">
        <v>0.10868687756541576</v>
      </c>
      <c r="H25" s="68"/>
      <c r="I25" s="68"/>
      <c r="J25" s="87" t="str">
        <f t="shared" si="1"/>
        <v>VTE</v>
      </c>
      <c r="K25" s="76">
        <f t="shared" si="0"/>
        <v>25406.093999999997</v>
      </c>
      <c r="L25" s="87" t="str">
        <f t="shared" si="2"/>
        <v>VTE</v>
      </c>
      <c r="M25" s="85">
        <f>K25/'6.1, 6.2'!H5</f>
        <v>0.10395910794298659</v>
      </c>
      <c r="N25" s="78"/>
      <c r="O25" s="86"/>
    </row>
    <row r="26" spans="1:20" x14ac:dyDescent="0.2">
      <c r="A26" s="18" t="s">
        <v>132</v>
      </c>
      <c r="B26" s="23">
        <v>68965.767000000007</v>
      </c>
      <c r="C26" s="364">
        <v>8.5390573512052842E-2</v>
      </c>
      <c r="D26" s="23">
        <v>59520.512999999999</v>
      </c>
      <c r="E26" s="74">
        <v>8.5442796038300212E-2</v>
      </c>
      <c r="F26" s="23">
        <v>62443.231</v>
      </c>
      <c r="G26" s="74">
        <v>8.3822366869928125E-2</v>
      </c>
      <c r="H26" s="68"/>
      <c r="I26" s="68"/>
      <c r="J26" s="87" t="str">
        <f t="shared" si="1"/>
        <v>FVE</v>
      </c>
      <c r="K26" s="76">
        <f t="shared" si="0"/>
        <v>12053.240999999984</v>
      </c>
      <c r="L26" s="87" t="str">
        <f t="shared" si="2"/>
        <v>FVE</v>
      </c>
      <c r="M26" s="85">
        <f>K26/'6.1, 6.2'!I5</f>
        <v>2.7156217379972706E-2</v>
      </c>
      <c r="N26" s="78"/>
      <c r="O26" s="86"/>
    </row>
    <row r="27" spans="1:20" x14ac:dyDescent="0.2">
      <c r="A27" s="447" t="s">
        <v>130</v>
      </c>
      <c r="B27" s="251">
        <v>167493.75</v>
      </c>
      <c r="C27" s="365">
        <v>9.0004017928198468E-2</v>
      </c>
      <c r="D27" s="251">
        <v>138686.15700000001</v>
      </c>
      <c r="E27" s="366">
        <v>8.9636658755046283E-2</v>
      </c>
      <c r="F27" s="251">
        <v>142201.698</v>
      </c>
      <c r="G27" s="366">
        <v>8.9923429017598061E-2</v>
      </c>
      <c r="H27" s="68"/>
      <c r="I27" s="68"/>
      <c r="J27" s="68"/>
      <c r="K27" s="68"/>
      <c r="L27" s="68"/>
      <c r="M27" s="68"/>
      <c r="N27" s="78"/>
      <c r="O27" s="86"/>
    </row>
    <row r="28" spans="1:20" x14ac:dyDescent="0.2">
      <c r="A28" s="572"/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</row>
    <row r="29" spans="1:20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0.13179340760932171</v>
      </c>
      <c r="J32" s="87" t="str">
        <f t="shared" si="5"/>
        <v>PE</v>
      </c>
      <c r="K32" s="70">
        <f t="shared" si="6"/>
        <v>395379.79300000001</v>
      </c>
      <c r="L32" s="70">
        <f t="shared" si="7"/>
        <v>263195.38200000004</v>
      </c>
      <c r="M32" s="70">
        <f t="shared" si="8"/>
        <v>359974.30600000004</v>
      </c>
    </row>
    <row r="33" spans="8:13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 x14ac:dyDescent="0.2">
      <c r="H34" s="87" t="str">
        <f t="shared" si="3"/>
        <v>PSE</v>
      </c>
      <c r="I34" s="88">
        <f t="shared" si="4"/>
        <v>9.4415953148445489E-2</v>
      </c>
      <c r="J34" s="87" t="str">
        <f t="shared" si="5"/>
        <v>PSE</v>
      </c>
      <c r="K34" s="70">
        <f t="shared" si="6"/>
        <v>44199.32</v>
      </c>
      <c r="L34" s="70">
        <f t="shared" si="7"/>
        <v>39518.844999999987</v>
      </c>
      <c r="M34" s="70">
        <f t="shared" si="8"/>
        <v>43053.421999999999</v>
      </c>
    </row>
    <row r="35" spans="8:13" ht="12.75" customHeight="1" x14ac:dyDescent="0.2">
      <c r="H35" s="87" t="str">
        <f t="shared" si="3"/>
        <v>VE</v>
      </c>
      <c r="I35" s="88">
        <f t="shared" si="4"/>
        <v>1.6184411756897745E-2</v>
      </c>
      <c r="J35" s="87" t="str">
        <f t="shared" si="5"/>
        <v>VE</v>
      </c>
      <c r="K35" s="70">
        <f t="shared" si="6"/>
        <v>4509.1589999999978</v>
      </c>
      <c r="L35" s="70">
        <f t="shared" si="7"/>
        <v>3594.3300000000004</v>
      </c>
      <c r="M35" s="70">
        <f t="shared" si="8"/>
        <v>3582.1660000000015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8.3674143422785091E-2</v>
      </c>
      <c r="J37" s="87" t="str">
        <f t="shared" si="5"/>
        <v>VTE</v>
      </c>
      <c r="K37" s="70">
        <f t="shared" si="6"/>
        <v>8991.103000000001</v>
      </c>
      <c r="L37" s="70">
        <f t="shared" si="7"/>
        <v>11722.098999999998</v>
      </c>
      <c r="M37" s="70">
        <f t="shared" si="8"/>
        <v>4692.8919999999998</v>
      </c>
    </row>
    <row r="38" spans="8:13" ht="12.75" customHeight="1" x14ac:dyDescent="0.2">
      <c r="H38" s="87" t="str">
        <f t="shared" si="3"/>
        <v>FVE</v>
      </c>
      <c r="I38" s="88">
        <f t="shared" si="4"/>
        <v>2.9525279415413417E-2</v>
      </c>
      <c r="J38" s="87" t="str">
        <f t="shared" si="5"/>
        <v>FVE</v>
      </c>
      <c r="K38" s="70">
        <f t="shared" si="6"/>
        <v>1614.4570000000001</v>
      </c>
      <c r="L38" s="70">
        <f t="shared" si="7"/>
        <v>3435.3189999999886</v>
      </c>
      <c r="M38" s="70">
        <f t="shared" si="8"/>
        <v>7003.4649999999947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40" t="s">
        <v>424</v>
      </c>
      <c r="M1" s="360" t="str">
        <f>'3.1'!N1</f>
        <v>I. čtvrtletí 2022</v>
      </c>
    </row>
    <row r="2" spans="1:24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24"/>
    </row>
    <row r="4" spans="1:24" ht="13.5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72"/>
    </row>
    <row r="5" spans="1:24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67"/>
    </row>
    <row r="6" spans="1:24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67"/>
    </row>
    <row r="7" spans="1:24" x14ac:dyDescent="0.2">
      <c r="A7" s="574" t="s">
        <v>53</v>
      </c>
      <c r="B7" s="579">
        <f>F8</f>
        <v>1050.5129999999999</v>
      </c>
      <c r="C7" s="569"/>
      <c r="D7" s="569"/>
      <c r="E7" s="569"/>
      <c r="F7" s="569"/>
      <c r="G7" s="581"/>
      <c r="H7" s="579">
        <f>SUM(H8,J8,L8)</f>
        <v>407308.60800000007</v>
      </c>
      <c r="I7" s="569"/>
      <c r="J7" s="569"/>
      <c r="K7" s="569"/>
      <c r="L7" s="569"/>
      <c r="M7" s="569"/>
      <c r="N7" s="73"/>
    </row>
    <row r="8" spans="1:24" x14ac:dyDescent="0.2">
      <c r="A8" s="575"/>
      <c r="B8" s="370">
        <f>SUM(B9:B16)</f>
        <v>1050.1300900000001</v>
      </c>
      <c r="C8" s="365">
        <v>5.0263306798782013E-2</v>
      </c>
      <c r="D8" s="330">
        <f>SUM(D9:D16)</f>
        <v>1051.0590200000001</v>
      </c>
      <c r="E8" s="365">
        <v>5.0274749134192116E-2</v>
      </c>
      <c r="F8" s="330">
        <f>SUM(F9:F16)</f>
        <v>1050.5129999999999</v>
      </c>
      <c r="G8" s="371">
        <v>5.0273619630331681E-2</v>
      </c>
      <c r="H8" s="330">
        <f>SUM(H9:H16)</f>
        <v>145248.709</v>
      </c>
      <c r="I8" s="365">
        <v>1.7935438453903305E-2</v>
      </c>
      <c r="J8" s="330">
        <f>SUM(J9:J16)</f>
        <v>140355.255</v>
      </c>
      <c r="K8" s="365">
        <v>2.0233455563326699E-2</v>
      </c>
      <c r="L8" s="330">
        <f>SUM(L9:L16)</f>
        <v>121704.64400000001</v>
      </c>
      <c r="M8" s="365">
        <v>1.5009058121636873E-2</v>
      </c>
      <c r="N8" s="10"/>
    </row>
    <row r="9" spans="1:24" x14ac:dyDescent="0.2">
      <c r="A9" s="56" t="s">
        <v>7</v>
      </c>
      <c r="B9" s="258">
        <v>0</v>
      </c>
      <c r="C9" s="364">
        <v>0</v>
      </c>
      <c r="D9" s="23">
        <v>0</v>
      </c>
      <c r="E9" s="364">
        <v>0</v>
      </c>
      <c r="F9" s="23">
        <v>0</v>
      </c>
      <c r="G9" s="372">
        <v>0</v>
      </c>
      <c r="H9" s="23">
        <v>0</v>
      </c>
      <c r="I9" s="364">
        <v>0</v>
      </c>
      <c r="J9" s="23">
        <v>0</v>
      </c>
      <c r="K9" s="364">
        <v>0</v>
      </c>
      <c r="L9" s="23">
        <v>0</v>
      </c>
      <c r="M9" s="364">
        <v>0</v>
      </c>
      <c r="N9" s="76"/>
      <c r="O9" s="85"/>
      <c r="X9" s="70"/>
    </row>
    <row r="10" spans="1:24" x14ac:dyDescent="0.2">
      <c r="A10" s="56" t="s">
        <v>20</v>
      </c>
      <c r="B10" s="258">
        <v>111.43100000000001</v>
      </c>
      <c r="C10" s="364">
        <v>1.1658673350508176E-2</v>
      </c>
      <c r="D10" s="23">
        <v>111.43100000000001</v>
      </c>
      <c r="E10" s="364">
        <v>1.1658673350508176E-2</v>
      </c>
      <c r="F10" s="23">
        <v>111.43100000000001</v>
      </c>
      <c r="G10" s="372">
        <v>1.1658673350508176E-2</v>
      </c>
      <c r="H10" s="23">
        <v>33162.335999999996</v>
      </c>
      <c r="I10" s="364">
        <v>7.8883059882100606E-3</v>
      </c>
      <c r="J10" s="23">
        <v>29615.403999999999</v>
      </c>
      <c r="K10" s="364">
        <v>8.7820639671831232E-3</v>
      </c>
      <c r="L10" s="23">
        <v>21442.531000000003</v>
      </c>
      <c r="M10" s="364">
        <v>5.2467938238767485E-3</v>
      </c>
      <c r="N10" s="76"/>
      <c r="O10" s="85"/>
      <c r="X10" s="70"/>
    </row>
    <row r="11" spans="1:24" x14ac:dyDescent="0.2">
      <c r="A11" s="56" t="s">
        <v>21</v>
      </c>
      <c r="B11" s="258">
        <v>0</v>
      </c>
      <c r="C11" s="364">
        <v>0</v>
      </c>
      <c r="D11" s="23">
        <v>0</v>
      </c>
      <c r="E11" s="364">
        <v>0</v>
      </c>
      <c r="F11" s="23">
        <v>0</v>
      </c>
      <c r="G11" s="372">
        <v>0</v>
      </c>
      <c r="H11" s="23">
        <v>0</v>
      </c>
      <c r="I11" s="364">
        <v>0</v>
      </c>
      <c r="J11" s="23">
        <v>0</v>
      </c>
      <c r="K11" s="364">
        <v>0</v>
      </c>
      <c r="L11" s="23">
        <v>0</v>
      </c>
      <c r="M11" s="364">
        <v>0</v>
      </c>
      <c r="N11" s="76"/>
      <c r="O11" s="85"/>
      <c r="X11" s="70"/>
    </row>
    <row r="12" spans="1:24" x14ac:dyDescent="0.2">
      <c r="A12" s="56" t="s">
        <v>22</v>
      </c>
      <c r="B12" s="258">
        <v>119.74299999999992</v>
      </c>
      <c r="C12" s="364">
        <v>0.12168101350204705</v>
      </c>
      <c r="D12" s="23">
        <v>120.74199999999992</v>
      </c>
      <c r="E12" s="364">
        <v>0.12218648866904538</v>
      </c>
      <c r="F12" s="23">
        <v>120.74199999999992</v>
      </c>
      <c r="G12" s="372">
        <v>0.12208542805026505</v>
      </c>
      <c r="H12" s="23">
        <v>31192.416999999994</v>
      </c>
      <c r="I12" s="364">
        <v>8.2611159666088535E-2</v>
      </c>
      <c r="J12" s="23">
        <v>28790.728000000003</v>
      </c>
      <c r="K12" s="364">
        <v>8.4630759790722085E-2</v>
      </c>
      <c r="L12" s="23">
        <v>30502.139999999996</v>
      </c>
      <c r="M12" s="364">
        <v>8.2370501875477162E-2</v>
      </c>
      <c r="N12" s="76"/>
      <c r="O12" s="85"/>
      <c r="X12" s="70"/>
    </row>
    <row r="13" spans="1:24" x14ac:dyDescent="0.2">
      <c r="A13" s="56" t="s">
        <v>43</v>
      </c>
      <c r="B13" s="258">
        <v>12.843039999999991</v>
      </c>
      <c r="C13" s="364">
        <v>1.1544921727643107E-2</v>
      </c>
      <c r="D13" s="23">
        <v>12.843039999999991</v>
      </c>
      <c r="E13" s="364">
        <v>1.1547729662547209E-2</v>
      </c>
      <c r="F13" s="23">
        <v>12.708039999999992</v>
      </c>
      <c r="G13" s="372">
        <v>1.1432327907279816E-2</v>
      </c>
      <c r="H13" s="23">
        <v>3605.1960000000008</v>
      </c>
      <c r="I13" s="364">
        <v>1.754715029207847E-2</v>
      </c>
      <c r="J13" s="23">
        <v>3947.6359999999995</v>
      </c>
      <c r="K13" s="364">
        <v>2.2339489577084318E-2</v>
      </c>
      <c r="L13" s="23">
        <v>4131.1379999999999</v>
      </c>
      <c r="M13" s="364">
        <v>2.0121549974488721E-2</v>
      </c>
      <c r="N13" s="76"/>
      <c r="O13" s="85"/>
      <c r="X13" s="70"/>
    </row>
    <row r="14" spans="1:24" x14ac:dyDescent="0.2">
      <c r="A14" s="56" t="s">
        <v>44</v>
      </c>
      <c r="B14" s="258">
        <v>650</v>
      </c>
      <c r="C14" s="364">
        <v>0.55484421681604779</v>
      </c>
      <c r="D14" s="23">
        <v>650</v>
      </c>
      <c r="E14" s="364">
        <v>0.55484421681604779</v>
      </c>
      <c r="F14" s="23">
        <v>650</v>
      </c>
      <c r="G14" s="372">
        <v>0.55484421681604779</v>
      </c>
      <c r="H14" s="23">
        <v>62046.3</v>
      </c>
      <c r="I14" s="364">
        <v>0.56871348513374043</v>
      </c>
      <c r="J14" s="23">
        <v>56293.39</v>
      </c>
      <c r="K14" s="364">
        <v>0.59218337664949805</v>
      </c>
      <c r="L14" s="23">
        <v>45134.59</v>
      </c>
      <c r="M14" s="364">
        <v>0.54212506789386905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8">
        <v>45.891999999999996</v>
      </c>
      <c r="C15" s="364">
        <v>0.13521034471684693</v>
      </c>
      <c r="D15" s="23">
        <v>45.891999999999996</v>
      </c>
      <c r="E15" s="74">
        <v>0.13521034471684693</v>
      </c>
      <c r="F15" s="23">
        <v>45.891999999999996</v>
      </c>
      <c r="G15" s="373">
        <v>0.13521034471684693</v>
      </c>
      <c r="H15" s="23">
        <v>11509.688</v>
      </c>
      <c r="I15" s="364">
        <v>0.13132689456589156</v>
      </c>
      <c r="J15" s="23">
        <v>14235.641</v>
      </c>
      <c r="K15" s="74">
        <v>0.1342341853625281</v>
      </c>
      <c r="L15" s="23">
        <v>6738.6510000000007</v>
      </c>
      <c r="M15" s="74">
        <v>0.1329301980302903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7" t="s">
        <v>46</v>
      </c>
      <c r="B16" s="259">
        <v>110.22105000000001</v>
      </c>
      <c r="C16" s="365">
        <v>5.3147364718907908E-2</v>
      </c>
      <c r="D16" s="251">
        <v>110.15098</v>
      </c>
      <c r="E16" s="366">
        <v>5.2861552755497039E-2</v>
      </c>
      <c r="F16" s="251">
        <v>109.73995999999998</v>
      </c>
      <c r="G16" s="374">
        <v>5.2934270338755071E-2</v>
      </c>
      <c r="H16" s="251">
        <v>3732.7720000000004</v>
      </c>
      <c r="I16" s="365">
        <v>6.2074911383607746E-2</v>
      </c>
      <c r="J16" s="251">
        <v>7472.4560000000138</v>
      </c>
      <c r="K16" s="366">
        <v>5.984075929829985E-2</v>
      </c>
      <c r="L16" s="251">
        <v>13755.594000000014</v>
      </c>
      <c r="M16" s="366">
        <v>5.3142694862225059E-2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77"/>
      <c r="O17" s="69"/>
    </row>
    <row r="18" spans="1:15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5.1542850989703133E-2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6.7570571786271877E-2</v>
      </c>
      <c r="J20" s="87" t="str">
        <f t="shared" ref="J20:J26" si="1">A10</f>
        <v>PE</v>
      </c>
      <c r="K20" s="76">
        <f t="shared" si="0"/>
        <v>84220.270999999993</v>
      </c>
      <c r="L20" s="87" t="str">
        <f t="shared" ref="L20:L26" si="2">A10</f>
        <v>PE</v>
      </c>
      <c r="M20" s="85">
        <f>K20/'6.1, 6.2'!C5</f>
        <v>7.2211284822384933E-3</v>
      </c>
      <c r="N20" s="78"/>
      <c r="O20" s="68"/>
    </row>
    <row r="21" spans="1:15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</v>
      </c>
      <c r="I21" s="86">
        <f>(B26+D26+F26)/'6.1, 6.2'!D25</f>
        <v>5.225284415931248E-2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7" t="s">
        <v>53</v>
      </c>
      <c r="B22" s="569">
        <f>SUM(B23,D23,F23)</f>
        <v>888613.42264312529</v>
      </c>
      <c r="C22" s="569"/>
      <c r="D22" s="569"/>
      <c r="E22" s="569"/>
      <c r="F22" s="569"/>
      <c r="G22" s="569"/>
      <c r="H22" s="78" t="str">
        <f>A27</f>
        <v>MOO</v>
      </c>
      <c r="I22" s="86">
        <f>(B27+D27+F27)/'6.1, 6.2'!E25</f>
        <v>5.3011031690785693E-2</v>
      </c>
      <c r="J22" s="87" t="str">
        <f t="shared" si="1"/>
        <v>PSE</v>
      </c>
      <c r="K22" s="76">
        <f t="shared" si="0"/>
        <v>90485.284999999989</v>
      </c>
      <c r="L22" s="87" t="str">
        <f t="shared" si="2"/>
        <v>PSE</v>
      </c>
      <c r="M22" s="85">
        <f>K22/'6.1, 6.2'!E5</f>
        <v>8.3160693756535078E-2</v>
      </c>
      <c r="N22" s="78"/>
      <c r="O22" s="68"/>
    </row>
    <row r="23" spans="1:15" x14ac:dyDescent="0.2">
      <c r="A23" s="568"/>
      <c r="B23" s="330">
        <f>SUM(B24:B27)</f>
        <v>311148.2098122717</v>
      </c>
      <c r="C23" s="375">
        <v>5.7901837780696179E-2</v>
      </c>
      <c r="D23" s="330">
        <f>SUM(D24:D27)</f>
        <v>278489.81924813084</v>
      </c>
      <c r="E23" s="375">
        <v>5.8964536229804257E-2</v>
      </c>
      <c r="F23" s="330">
        <f>SUM(F24:F27)</f>
        <v>298975.39358272281</v>
      </c>
      <c r="G23" s="375">
        <v>5.8772441548368651E-2</v>
      </c>
      <c r="H23" s="68"/>
      <c r="I23" s="68"/>
      <c r="J23" s="87" t="str">
        <f t="shared" si="1"/>
        <v>VE</v>
      </c>
      <c r="K23" s="76">
        <f t="shared" si="0"/>
        <v>11683.970000000001</v>
      </c>
      <c r="L23" s="87" t="str">
        <f t="shared" si="2"/>
        <v>VE</v>
      </c>
      <c r="M23" s="85">
        <f>K23/'6.1, 6.2'!F5</f>
        <v>1.9888357362303342E-2</v>
      </c>
      <c r="N23" s="78"/>
      <c r="O23" s="68"/>
    </row>
    <row r="24" spans="1:15" x14ac:dyDescent="0.2">
      <c r="A24" s="18" t="s">
        <v>8</v>
      </c>
      <c r="B24" s="23">
        <v>28943.432000000001</v>
      </c>
      <c r="C24" s="364">
        <v>4.4905862547165921E-2</v>
      </c>
      <c r="D24" s="23">
        <v>32273.016</v>
      </c>
      <c r="E24" s="364">
        <v>5.5781689481192935E-2</v>
      </c>
      <c r="F24" s="23">
        <v>36100.184000000001</v>
      </c>
      <c r="G24" s="364">
        <v>5.4287841662211254E-2</v>
      </c>
      <c r="H24" s="68"/>
      <c r="I24" s="68"/>
      <c r="J24" s="87" t="str">
        <f t="shared" si="1"/>
        <v>PVE</v>
      </c>
      <c r="K24" s="76">
        <f t="shared" si="0"/>
        <v>163474.28</v>
      </c>
      <c r="L24" s="87" t="str">
        <f t="shared" si="2"/>
        <v>PVE</v>
      </c>
      <c r="M24" s="85">
        <f>K24/'6.1, 6.2'!G5</f>
        <v>0.56877419236318427</v>
      </c>
      <c r="N24" s="78"/>
      <c r="O24" s="86"/>
    </row>
    <row r="25" spans="1:15" x14ac:dyDescent="0.2">
      <c r="A25" s="18" t="s">
        <v>9</v>
      </c>
      <c r="B25" s="23">
        <v>140989.364</v>
      </c>
      <c r="C25" s="364">
        <v>6.8422375265116006E-2</v>
      </c>
      <c r="D25" s="23">
        <v>127574.284</v>
      </c>
      <c r="E25" s="364">
        <v>6.7122102063663744E-2</v>
      </c>
      <c r="F25" s="23">
        <v>140705.56099999999</v>
      </c>
      <c r="G25" s="364">
        <v>6.7139773345236131E-2</v>
      </c>
      <c r="H25" s="68"/>
      <c r="I25" s="68"/>
      <c r="J25" s="87" t="str">
        <f t="shared" si="1"/>
        <v>VTE</v>
      </c>
      <c r="K25" s="76">
        <f t="shared" si="0"/>
        <v>32483.98</v>
      </c>
      <c r="L25" s="87" t="str">
        <f t="shared" si="2"/>
        <v>VTE</v>
      </c>
      <c r="M25" s="85">
        <f>K25/'6.1, 6.2'!H5</f>
        <v>0.13292108512382178</v>
      </c>
      <c r="N25" s="78"/>
      <c r="O25" s="86"/>
    </row>
    <row r="26" spans="1:15" x14ac:dyDescent="0.2">
      <c r="A26" s="18" t="s">
        <v>132</v>
      </c>
      <c r="B26" s="23">
        <v>42392.700672275983</v>
      </c>
      <c r="C26" s="364">
        <v>5.2488896746851726E-2</v>
      </c>
      <c r="D26" s="23">
        <v>36742.931159999418</v>
      </c>
      <c r="E26" s="74">
        <v>5.2745156496771722E-2</v>
      </c>
      <c r="F26" s="23">
        <v>38392.00694243842</v>
      </c>
      <c r="G26" s="74">
        <v>5.153655311016659E-2</v>
      </c>
      <c r="H26" s="68"/>
      <c r="I26" s="68"/>
      <c r="J26" s="87" t="str">
        <f t="shared" si="1"/>
        <v>FVE</v>
      </c>
      <c r="K26" s="76">
        <f t="shared" si="0"/>
        <v>24960.822000000029</v>
      </c>
      <c r="L26" s="87" t="str">
        <f t="shared" si="2"/>
        <v>FVE</v>
      </c>
      <c r="M26" s="85">
        <f>K26/'6.1, 6.2'!I5</f>
        <v>5.6237281592130012E-2</v>
      </c>
      <c r="N26" s="78"/>
      <c r="O26" s="86"/>
    </row>
    <row r="27" spans="1:15" x14ac:dyDescent="0.2">
      <c r="A27" s="447" t="s">
        <v>130</v>
      </c>
      <c r="B27" s="251">
        <v>98822.7131399957</v>
      </c>
      <c r="C27" s="365">
        <v>5.3103123222003133E-2</v>
      </c>
      <c r="D27" s="251">
        <v>81899.588088131408</v>
      </c>
      <c r="E27" s="366">
        <v>5.293394516393362E-2</v>
      </c>
      <c r="F27" s="251">
        <v>83777.641640284404</v>
      </c>
      <c r="G27" s="366">
        <v>5.2978079145734831E-2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2"/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1.1658673350508176E-2</v>
      </c>
      <c r="J32" s="87" t="str">
        <f t="shared" si="5"/>
        <v>PE</v>
      </c>
      <c r="K32" s="70">
        <f t="shared" si="6"/>
        <v>33162.335999999996</v>
      </c>
      <c r="L32" s="70">
        <f t="shared" si="7"/>
        <v>29615.403999999999</v>
      </c>
      <c r="M32" s="70">
        <f t="shared" si="8"/>
        <v>21442.531000000003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0.12208542805026505</v>
      </c>
      <c r="J34" s="87" t="str">
        <f t="shared" si="5"/>
        <v>PSE</v>
      </c>
      <c r="K34" s="70">
        <f t="shared" si="6"/>
        <v>31192.416999999994</v>
      </c>
      <c r="L34" s="70">
        <f t="shared" si="7"/>
        <v>28790.728000000003</v>
      </c>
      <c r="M34" s="70">
        <f t="shared" si="8"/>
        <v>30502.139999999996</v>
      </c>
    </row>
    <row r="35" spans="8:13" ht="13.5" customHeight="1" x14ac:dyDescent="0.2">
      <c r="H35" s="87" t="str">
        <f t="shared" si="3"/>
        <v>VE</v>
      </c>
      <c r="I35" s="88">
        <f t="shared" si="4"/>
        <v>1.1432327907279816E-2</v>
      </c>
      <c r="J35" s="87" t="str">
        <f t="shared" si="5"/>
        <v>VE</v>
      </c>
      <c r="K35" s="70">
        <f t="shared" si="6"/>
        <v>3605.1960000000008</v>
      </c>
      <c r="L35" s="70">
        <f t="shared" si="7"/>
        <v>3947.6359999999995</v>
      </c>
      <c r="M35" s="70">
        <f t="shared" si="8"/>
        <v>4131.1379999999999</v>
      </c>
    </row>
    <row r="36" spans="8:13" ht="12.75" customHeight="1" x14ac:dyDescent="0.2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62046.3</v>
      </c>
      <c r="L36" s="70">
        <f t="shared" si="7"/>
        <v>56293.39</v>
      </c>
      <c r="M36" s="70">
        <f t="shared" si="8"/>
        <v>45134.59</v>
      </c>
    </row>
    <row r="37" spans="8:13" ht="12.75" customHeight="1" x14ac:dyDescent="0.2">
      <c r="H37" s="87" t="str">
        <f t="shared" si="3"/>
        <v>VTE</v>
      </c>
      <c r="I37" s="88">
        <f t="shared" si="4"/>
        <v>0.13521034471684693</v>
      </c>
      <c r="J37" s="87" t="str">
        <f t="shared" si="5"/>
        <v>VTE</v>
      </c>
      <c r="K37" s="70">
        <f t="shared" si="6"/>
        <v>11509.688</v>
      </c>
      <c r="L37" s="70">
        <f t="shared" si="7"/>
        <v>14235.641</v>
      </c>
      <c r="M37" s="70">
        <f t="shared" si="8"/>
        <v>6738.6510000000007</v>
      </c>
    </row>
    <row r="38" spans="8:13" ht="12.75" customHeight="1" x14ac:dyDescent="0.2">
      <c r="H38" s="87" t="str">
        <f t="shared" si="3"/>
        <v>FVE</v>
      </c>
      <c r="I38" s="88">
        <f t="shared" si="4"/>
        <v>5.2934270338755071E-2</v>
      </c>
      <c r="J38" s="87" t="str">
        <f t="shared" si="5"/>
        <v>FVE</v>
      </c>
      <c r="K38" s="70">
        <f t="shared" si="6"/>
        <v>3732.7720000000004</v>
      </c>
      <c r="L38" s="70">
        <f t="shared" si="7"/>
        <v>7472.4560000000138</v>
      </c>
      <c r="M38" s="70">
        <f t="shared" si="8"/>
        <v>13755.594000000014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40" t="s">
        <v>425</v>
      </c>
      <c r="M1" s="360" t="str">
        <f>'3.1'!N1</f>
        <v>I. čtvrtletí 2022</v>
      </c>
      <c r="N1" s="68"/>
      <c r="O1" s="68"/>
    </row>
    <row r="2" spans="1:21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24"/>
    </row>
    <row r="4" spans="1:21" ht="13.5" customHeight="1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72"/>
    </row>
    <row r="5" spans="1:21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84"/>
    </row>
    <row r="6" spans="1:21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84"/>
    </row>
    <row r="7" spans="1:21" x14ac:dyDescent="0.2">
      <c r="A7" s="574" t="s">
        <v>53</v>
      </c>
      <c r="B7" s="579">
        <f>F8</f>
        <v>1476.8538799999999</v>
      </c>
      <c r="C7" s="569"/>
      <c r="D7" s="569"/>
      <c r="E7" s="569"/>
      <c r="F7" s="569"/>
      <c r="G7" s="581"/>
      <c r="H7" s="579">
        <f>SUM(H8,J8,L8)</f>
        <v>1720263.77</v>
      </c>
      <c r="I7" s="569"/>
      <c r="J7" s="569"/>
      <c r="K7" s="569"/>
      <c r="L7" s="569"/>
      <c r="M7" s="569"/>
      <c r="N7" s="73"/>
    </row>
    <row r="8" spans="1:21" x14ac:dyDescent="0.2">
      <c r="A8" s="575"/>
      <c r="B8" s="370">
        <f>SUM(B9:B16)</f>
        <v>1477.4208899999999</v>
      </c>
      <c r="C8" s="365">
        <v>7.0715104892384875E-2</v>
      </c>
      <c r="D8" s="330">
        <f>SUM(D9:D16)</f>
        <v>1477.2423499999998</v>
      </c>
      <c r="E8" s="365">
        <v>7.0660150518145406E-2</v>
      </c>
      <c r="F8" s="330">
        <f>SUM(F9:F16)</f>
        <v>1476.8538799999999</v>
      </c>
      <c r="G8" s="371">
        <v>7.0676698158613466E-2</v>
      </c>
      <c r="H8" s="330">
        <f>SUM(H9:H16)</f>
        <v>650541.12100000004</v>
      </c>
      <c r="I8" s="365">
        <v>8.0329390310992455E-2</v>
      </c>
      <c r="J8" s="330">
        <f>SUM(J9:J16)</f>
        <v>465074.43100000004</v>
      </c>
      <c r="K8" s="365">
        <v>6.7044606440121876E-2</v>
      </c>
      <c r="L8" s="330">
        <f>SUM(L9:L16)</f>
        <v>604648.21799999999</v>
      </c>
      <c r="M8" s="365">
        <v>7.4567411306886211E-2</v>
      </c>
      <c r="N8" s="10"/>
    </row>
    <row r="9" spans="1:21" x14ac:dyDescent="0.2">
      <c r="A9" s="56" t="s">
        <v>7</v>
      </c>
      <c r="B9" s="258">
        <v>0</v>
      </c>
      <c r="C9" s="364">
        <v>0</v>
      </c>
      <c r="D9" s="23">
        <v>0</v>
      </c>
      <c r="E9" s="364">
        <v>0</v>
      </c>
      <c r="F9" s="23">
        <v>0</v>
      </c>
      <c r="G9" s="372">
        <v>0</v>
      </c>
      <c r="H9" s="23">
        <v>0</v>
      </c>
      <c r="I9" s="364">
        <v>0</v>
      </c>
      <c r="J9" s="23">
        <v>0</v>
      </c>
      <c r="K9" s="364">
        <v>0</v>
      </c>
      <c r="L9" s="23">
        <v>0</v>
      </c>
      <c r="M9" s="364">
        <v>0</v>
      </c>
      <c r="N9" s="76"/>
      <c r="O9" s="85"/>
    </row>
    <row r="10" spans="1:21" x14ac:dyDescent="0.2">
      <c r="A10" s="56" t="s">
        <v>20</v>
      </c>
      <c r="B10" s="258">
        <v>1273.7099999999998</v>
      </c>
      <c r="C10" s="364">
        <v>0.13326425171878351</v>
      </c>
      <c r="D10" s="23">
        <v>1273.7099999999998</v>
      </c>
      <c r="E10" s="364">
        <v>0.13326425171878351</v>
      </c>
      <c r="F10" s="23">
        <v>1273.7099999999998</v>
      </c>
      <c r="G10" s="372">
        <v>0.13326425171878351</v>
      </c>
      <c r="H10" s="23">
        <v>606008.24</v>
      </c>
      <c r="I10" s="364">
        <v>0.14415083510693097</v>
      </c>
      <c r="J10" s="23">
        <v>419347.049</v>
      </c>
      <c r="K10" s="364">
        <v>0.12435192877218476</v>
      </c>
      <c r="L10" s="23">
        <v>555005.90299999993</v>
      </c>
      <c r="M10" s="364">
        <v>0.13580493571750168</v>
      </c>
      <c r="N10" s="76"/>
      <c r="O10" s="85"/>
    </row>
    <row r="11" spans="1:21" x14ac:dyDescent="0.2">
      <c r="A11" s="56" t="s">
        <v>21</v>
      </c>
      <c r="B11" s="258">
        <v>0</v>
      </c>
      <c r="C11" s="364">
        <v>0</v>
      </c>
      <c r="D11" s="23">
        <v>0</v>
      </c>
      <c r="E11" s="364">
        <v>0</v>
      </c>
      <c r="F11" s="23">
        <v>0</v>
      </c>
      <c r="G11" s="372">
        <v>0</v>
      </c>
      <c r="H11" s="23">
        <v>0</v>
      </c>
      <c r="I11" s="364">
        <v>0</v>
      </c>
      <c r="J11" s="23">
        <v>0</v>
      </c>
      <c r="K11" s="364">
        <v>0</v>
      </c>
      <c r="L11" s="23">
        <v>0</v>
      </c>
      <c r="M11" s="364">
        <v>0</v>
      </c>
      <c r="N11" s="76"/>
      <c r="O11" s="85"/>
    </row>
    <row r="12" spans="1:21" x14ac:dyDescent="0.2">
      <c r="A12" s="56" t="s">
        <v>22</v>
      </c>
      <c r="B12" s="258">
        <v>58.352000000000011</v>
      </c>
      <c r="C12" s="364">
        <v>5.9296413985547837E-2</v>
      </c>
      <c r="D12" s="23">
        <v>58.352000000000011</v>
      </c>
      <c r="E12" s="364">
        <v>5.9050090165941781E-2</v>
      </c>
      <c r="F12" s="23">
        <v>58.352000000000011</v>
      </c>
      <c r="G12" s="372">
        <v>5.900124975227404E-2</v>
      </c>
      <c r="H12" s="23">
        <v>31630.435000000009</v>
      </c>
      <c r="I12" s="364">
        <v>8.3771222861403663E-2</v>
      </c>
      <c r="J12" s="23">
        <v>28027.451999999997</v>
      </c>
      <c r="K12" s="364">
        <v>8.2387098990966565E-2</v>
      </c>
      <c r="L12" s="23">
        <v>30386.737999999998</v>
      </c>
      <c r="M12" s="364">
        <v>8.2058860769068445E-2</v>
      </c>
      <c r="N12" s="76"/>
      <c r="O12" s="85"/>
    </row>
    <row r="13" spans="1:21" x14ac:dyDescent="0.2">
      <c r="A13" s="56" t="s">
        <v>43</v>
      </c>
      <c r="B13" s="258">
        <v>29.802300000000017</v>
      </c>
      <c r="C13" s="364">
        <v>2.6790013953373857E-2</v>
      </c>
      <c r="D13" s="23">
        <v>29.802300000000017</v>
      </c>
      <c r="E13" s="364">
        <v>2.6796529771933367E-2</v>
      </c>
      <c r="F13" s="23">
        <v>29.792300000000015</v>
      </c>
      <c r="G13" s="372">
        <v>2.6801563633105728E-2</v>
      </c>
      <c r="H13" s="23">
        <v>7487.2080000000033</v>
      </c>
      <c r="I13" s="364">
        <v>3.6441614837044167E-2</v>
      </c>
      <c r="J13" s="23">
        <v>8858.9710000000032</v>
      </c>
      <c r="K13" s="364">
        <v>5.0132507231718512E-2</v>
      </c>
      <c r="L13" s="23">
        <v>6686.2629999999999</v>
      </c>
      <c r="M13" s="364">
        <v>3.2566807280965893E-2</v>
      </c>
      <c r="N13" s="76"/>
      <c r="O13" s="85"/>
    </row>
    <row r="14" spans="1:21" x14ac:dyDescent="0.2">
      <c r="A14" s="56" t="s">
        <v>44</v>
      </c>
      <c r="B14" s="258">
        <v>0</v>
      </c>
      <c r="C14" s="364">
        <v>0</v>
      </c>
      <c r="D14" s="23">
        <v>0</v>
      </c>
      <c r="E14" s="364">
        <v>0</v>
      </c>
      <c r="F14" s="23">
        <v>0</v>
      </c>
      <c r="G14" s="372">
        <v>0</v>
      </c>
      <c r="H14" s="23">
        <v>0</v>
      </c>
      <c r="I14" s="364">
        <v>0</v>
      </c>
      <c r="J14" s="23">
        <v>0</v>
      </c>
      <c r="K14" s="364">
        <v>0</v>
      </c>
      <c r="L14" s="23">
        <v>0</v>
      </c>
      <c r="M14" s="364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8">
        <v>19.2</v>
      </c>
      <c r="C15" s="364">
        <v>5.6568434990051888E-2</v>
      </c>
      <c r="D15" s="23">
        <v>19.2</v>
      </c>
      <c r="E15" s="74">
        <v>5.6568434990051888E-2</v>
      </c>
      <c r="F15" s="23">
        <v>19.2</v>
      </c>
      <c r="G15" s="373">
        <v>5.6568434990051888E-2</v>
      </c>
      <c r="H15" s="23">
        <v>3216.201</v>
      </c>
      <c r="I15" s="364">
        <v>3.6697231899745233E-2</v>
      </c>
      <c r="J15" s="23">
        <v>4077.8779999999997</v>
      </c>
      <c r="K15" s="74">
        <v>3.8452123886643069E-2</v>
      </c>
      <c r="L15" s="23">
        <v>1234.854</v>
      </c>
      <c r="M15" s="74">
        <v>2.4359383912076184E-2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7" t="s">
        <v>46</v>
      </c>
      <c r="B16" s="259">
        <v>96.35658999999977</v>
      </c>
      <c r="C16" s="365">
        <v>4.6462076271277235E-2</v>
      </c>
      <c r="D16" s="251">
        <v>96.178049999999757</v>
      </c>
      <c r="E16" s="366">
        <v>4.6155931286274703E-2</v>
      </c>
      <c r="F16" s="251">
        <v>95.799579999999779</v>
      </c>
      <c r="G16" s="374">
        <v>4.6209975528141094E-2</v>
      </c>
      <c r="H16" s="251">
        <v>2199.0370000000025</v>
      </c>
      <c r="I16" s="365">
        <v>3.6569344954439961E-2</v>
      </c>
      <c r="J16" s="251">
        <v>4763.0810000000019</v>
      </c>
      <c r="K16" s="366">
        <v>3.8143601466412776E-2</v>
      </c>
      <c r="L16" s="251">
        <v>11334.460000000017</v>
      </c>
      <c r="M16" s="366">
        <v>4.3789003165410074E-2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77"/>
      <c r="O17" s="69"/>
    </row>
    <row r="18" spans="1:20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3.9388441784260146E-2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4.3704642301312761E-2</v>
      </c>
      <c r="J20" s="87" t="str">
        <f t="shared" ref="J20:J26" si="1">A10</f>
        <v>PE</v>
      </c>
      <c r="K20" s="76">
        <f t="shared" si="0"/>
        <v>1580361.1919999998</v>
      </c>
      <c r="L20" s="87" t="str">
        <f t="shared" ref="L20:L26" si="2">A10</f>
        <v>PE</v>
      </c>
      <c r="M20" s="85">
        <f>K20/'6.1, 6.2'!C5</f>
        <v>0.13550171568286187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</v>
      </c>
      <c r="I21" s="86">
        <f>(B26+D26+F26)/'6.1, 6.2'!D25</f>
        <v>5.0358258024671629E-2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7" t="s">
        <v>53</v>
      </c>
      <c r="B22" s="569">
        <f>SUM(B23,D23,F23)</f>
        <v>696210.56700000004</v>
      </c>
      <c r="C22" s="569"/>
      <c r="D22" s="569"/>
      <c r="E22" s="569"/>
      <c r="F22" s="569"/>
      <c r="G22" s="569"/>
      <c r="H22" s="78" t="str">
        <f>A27</f>
        <v>MOO</v>
      </c>
      <c r="I22" s="86">
        <f>(B27+D27+F27)/'6.1, 6.2'!E25</f>
        <v>4.8874522299950526E-2</v>
      </c>
      <c r="J22" s="87" t="str">
        <f t="shared" si="1"/>
        <v>PSE</v>
      </c>
      <c r="K22" s="76">
        <f t="shared" si="0"/>
        <v>90044.625</v>
      </c>
      <c r="L22" s="87" t="str">
        <f t="shared" si="2"/>
        <v>PSE</v>
      </c>
      <c r="M22" s="85">
        <f>K22/'6.1, 6.2'!E5</f>
        <v>8.2755704245690814E-2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8"/>
      <c r="B23" s="330">
        <f>SUM(B24:B27)</f>
        <v>249309.97000000003</v>
      </c>
      <c r="C23" s="375">
        <v>4.6394306587075516E-2</v>
      </c>
      <c r="D23" s="330">
        <f>SUM(D24:D27)</f>
        <v>214361.965</v>
      </c>
      <c r="E23" s="375">
        <v>4.5386771716321432E-2</v>
      </c>
      <c r="F23" s="330">
        <f>SUM(F24:F27)</f>
        <v>232538.63199999998</v>
      </c>
      <c r="G23" s="375">
        <v>4.571233436030632E-2</v>
      </c>
      <c r="H23" s="68"/>
      <c r="I23" s="68"/>
      <c r="J23" s="87" t="str">
        <f t="shared" si="1"/>
        <v>VE</v>
      </c>
      <c r="K23" s="76">
        <f t="shared" si="0"/>
        <v>23032.442000000006</v>
      </c>
      <c r="L23" s="87" t="str">
        <f t="shared" si="2"/>
        <v>VE</v>
      </c>
      <c r="M23" s="85">
        <f>K23/'6.1, 6.2'!F5</f>
        <v>3.9205632796260582E-2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26896.914000000001</v>
      </c>
      <c r="C24" s="364">
        <v>4.1730680833805156E-2</v>
      </c>
      <c r="D24" s="23">
        <v>20476.316999999999</v>
      </c>
      <c r="E24" s="364">
        <v>3.5391906248008302E-2</v>
      </c>
      <c r="F24" s="23">
        <v>26994.996999999999</v>
      </c>
      <c r="G24" s="364">
        <v>4.0595364356255575E-2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90405.452000000005</v>
      </c>
      <c r="C25" s="364">
        <v>4.3873917771247141E-2</v>
      </c>
      <c r="D25" s="23">
        <v>83148.86</v>
      </c>
      <c r="E25" s="364">
        <v>4.3748050879888048E-2</v>
      </c>
      <c r="F25" s="23">
        <v>91160.990999999995</v>
      </c>
      <c r="G25" s="364">
        <v>4.3498837076290903E-2</v>
      </c>
      <c r="H25" s="68"/>
      <c r="I25" s="68"/>
      <c r="J25" s="87" t="str">
        <f t="shared" si="1"/>
        <v>VTE</v>
      </c>
      <c r="K25" s="76">
        <f t="shared" si="0"/>
        <v>8528.9329999999991</v>
      </c>
      <c r="L25" s="87" t="str">
        <f t="shared" si="2"/>
        <v>VTE</v>
      </c>
      <c r="M25" s="85">
        <f>K25/'6.1, 6.2'!H5</f>
        <v>3.489951136863071E-2</v>
      </c>
      <c r="N25" s="78"/>
      <c r="O25" s="86"/>
    </row>
    <row r="26" spans="1:20" x14ac:dyDescent="0.2">
      <c r="A26" s="18" t="s">
        <v>132</v>
      </c>
      <c r="B26" s="23">
        <v>40912.995999999999</v>
      </c>
      <c r="C26" s="364">
        <v>5.0656787338221348E-2</v>
      </c>
      <c r="D26" s="23">
        <v>35309.728000000003</v>
      </c>
      <c r="E26" s="74">
        <v>5.0687766882517603E-2</v>
      </c>
      <c r="F26" s="23">
        <v>37043.591999999997</v>
      </c>
      <c r="G26" s="74">
        <v>4.9726471694008498E-2</v>
      </c>
      <c r="H26" s="68"/>
      <c r="I26" s="68"/>
      <c r="J26" s="87" t="str">
        <f t="shared" si="1"/>
        <v>FVE</v>
      </c>
      <c r="K26" s="76">
        <f t="shared" si="0"/>
        <v>18296.578000000023</v>
      </c>
      <c r="L26" s="87" t="str">
        <f t="shared" si="2"/>
        <v>FVE</v>
      </c>
      <c r="M26" s="85">
        <f>K26/'6.1, 6.2'!I5</f>
        <v>4.1222593116459511E-2</v>
      </c>
      <c r="N26" s="78"/>
      <c r="O26" s="86"/>
    </row>
    <row r="27" spans="1:20" x14ac:dyDescent="0.2">
      <c r="A27" s="447" t="s">
        <v>130</v>
      </c>
      <c r="B27" s="251">
        <v>91094.607999999993</v>
      </c>
      <c r="C27" s="365">
        <v>4.8950368187435117E-2</v>
      </c>
      <c r="D27" s="251">
        <v>75427.06</v>
      </c>
      <c r="E27" s="366">
        <v>4.875057312400978E-2</v>
      </c>
      <c r="F27" s="251">
        <v>77339.051999999996</v>
      </c>
      <c r="G27" s="366">
        <v>4.8906538041552254E-2</v>
      </c>
      <c r="H27" s="68"/>
      <c r="I27" s="68"/>
      <c r="J27" s="68"/>
      <c r="K27" s="68"/>
      <c r="L27" s="68"/>
      <c r="M27" s="68"/>
      <c r="N27" s="78"/>
      <c r="O27" s="86"/>
    </row>
    <row r="28" spans="1:20" x14ac:dyDescent="0.2">
      <c r="A28" s="572"/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</row>
    <row r="29" spans="1:20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0.13326425171878351</v>
      </c>
      <c r="J32" s="87" t="str">
        <f t="shared" si="5"/>
        <v>PE</v>
      </c>
      <c r="K32" s="70">
        <f t="shared" si="6"/>
        <v>606008.24</v>
      </c>
      <c r="L32" s="70">
        <f t="shared" si="7"/>
        <v>419347.049</v>
      </c>
      <c r="M32" s="70">
        <f t="shared" si="8"/>
        <v>555005.90299999993</v>
      </c>
    </row>
    <row r="33" spans="8:13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 x14ac:dyDescent="0.2">
      <c r="H34" s="87" t="str">
        <f t="shared" si="3"/>
        <v>PSE</v>
      </c>
      <c r="I34" s="88">
        <f t="shared" si="4"/>
        <v>5.900124975227404E-2</v>
      </c>
      <c r="J34" s="87" t="str">
        <f t="shared" si="5"/>
        <v>PSE</v>
      </c>
      <c r="K34" s="70">
        <f t="shared" si="6"/>
        <v>31630.435000000009</v>
      </c>
      <c r="L34" s="70">
        <f t="shared" si="7"/>
        <v>28027.451999999997</v>
      </c>
      <c r="M34" s="70">
        <f t="shared" si="8"/>
        <v>30386.737999999998</v>
      </c>
    </row>
    <row r="35" spans="8:13" ht="12.75" customHeight="1" x14ac:dyDescent="0.2">
      <c r="H35" s="87" t="str">
        <f t="shared" si="3"/>
        <v>VE</v>
      </c>
      <c r="I35" s="88">
        <f t="shared" si="4"/>
        <v>2.6801563633105728E-2</v>
      </c>
      <c r="J35" s="87" t="str">
        <f t="shared" si="5"/>
        <v>VE</v>
      </c>
      <c r="K35" s="70">
        <f t="shared" si="6"/>
        <v>7487.2080000000033</v>
      </c>
      <c r="L35" s="70">
        <f t="shared" si="7"/>
        <v>8858.9710000000032</v>
      </c>
      <c r="M35" s="70">
        <f t="shared" si="8"/>
        <v>6686.2629999999999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5.6568434990051888E-2</v>
      </c>
      <c r="J37" s="87" t="str">
        <f t="shared" si="5"/>
        <v>VTE</v>
      </c>
      <c r="K37" s="70">
        <f t="shared" si="6"/>
        <v>3216.201</v>
      </c>
      <c r="L37" s="70">
        <f t="shared" si="7"/>
        <v>4077.8779999999997</v>
      </c>
      <c r="M37" s="70">
        <f t="shared" si="8"/>
        <v>1234.854</v>
      </c>
    </row>
    <row r="38" spans="8:13" ht="12.75" customHeight="1" x14ac:dyDescent="0.2">
      <c r="H38" s="87" t="str">
        <f t="shared" si="3"/>
        <v>FVE</v>
      </c>
      <c r="I38" s="88">
        <f t="shared" si="4"/>
        <v>4.6209975528141094E-2</v>
      </c>
      <c r="J38" s="87" t="str">
        <f t="shared" si="5"/>
        <v>FVE</v>
      </c>
      <c r="K38" s="70">
        <f t="shared" si="6"/>
        <v>2199.0370000000025</v>
      </c>
      <c r="L38" s="70">
        <f t="shared" si="7"/>
        <v>4763.0810000000019</v>
      </c>
      <c r="M38" s="70">
        <f t="shared" si="8"/>
        <v>11334.460000000017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40" t="s">
        <v>426</v>
      </c>
      <c r="M1" s="360" t="str">
        <f>'3.1'!N1</f>
        <v>I. čtvrtletí 2022</v>
      </c>
    </row>
    <row r="2" spans="1:24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24"/>
    </row>
    <row r="4" spans="1:24" ht="13.5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72"/>
    </row>
    <row r="5" spans="1:24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67"/>
    </row>
    <row r="6" spans="1:24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67"/>
    </row>
    <row r="7" spans="1:24" x14ac:dyDescent="0.2">
      <c r="A7" s="574" t="s">
        <v>53</v>
      </c>
      <c r="B7" s="579">
        <f>F8</f>
        <v>569.16583999999864</v>
      </c>
      <c r="C7" s="569"/>
      <c r="D7" s="569"/>
      <c r="E7" s="569"/>
      <c r="F7" s="569"/>
      <c r="G7" s="581"/>
      <c r="H7" s="579">
        <f>SUM(H8,J8,L8)</f>
        <v>409523.35400000011</v>
      </c>
      <c r="I7" s="569"/>
      <c r="J7" s="569"/>
      <c r="K7" s="569"/>
      <c r="L7" s="569"/>
      <c r="M7" s="569"/>
      <c r="N7" s="73"/>
    </row>
    <row r="8" spans="1:24" x14ac:dyDescent="0.2">
      <c r="A8" s="575"/>
      <c r="B8" s="370">
        <f>SUM(B9:B16)</f>
        <v>570.1397799999985</v>
      </c>
      <c r="C8" s="365">
        <v>2.7289105372011582E-2</v>
      </c>
      <c r="D8" s="330">
        <f>SUM(D9:D16)</f>
        <v>570.00560999999857</v>
      </c>
      <c r="E8" s="365">
        <v>2.7264776289948087E-2</v>
      </c>
      <c r="F8" s="330">
        <f>SUM(F9:F16)</f>
        <v>569.16583999999864</v>
      </c>
      <c r="G8" s="371">
        <v>2.7238146454863627E-2</v>
      </c>
      <c r="H8" s="330">
        <f>SUM(H9:H16)</f>
        <v>127964.70900000003</v>
      </c>
      <c r="I8" s="365">
        <v>1.5801194918304898E-2</v>
      </c>
      <c r="J8" s="330">
        <f>SUM(J9:J16)</f>
        <v>125377.17600000001</v>
      </c>
      <c r="K8" s="365">
        <v>1.8074232555463567E-2</v>
      </c>
      <c r="L8" s="330">
        <f>SUM(L9:L16)</f>
        <v>156181.46900000007</v>
      </c>
      <c r="M8" s="365">
        <v>1.9260865228311486E-2</v>
      </c>
      <c r="N8" s="10"/>
    </row>
    <row r="9" spans="1:24" x14ac:dyDescent="0.2">
      <c r="A9" s="56" t="s">
        <v>7</v>
      </c>
      <c r="B9" s="258">
        <v>0</v>
      </c>
      <c r="C9" s="364">
        <v>0</v>
      </c>
      <c r="D9" s="23">
        <v>0</v>
      </c>
      <c r="E9" s="364">
        <v>0</v>
      </c>
      <c r="F9" s="23">
        <v>0</v>
      </c>
      <c r="G9" s="372">
        <v>0</v>
      </c>
      <c r="H9" s="23">
        <v>0</v>
      </c>
      <c r="I9" s="364">
        <v>0</v>
      </c>
      <c r="J9" s="23">
        <v>0</v>
      </c>
      <c r="K9" s="364">
        <v>0</v>
      </c>
      <c r="L9" s="23">
        <v>0</v>
      </c>
      <c r="M9" s="364">
        <v>0</v>
      </c>
      <c r="N9" s="76"/>
      <c r="O9" s="85"/>
      <c r="X9" s="70"/>
    </row>
    <row r="10" spans="1:24" x14ac:dyDescent="0.2">
      <c r="A10" s="56" t="s">
        <v>20</v>
      </c>
      <c r="B10" s="258">
        <v>262.08500000000004</v>
      </c>
      <c r="C10" s="364">
        <v>2.7421125226085519E-2</v>
      </c>
      <c r="D10" s="23">
        <v>262.08500000000004</v>
      </c>
      <c r="E10" s="364">
        <v>2.7421125226085519E-2</v>
      </c>
      <c r="F10" s="23">
        <v>262.08500000000004</v>
      </c>
      <c r="G10" s="372">
        <v>2.7421125226085519E-2</v>
      </c>
      <c r="H10" s="23">
        <v>88283.679000000004</v>
      </c>
      <c r="I10" s="364">
        <v>2.0999988472371636E-2</v>
      </c>
      <c r="J10" s="23">
        <v>81740.59</v>
      </c>
      <c r="K10" s="364">
        <v>2.4239111851902785E-2</v>
      </c>
      <c r="L10" s="23">
        <v>98744.317999999999</v>
      </c>
      <c r="M10" s="364">
        <v>2.4161843479453129E-2</v>
      </c>
      <c r="N10" s="76"/>
      <c r="O10" s="85"/>
      <c r="X10" s="70"/>
    </row>
    <row r="11" spans="1:24" x14ac:dyDescent="0.2">
      <c r="A11" s="56" t="s">
        <v>21</v>
      </c>
      <c r="B11" s="258">
        <v>0</v>
      </c>
      <c r="C11" s="364">
        <v>0</v>
      </c>
      <c r="D11" s="23">
        <v>0</v>
      </c>
      <c r="E11" s="364">
        <v>0</v>
      </c>
      <c r="F11" s="23">
        <v>0</v>
      </c>
      <c r="G11" s="372">
        <v>0</v>
      </c>
      <c r="H11" s="23">
        <v>0</v>
      </c>
      <c r="I11" s="364">
        <v>0</v>
      </c>
      <c r="J11" s="23">
        <v>0</v>
      </c>
      <c r="K11" s="364">
        <v>0</v>
      </c>
      <c r="L11" s="23">
        <v>0</v>
      </c>
      <c r="M11" s="364">
        <v>0</v>
      </c>
      <c r="N11" s="76"/>
      <c r="O11" s="85"/>
      <c r="X11" s="70"/>
    </row>
    <row r="12" spans="1:24" x14ac:dyDescent="0.2">
      <c r="A12" s="56" t="s">
        <v>22</v>
      </c>
      <c r="B12" s="258">
        <v>70.522000000000006</v>
      </c>
      <c r="C12" s="364">
        <v>7.1663382696202427E-2</v>
      </c>
      <c r="D12" s="23">
        <v>70.522000000000006</v>
      </c>
      <c r="E12" s="364">
        <v>7.1365685129602174E-2</v>
      </c>
      <c r="F12" s="23">
        <v>70.522000000000006</v>
      </c>
      <c r="G12" s="372">
        <v>7.1306658469801706E-2</v>
      </c>
      <c r="H12" s="23">
        <v>24074.82</v>
      </c>
      <c r="I12" s="364">
        <v>6.3760650511704237E-2</v>
      </c>
      <c r="J12" s="23">
        <v>21852.04</v>
      </c>
      <c r="K12" s="364">
        <v>6.4234386437788255E-2</v>
      </c>
      <c r="L12" s="23">
        <v>23796.212999999996</v>
      </c>
      <c r="M12" s="364">
        <v>6.4261261916237808E-2</v>
      </c>
      <c r="N12" s="76"/>
      <c r="O12" s="85"/>
      <c r="X12" s="70"/>
    </row>
    <row r="13" spans="1:24" x14ac:dyDescent="0.2">
      <c r="A13" s="56" t="s">
        <v>43</v>
      </c>
      <c r="B13" s="258">
        <v>20.668299999999988</v>
      </c>
      <c r="C13" s="364">
        <v>1.8579238696091113E-2</v>
      </c>
      <c r="D13" s="23">
        <v>20.668299999999988</v>
      </c>
      <c r="E13" s="364">
        <v>1.8583757504798282E-2</v>
      </c>
      <c r="F13" s="23">
        <v>20.513799999999989</v>
      </c>
      <c r="G13" s="372">
        <v>1.8454497170638174E-2</v>
      </c>
      <c r="H13" s="23">
        <v>9271.0480000000043</v>
      </c>
      <c r="I13" s="364">
        <v>4.5123891355996607E-2</v>
      </c>
      <c r="J13" s="23">
        <v>8760.4049999999988</v>
      </c>
      <c r="K13" s="364">
        <v>4.9574726795615739E-2</v>
      </c>
      <c r="L13" s="23">
        <v>8532.3269999999975</v>
      </c>
      <c r="M13" s="364">
        <v>4.1558438408297996E-2</v>
      </c>
      <c r="N13" s="76"/>
      <c r="O13" s="85"/>
      <c r="X13" s="70"/>
    </row>
    <row r="14" spans="1:24" x14ac:dyDescent="0.2">
      <c r="A14" s="56" t="s">
        <v>44</v>
      </c>
      <c r="B14" s="258">
        <v>1.5</v>
      </c>
      <c r="C14" s="364">
        <v>1.2804097311139564E-3</v>
      </c>
      <c r="D14" s="23">
        <v>1.5</v>
      </c>
      <c r="E14" s="364">
        <v>1.2804097311139564E-3</v>
      </c>
      <c r="F14" s="23">
        <v>1.5</v>
      </c>
      <c r="G14" s="372">
        <v>1.2804097311139564E-3</v>
      </c>
      <c r="H14" s="23">
        <v>1.39</v>
      </c>
      <c r="I14" s="364">
        <v>1.2740675017461138E-5</v>
      </c>
      <c r="J14" s="23">
        <v>0</v>
      </c>
      <c r="K14" s="364">
        <v>0</v>
      </c>
      <c r="L14" s="23">
        <v>0</v>
      </c>
      <c r="M14" s="364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8">
        <v>5.3199999999999994</v>
      </c>
      <c r="C15" s="364">
        <v>1.5674170528493542E-2</v>
      </c>
      <c r="D15" s="23">
        <v>5.3199999999999994</v>
      </c>
      <c r="E15" s="74">
        <v>1.5674170528493542E-2</v>
      </c>
      <c r="F15" s="23">
        <v>5.3199999999999994</v>
      </c>
      <c r="G15" s="373">
        <v>1.5674170528493542E-2</v>
      </c>
      <c r="H15" s="23">
        <v>1415.694</v>
      </c>
      <c r="I15" s="364">
        <v>1.6153235142044271E-2</v>
      </c>
      <c r="J15" s="23">
        <v>1610.4159999999999</v>
      </c>
      <c r="K15" s="74">
        <v>1.5185328139054719E-2</v>
      </c>
      <c r="L15" s="23">
        <v>797.97</v>
      </c>
      <c r="M15" s="74">
        <v>1.574117877928843E-2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7" t="s">
        <v>46</v>
      </c>
      <c r="B16" s="259">
        <v>210.04447999999849</v>
      </c>
      <c r="C16" s="365">
        <v>0.1012811126890306</v>
      </c>
      <c r="D16" s="251">
        <v>209.91030999999859</v>
      </c>
      <c r="E16" s="366">
        <v>0.10073614348222469</v>
      </c>
      <c r="F16" s="251">
        <v>209.22503999999864</v>
      </c>
      <c r="G16" s="374">
        <v>0.10092198711387149</v>
      </c>
      <c r="H16" s="251">
        <v>4918.0780000000032</v>
      </c>
      <c r="I16" s="365">
        <v>8.1786205004664353E-2</v>
      </c>
      <c r="J16" s="251">
        <v>11413.725000000006</v>
      </c>
      <c r="K16" s="366">
        <v>9.1403143815364934E-2</v>
      </c>
      <c r="L16" s="251">
        <v>24310.641000000098</v>
      </c>
      <c r="M16" s="366">
        <v>9.3920551636527058E-2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77"/>
      <c r="O17" s="69"/>
    </row>
    <row r="18" spans="1:15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2.6321740739814893E-2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6.2154235736484813E-2</v>
      </c>
      <c r="J20" s="87" t="str">
        <f t="shared" ref="J20:J26" si="1">A10</f>
        <v>PE</v>
      </c>
      <c r="K20" s="76">
        <f t="shared" si="0"/>
        <v>268768.587</v>
      </c>
      <c r="L20" s="87" t="str">
        <f t="shared" ref="L20:L26" si="2">A10</f>
        <v>PE</v>
      </c>
      <c r="M20" s="85">
        <f>K20/'6.1, 6.2'!C5</f>
        <v>2.3044481758040112E-2</v>
      </c>
      <c r="N20" s="78"/>
      <c r="O20" s="68"/>
    </row>
    <row r="21" spans="1:15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</v>
      </c>
      <c r="I21" s="86">
        <f>(B26+D26+F26)/'6.1, 6.2'!D25</f>
        <v>5.7665511824959888E-2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7" t="s">
        <v>53</v>
      </c>
      <c r="B22" s="569">
        <f>SUM(B23,D23,F23)</f>
        <v>849030.74399999995</v>
      </c>
      <c r="C22" s="569"/>
      <c r="D22" s="569"/>
      <c r="E22" s="569"/>
      <c r="F22" s="569"/>
      <c r="G22" s="569"/>
      <c r="H22" s="78" t="str">
        <f>A27</f>
        <v>MOO</v>
      </c>
      <c r="I22" s="86">
        <f>(B27+D27+F27)/'6.1, 6.2'!E25</f>
        <v>5.8756799675828746E-2</v>
      </c>
      <c r="J22" s="87" t="str">
        <f t="shared" si="1"/>
        <v>PSE</v>
      </c>
      <c r="K22" s="76">
        <f t="shared" si="0"/>
        <v>69723.073000000004</v>
      </c>
      <c r="L22" s="87" t="str">
        <f t="shared" si="2"/>
        <v>PSE</v>
      </c>
      <c r="M22" s="85">
        <f>K22/'6.1, 6.2'!E5</f>
        <v>6.4079138630303706E-2</v>
      </c>
      <c r="N22" s="78"/>
      <c r="O22" s="68"/>
    </row>
    <row r="23" spans="1:15" x14ac:dyDescent="0.2">
      <c r="A23" s="568"/>
      <c r="B23" s="330">
        <f>SUM(B24:B27)</f>
        <v>300500.93699999998</v>
      </c>
      <c r="C23" s="375">
        <v>5.5920477632248174E-2</v>
      </c>
      <c r="D23" s="330">
        <f>SUM(D24:D27)</f>
        <v>266377.09100000001</v>
      </c>
      <c r="E23" s="375">
        <v>5.6399913201368446E-2</v>
      </c>
      <c r="F23" s="330">
        <f>SUM(F24:F27)</f>
        <v>282152.71600000001</v>
      </c>
      <c r="G23" s="375">
        <v>5.5465447541037195E-2</v>
      </c>
      <c r="H23" s="68"/>
      <c r="I23" s="68"/>
      <c r="J23" s="87" t="str">
        <f t="shared" si="1"/>
        <v>VE</v>
      </c>
      <c r="K23" s="76">
        <f t="shared" si="0"/>
        <v>26563.78</v>
      </c>
      <c r="L23" s="87" t="str">
        <f t="shared" si="2"/>
        <v>VE</v>
      </c>
      <c r="M23" s="85">
        <f>K23/'6.1, 6.2'!F5</f>
        <v>4.5216647212685944E-2</v>
      </c>
      <c r="N23" s="78"/>
      <c r="O23" s="68"/>
    </row>
    <row r="24" spans="1:15" x14ac:dyDescent="0.2">
      <c r="A24" s="18" t="s">
        <v>8</v>
      </c>
      <c r="B24" s="23">
        <v>17738.643</v>
      </c>
      <c r="C24" s="364">
        <v>2.752158293913614E-2</v>
      </c>
      <c r="D24" s="23">
        <v>15533.03</v>
      </c>
      <c r="E24" s="364">
        <v>2.6847774504931747E-2</v>
      </c>
      <c r="F24" s="23">
        <v>16425.678</v>
      </c>
      <c r="G24" s="364">
        <v>2.4701109735575499E-2</v>
      </c>
      <c r="H24" s="68"/>
      <c r="I24" s="68"/>
      <c r="J24" s="87" t="str">
        <f t="shared" si="1"/>
        <v>PVE</v>
      </c>
      <c r="K24" s="76">
        <f t="shared" si="0"/>
        <v>1.39</v>
      </c>
      <c r="L24" s="87" t="str">
        <f t="shared" si="2"/>
        <v>PVE</v>
      </c>
      <c r="M24" s="85">
        <f>K24/'6.1, 6.2'!G5</f>
        <v>4.8362110992923535E-6</v>
      </c>
      <c r="N24" s="78"/>
      <c r="O24" s="86"/>
    </row>
    <row r="25" spans="1:15" x14ac:dyDescent="0.2">
      <c r="A25" s="18" t="s">
        <v>9</v>
      </c>
      <c r="B25" s="23">
        <v>126398.947</v>
      </c>
      <c r="C25" s="364">
        <v>6.1341621377549505E-2</v>
      </c>
      <c r="D25" s="23">
        <v>119732.523</v>
      </c>
      <c r="E25" s="364">
        <v>6.2996227587261755E-2</v>
      </c>
      <c r="F25" s="23">
        <v>130331.452</v>
      </c>
      <c r="G25" s="364">
        <v>6.2189611304954207E-2</v>
      </c>
      <c r="H25" s="68"/>
      <c r="I25" s="68"/>
      <c r="J25" s="87" t="str">
        <f t="shared" si="1"/>
        <v>VTE</v>
      </c>
      <c r="K25" s="76">
        <f t="shared" si="0"/>
        <v>3824.08</v>
      </c>
      <c r="L25" s="87" t="str">
        <f t="shared" si="2"/>
        <v>VTE</v>
      </c>
      <c r="M25" s="85">
        <f>K25/'6.1, 6.2'!H5</f>
        <v>1.5647739692005242E-2</v>
      </c>
      <c r="N25" s="78"/>
      <c r="O25" s="86"/>
    </row>
    <row r="26" spans="1:15" x14ac:dyDescent="0.2">
      <c r="A26" s="18" t="s">
        <v>132</v>
      </c>
      <c r="B26" s="23">
        <v>46849.690999999999</v>
      </c>
      <c r="C26" s="364">
        <v>5.8007358684961194E-2</v>
      </c>
      <c r="D26" s="23">
        <v>40433.360000000001</v>
      </c>
      <c r="E26" s="74">
        <v>5.8042835276355335E-2</v>
      </c>
      <c r="F26" s="23">
        <v>42418.815999999999</v>
      </c>
      <c r="G26" s="74">
        <v>5.6942049602461742E-2</v>
      </c>
      <c r="H26" s="68"/>
      <c r="I26" s="68"/>
      <c r="J26" s="87" t="str">
        <f t="shared" si="1"/>
        <v>FVE</v>
      </c>
      <c r="K26" s="76">
        <f t="shared" si="0"/>
        <v>40642.444000000105</v>
      </c>
      <c r="L26" s="87" t="str">
        <f t="shared" si="2"/>
        <v>FVE</v>
      </c>
      <c r="M26" s="85">
        <f>K26/'6.1, 6.2'!I5</f>
        <v>9.156832126042877E-2</v>
      </c>
      <c r="N26" s="78"/>
      <c r="O26" s="86"/>
    </row>
    <row r="27" spans="1:15" x14ac:dyDescent="0.2">
      <c r="A27" s="447" t="s">
        <v>130</v>
      </c>
      <c r="B27" s="251">
        <v>109513.656</v>
      </c>
      <c r="C27" s="365">
        <v>5.8847981241130248E-2</v>
      </c>
      <c r="D27" s="251">
        <v>90678.178</v>
      </c>
      <c r="E27" s="366">
        <v>5.8607788071561785E-2</v>
      </c>
      <c r="F27" s="251">
        <v>92976.77</v>
      </c>
      <c r="G27" s="366">
        <v>5.8795289331780985E-2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2"/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2.7421125226085519E-2</v>
      </c>
      <c r="J32" s="87" t="str">
        <f t="shared" si="5"/>
        <v>PE</v>
      </c>
      <c r="K32" s="70">
        <f t="shared" si="6"/>
        <v>88283.679000000004</v>
      </c>
      <c r="L32" s="70">
        <f t="shared" si="7"/>
        <v>81740.59</v>
      </c>
      <c r="M32" s="70">
        <f t="shared" si="8"/>
        <v>98744.317999999999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7.1306658469801706E-2</v>
      </c>
      <c r="J34" s="87" t="str">
        <f t="shared" si="5"/>
        <v>PSE</v>
      </c>
      <c r="K34" s="70">
        <f t="shared" si="6"/>
        <v>24074.82</v>
      </c>
      <c r="L34" s="70">
        <f t="shared" si="7"/>
        <v>21852.04</v>
      </c>
      <c r="M34" s="70">
        <f t="shared" si="8"/>
        <v>23796.212999999996</v>
      </c>
    </row>
    <row r="35" spans="8:13" ht="13.5" customHeight="1" x14ac:dyDescent="0.2">
      <c r="H35" s="87" t="str">
        <f t="shared" si="3"/>
        <v>VE</v>
      </c>
      <c r="I35" s="88">
        <f t="shared" si="4"/>
        <v>1.8454497170638174E-2</v>
      </c>
      <c r="J35" s="87" t="str">
        <f t="shared" si="5"/>
        <v>VE</v>
      </c>
      <c r="K35" s="70">
        <f t="shared" si="6"/>
        <v>9271.0480000000043</v>
      </c>
      <c r="L35" s="70">
        <f t="shared" si="7"/>
        <v>8760.4049999999988</v>
      </c>
      <c r="M35" s="70">
        <f t="shared" si="8"/>
        <v>8532.3269999999975</v>
      </c>
    </row>
    <row r="36" spans="8:13" ht="12.75" customHeight="1" x14ac:dyDescent="0.2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1.39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1.5674170528493542E-2</v>
      </c>
      <c r="J37" s="87" t="str">
        <f t="shared" si="5"/>
        <v>VTE</v>
      </c>
      <c r="K37" s="70">
        <f t="shared" si="6"/>
        <v>1415.694</v>
      </c>
      <c r="L37" s="70">
        <f t="shared" si="7"/>
        <v>1610.4159999999999</v>
      </c>
      <c r="M37" s="70">
        <f t="shared" si="8"/>
        <v>797.97</v>
      </c>
    </row>
    <row r="38" spans="8:13" ht="12.75" customHeight="1" x14ac:dyDescent="0.2">
      <c r="H38" s="87" t="str">
        <f t="shared" si="3"/>
        <v>FVE</v>
      </c>
      <c r="I38" s="88">
        <f t="shared" si="4"/>
        <v>0.10092198711387149</v>
      </c>
      <c r="J38" s="87" t="str">
        <f t="shared" si="5"/>
        <v>FVE</v>
      </c>
      <c r="K38" s="70">
        <f t="shared" si="6"/>
        <v>4918.0780000000032</v>
      </c>
      <c r="L38" s="70">
        <f t="shared" si="7"/>
        <v>11413.725000000006</v>
      </c>
      <c r="M38" s="70">
        <f t="shared" si="8"/>
        <v>24310.641000000098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 x14ac:dyDescent="0.2"/>
  <cols>
    <col min="1" max="8" width="11" style="119" customWidth="1"/>
    <col min="9" max="9" width="11.42578125" style="119" customWidth="1"/>
    <col min="10" max="16384" width="9.140625" style="119"/>
  </cols>
  <sheetData>
    <row r="1" spans="1:9" ht="20.25" x14ac:dyDescent="0.2">
      <c r="A1" s="200" t="s">
        <v>394</v>
      </c>
      <c r="I1" s="120"/>
    </row>
    <row r="2" spans="1:9" s="108" customFormat="1" ht="6" customHeight="1" x14ac:dyDescent="0.2">
      <c r="A2" s="121"/>
    </row>
    <row r="3" spans="1:9" ht="12.75" customHeight="1" x14ac:dyDescent="0.2">
      <c r="A3" s="602" t="s">
        <v>436</v>
      </c>
      <c r="B3" s="602"/>
      <c r="C3" s="602"/>
      <c r="D3" s="602"/>
      <c r="E3" s="602"/>
      <c r="F3" s="602"/>
      <c r="G3" s="602"/>
      <c r="H3" s="602"/>
      <c r="I3" s="602"/>
    </row>
    <row r="4" spans="1:9" x14ac:dyDescent="0.2">
      <c r="A4" s="602"/>
      <c r="B4" s="602"/>
      <c r="C4" s="602"/>
      <c r="D4" s="602"/>
      <c r="E4" s="602"/>
      <c r="F4" s="602"/>
      <c r="G4" s="602"/>
      <c r="H4" s="602"/>
      <c r="I4" s="602"/>
    </row>
    <row r="5" spans="1:9" x14ac:dyDescent="0.2">
      <c r="A5" s="602"/>
      <c r="B5" s="602"/>
      <c r="C5" s="602"/>
      <c r="D5" s="602"/>
      <c r="E5" s="602"/>
      <c r="F5" s="602"/>
      <c r="G5" s="602"/>
      <c r="H5" s="602"/>
      <c r="I5" s="602"/>
    </row>
    <row r="6" spans="1:9" x14ac:dyDescent="0.2">
      <c r="A6" s="602"/>
      <c r="B6" s="602"/>
      <c r="C6" s="602"/>
      <c r="D6" s="602"/>
      <c r="E6" s="602"/>
      <c r="F6" s="602"/>
      <c r="G6" s="602"/>
      <c r="H6" s="602"/>
      <c r="I6" s="602"/>
    </row>
    <row r="7" spans="1:9" x14ac:dyDescent="0.2">
      <c r="A7" s="602"/>
      <c r="B7" s="602"/>
      <c r="C7" s="602"/>
      <c r="D7" s="602"/>
      <c r="E7" s="602"/>
      <c r="F7" s="602"/>
      <c r="G7" s="602"/>
      <c r="H7" s="602"/>
      <c r="I7" s="602"/>
    </row>
    <row r="8" spans="1:9" x14ac:dyDescent="0.2">
      <c r="A8" s="602"/>
      <c r="B8" s="602"/>
      <c r="C8" s="602"/>
      <c r="D8" s="602"/>
      <c r="E8" s="602"/>
      <c r="F8" s="602"/>
      <c r="G8" s="602"/>
      <c r="H8" s="602"/>
      <c r="I8" s="602"/>
    </row>
    <row r="9" spans="1:9" x14ac:dyDescent="0.2">
      <c r="A9" s="602"/>
      <c r="B9" s="602"/>
      <c r="C9" s="602"/>
      <c r="D9" s="602"/>
      <c r="E9" s="602"/>
      <c r="F9" s="602"/>
      <c r="G9" s="602"/>
      <c r="H9" s="602"/>
      <c r="I9" s="602"/>
    </row>
    <row r="10" spans="1:9" x14ac:dyDescent="0.2">
      <c r="A10" s="602"/>
      <c r="B10" s="602"/>
      <c r="C10" s="602"/>
      <c r="D10" s="602"/>
      <c r="E10" s="602"/>
      <c r="F10" s="602"/>
      <c r="G10" s="602"/>
      <c r="H10" s="602"/>
      <c r="I10" s="602"/>
    </row>
    <row r="11" spans="1:9" x14ac:dyDescent="0.2">
      <c r="A11" s="602"/>
      <c r="B11" s="602"/>
      <c r="C11" s="602"/>
      <c r="D11" s="602"/>
      <c r="E11" s="602"/>
      <c r="F11" s="602"/>
      <c r="G11" s="602"/>
      <c r="H11" s="602"/>
      <c r="I11" s="602"/>
    </row>
    <row r="12" spans="1:9" x14ac:dyDescent="0.2">
      <c r="A12" s="602"/>
      <c r="B12" s="602"/>
      <c r="C12" s="602"/>
      <c r="D12" s="602"/>
      <c r="E12" s="602"/>
      <c r="F12" s="602"/>
      <c r="G12" s="602"/>
      <c r="H12" s="602"/>
      <c r="I12" s="602"/>
    </row>
    <row r="13" spans="1:9" x14ac:dyDescent="0.2">
      <c r="A13" s="602"/>
      <c r="B13" s="602"/>
      <c r="C13" s="602"/>
      <c r="D13" s="602"/>
      <c r="E13" s="602"/>
      <c r="F13" s="602"/>
      <c r="G13" s="602"/>
      <c r="H13" s="602"/>
      <c r="I13" s="602"/>
    </row>
    <row r="14" spans="1:9" x14ac:dyDescent="0.2">
      <c r="A14" s="602"/>
      <c r="B14" s="602"/>
      <c r="C14" s="602"/>
      <c r="D14" s="602"/>
      <c r="E14" s="602"/>
      <c r="F14" s="602"/>
      <c r="G14" s="602"/>
      <c r="H14" s="602"/>
      <c r="I14" s="602"/>
    </row>
    <row r="15" spans="1:9" x14ac:dyDescent="0.2">
      <c r="A15" s="602"/>
      <c r="B15" s="602"/>
      <c r="C15" s="602"/>
      <c r="D15" s="602"/>
      <c r="E15" s="602"/>
      <c r="F15" s="602"/>
      <c r="G15" s="602"/>
      <c r="H15" s="602"/>
      <c r="I15" s="602"/>
    </row>
    <row r="16" spans="1:9" x14ac:dyDescent="0.2">
      <c r="A16" s="602"/>
      <c r="B16" s="602"/>
      <c r="C16" s="602"/>
      <c r="D16" s="602"/>
      <c r="E16" s="602"/>
      <c r="F16" s="602"/>
      <c r="G16" s="602"/>
      <c r="H16" s="602"/>
      <c r="I16" s="602"/>
    </row>
    <row r="17" spans="1:9" x14ac:dyDescent="0.2">
      <c r="A17" s="602"/>
      <c r="B17" s="602"/>
      <c r="C17" s="602"/>
      <c r="D17" s="602"/>
      <c r="E17" s="602"/>
      <c r="F17" s="602"/>
      <c r="G17" s="602"/>
      <c r="H17" s="602"/>
      <c r="I17" s="602"/>
    </row>
    <row r="18" spans="1:9" x14ac:dyDescent="0.2">
      <c r="A18" s="602"/>
      <c r="B18" s="602"/>
      <c r="C18" s="602"/>
      <c r="D18" s="602"/>
      <c r="E18" s="602"/>
      <c r="F18" s="602"/>
      <c r="G18" s="602"/>
      <c r="H18" s="602"/>
      <c r="I18" s="602"/>
    </row>
    <row r="19" spans="1:9" x14ac:dyDescent="0.2">
      <c r="A19" s="602"/>
      <c r="B19" s="602"/>
      <c r="C19" s="602"/>
      <c r="D19" s="602"/>
      <c r="E19" s="602"/>
      <c r="F19" s="602"/>
      <c r="G19" s="602"/>
      <c r="H19" s="602"/>
      <c r="I19" s="602"/>
    </row>
    <row r="20" spans="1:9" x14ac:dyDescent="0.2">
      <c r="A20" s="602"/>
      <c r="B20" s="602"/>
      <c r="C20" s="602"/>
      <c r="D20" s="602"/>
      <c r="E20" s="602"/>
      <c r="F20" s="602"/>
      <c r="G20" s="602"/>
      <c r="H20" s="602"/>
      <c r="I20" s="602"/>
    </row>
    <row r="21" spans="1:9" x14ac:dyDescent="0.2">
      <c r="A21" s="602"/>
      <c r="B21" s="602"/>
      <c r="C21" s="602"/>
      <c r="D21" s="602"/>
      <c r="E21" s="602"/>
      <c r="F21" s="602"/>
      <c r="G21" s="602"/>
      <c r="H21" s="602"/>
      <c r="I21" s="602"/>
    </row>
    <row r="22" spans="1:9" x14ac:dyDescent="0.2">
      <c r="A22" s="602"/>
      <c r="B22" s="602"/>
      <c r="C22" s="602"/>
      <c r="D22" s="602"/>
      <c r="E22" s="602"/>
      <c r="F22" s="602"/>
      <c r="G22" s="602"/>
      <c r="H22" s="602"/>
      <c r="I22" s="602"/>
    </row>
    <row r="23" spans="1:9" x14ac:dyDescent="0.2">
      <c r="A23" s="602"/>
      <c r="B23" s="602"/>
      <c r="C23" s="602"/>
      <c r="D23" s="602"/>
      <c r="E23" s="602"/>
      <c r="F23" s="602"/>
      <c r="G23" s="602"/>
      <c r="H23" s="602"/>
      <c r="I23" s="602"/>
    </row>
    <row r="24" spans="1:9" x14ac:dyDescent="0.2">
      <c r="A24" s="602"/>
      <c r="B24" s="602"/>
      <c r="C24" s="602"/>
      <c r="D24" s="602"/>
      <c r="E24" s="602"/>
      <c r="F24" s="602"/>
      <c r="G24" s="602"/>
      <c r="H24" s="602"/>
      <c r="I24" s="602"/>
    </row>
    <row r="25" spans="1:9" x14ac:dyDescent="0.2">
      <c r="A25" s="602"/>
      <c r="B25" s="602"/>
      <c r="C25" s="602"/>
      <c r="D25" s="602"/>
      <c r="E25" s="602"/>
      <c r="F25" s="602"/>
      <c r="G25" s="602"/>
      <c r="H25" s="602"/>
      <c r="I25" s="602"/>
    </row>
    <row r="26" spans="1:9" x14ac:dyDescent="0.2">
      <c r="A26" s="602"/>
      <c r="B26" s="602"/>
      <c r="C26" s="602"/>
      <c r="D26" s="602"/>
      <c r="E26" s="602"/>
      <c r="F26" s="602"/>
      <c r="G26" s="602"/>
      <c r="H26" s="602"/>
      <c r="I26" s="602"/>
    </row>
    <row r="27" spans="1:9" x14ac:dyDescent="0.2">
      <c r="A27" s="602"/>
      <c r="B27" s="602"/>
      <c r="C27" s="602"/>
      <c r="D27" s="602"/>
      <c r="E27" s="602"/>
      <c r="F27" s="602"/>
      <c r="G27" s="602"/>
      <c r="H27" s="602"/>
      <c r="I27" s="602"/>
    </row>
    <row r="28" spans="1:9" x14ac:dyDescent="0.2">
      <c r="A28" s="602"/>
      <c r="B28" s="602"/>
      <c r="C28" s="602"/>
      <c r="D28" s="602"/>
      <c r="E28" s="602"/>
      <c r="F28" s="602"/>
      <c r="G28" s="602"/>
      <c r="H28" s="602"/>
      <c r="I28" s="602"/>
    </row>
    <row r="29" spans="1:9" x14ac:dyDescent="0.2">
      <c r="A29" s="602"/>
      <c r="B29" s="602"/>
      <c r="C29" s="602"/>
      <c r="D29" s="602"/>
      <c r="E29" s="602"/>
      <c r="F29" s="602"/>
      <c r="G29" s="602"/>
      <c r="H29" s="602"/>
      <c r="I29" s="602"/>
    </row>
    <row r="30" spans="1:9" x14ac:dyDescent="0.2">
      <c r="A30" s="602"/>
      <c r="B30" s="602"/>
      <c r="C30" s="602"/>
      <c r="D30" s="602"/>
      <c r="E30" s="602"/>
      <c r="F30" s="602"/>
      <c r="G30" s="602"/>
      <c r="H30" s="602"/>
      <c r="I30" s="602"/>
    </row>
    <row r="31" spans="1:9" x14ac:dyDescent="0.2">
      <c r="A31" s="602"/>
      <c r="B31" s="602"/>
      <c r="C31" s="602"/>
      <c r="D31" s="602"/>
      <c r="E31" s="602"/>
      <c r="F31" s="602"/>
      <c r="G31" s="602"/>
      <c r="H31" s="602"/>
      <c r="I31" s="602"/>
    </row>
    <row r="32" spans="1:9" x14ac:dyDescent="0.2">
      <c r="A32" s="602"/>
      <c r="B32" s="602"/>
      <c r="C32" s="602"/>
      <c r="D32" s="602"/>
      <c r="E32" s="602"/>
      <c r="F32" s="602"/>
      <c r="G32" s="602"/>
      <c r="H32" s="602"/>
      <c r="I32" s="602"/>
    </row>
    <row r="33" spans="1:9" x14ac:dyDescent="0.2">
      <c r="A33" s="602"/>
      <c r="B33" s="602"/>
      <c r="C33" s="602"/>
      <c r="D33" s="602"/>
      <c r="E33" s="602"/>
      <c r="F33" s="602"/>
      <c r="G33" s="602"/>
      <c r="H33" s="602"/>
      <c r="I33" s="602"/>
    </row>
    <row r="34" spans="1:9" x14ac:dyDescent="0.2">
      <c r="A34" s="602"/>
      <c r="B34" s="602"/>
      <c r="C34" s="602"/>
      <c r="D34" s="602"/>
      <c r="E34" s="602"/>
      <c r="F34" s="602"/>
      <c r="G34" s="602"/>
      <c r="H34" s="602"/>
      <c r="I34" s="602"/>
    </row>
    <row r="35" spans="1:9" x14ac:dyDescent="0.2">
      <c r="A35" s="602"/>
      <c r="B35" s="602"/>
      <c r="C35" s="602"/>
      <c r="D35" s="602"/>
      <c r="E35" s="602"/>
      <c r="F35" s="602"/>
      <c r="G35" s="602"/>
      <c r="H35" s="602"/>
      <c r="I35" s="602"/>
    </row>
    <row r="36" spans="1:9" x14ac:dyDescent="0.2">
      <c r="A36" s="602"/>
      <c r="B36" s="602"/>
      <c r="C36" s="602"/>
      <c r="D36" s="602"/>
      <c r="E36" s="602"/>
      <c r="F36" s="602"/>
      <c r="G36" s="602"/>
      <c r="H36" s="602"/>
      <c r="I36" s="602"/>
    </row>
    <row r="37" spans="1:9" x14ac:dyDescent="0.2">
      <c r="A37" s="602"/>
      <c r="B37" s="602"/>
      <c r="C37" s="602"/>
      <c r="D37" s="602"/>
      <c r="E37" s="602"/>
      <c r="F37" s="602"/>
      <c r="G37" s="602"/>
      <c r="H37" s="602"/>
      <c r="I37" s="602"/>
    </row>
    <row r="38" spans="1:9" x14ac:dyDescent="0.2">
      <c r="A38" s="602"/>
      <c r="B38" s="602"/>
      <c r="C38" s="602"/>
      <c r="D38" s="602"/>
      <c r="E38" s="602"/>
      <c r="F38" s="602"/>
      <c r="G38" s="602"/>
      <c r="H38" s="602"/>
      <c r="I38" s="602"/>
    </row>
    <row r="39" spans="1:9" x14ac:dyDescent="0.2">
      <c r="A39" s="602"/>
      <c r="B39" s="602"/>
      <c r="C39" s="602"/>
      <c r="D39" s="602"/>
      <c r="E39" s="602"/>
      <c r="F39" s="602"/>
      <c r="G39" s="602"/>
      <c r="H39" s="602"/>
      <c r="I39" s="602"/>
    </row>
    <row r="40" spans="1:9" x14ac:dyDescent="0.2">
      <c r="A40" s="602"/>
      <c r="B40" s="602"/>
      <c r="C40" s="602"/>
      <c r="D40" s="602"/>
      <c r="E40" s="602"/>
      <c r="F40" s="602"/>
      <c r="G40" s="602"/>
      <c r="H40" s="602"/>
      <c r="I40" s="602"/>
    </row>
    <row r="41" spans="1:9" x14ac:dyDescent="0.2">
      <c r="A41" s="602"/>
      <c r="B41" s="602"/>
      <c r="C41" s="602"/>
      <c r="D41" s="602"/>
      <c r="E41" s="602"/>
      <c r="F41" s="602"/>
      <c r="G41" s="602"/>
      <c r="H41" s="602"/>
      <c r="I41" s="602"/>
    </row>
    <row r="42" spans="1:9" x14ac:dyDescent="0.2">
      <c r="A42" s="602"/>
      <c r="B42" s="602"/>
      <c r="C42" s="602"/>
      <c r="D42" s="602"/>
      <c r="E42" s="602"/>
      <c r="F42" s="602"/>
      <c r="G42" s="602"/>
      <c r="H42" s="602"/>
      <c r="I42" s="602"/>
    </row>
    <row r="43" spans="1:9" x14ac:dyDescent="0.2">
      <c r="A43" s="602"/>
      <c r="B43" s="602"/>
      <c r="C43" s="602"/>
      <c r="D43" s="602"/>
      <c r="E43" s="602"/>
      <c r="F43" s="602"/>
      <c r="G43" s="602"/>
      <c r="H43" s="602"/>
      <c r="I43" s="602"/>
    </row>
    <row r="44" spans="1:9" x14ac:dyDescent="0.2">
      <c r="A44" s="602"/>
      <c r="B44" s="602"/>
      <c r="C44" s="602"/>
      <c r="D44" s="602"/>
      <c r="E44" s="602"/>
      <c r="F44" s="602"/>
      <c r="G44" s="602"/>
      <c r="H44" s="602"/>
      <c r="I44" s="602"/>
    </row>
    <row r="45" spans="1:9" x14ac:dyDescent="0.2">
      <c r="A45" s="602"/>
      <c r="B45" s="602"/>
      <c r="C45" s="602"/>
      <c r="D45" s="602"/>
      <c r="E45" s="602"/>
      <c r="F45" s="602"/>
      <c r="G45" s="602"/>
      <c r="H45" s="602"/>
      <c r="I45" s="602"/>
    </row>
    <row r="46" spans="1:9" x14ac:dyDescent="0.2">
      <c r="A46" s="602"/>
      <c r="B46" s="602"/>
      <c r="C46" s="602"/>
      <c r="D46" s="602"/>
      <c r="E46" s="602"/>
      <c r="F46" s="602"/>
      <c r="G46" s="602"/>
      <c r="H46" s="602"/>
      <c r="I46" s="602"/>
    </row>
    <row r="47" spans="1:9" x14ac:dyDescent="0.2">
      <c r="A47" s="602"/>
      <c r="B47" s="602"/>
      <c r="C47" s="602"/>
      <c r="D47" s="602"/>
      <c r="E47" s="602"/>
      <c r="F47" s="602"/>
      <c r="G47" s="602"/>
      <c r="H47" s="602"/>
      <c r="I47" s="602"/>
    </row>
    <row r="48" spans="1:9" x14ac:dyDescent="0.2">
      <c r="A48" s="602"/>
      <c r="B48" s="602"/>
      <c r="C48" s="602"/>
      <c r="D48" s="602"/>
      <c r="E48" s="602"/>
      <c r="F48" s="602"/>
      <c r="G48" s="602"/>
      <c r="H48" s="602"/>
      <c r="I48" s="602"/>
    </row>
    <row r="49" spans="1:9" x14ac:dyDescent="0.2">
      <c r="A49" s="602"/>
      <c r="B49" s="602"/>
      <c r="C49" s="602"/>
      <c r="D49" s="602"/>
      <c r="E49" s="602"/>
      <c r="F49" s="602"/>
      <c r="G49" s="602"/>
      <c r="H49" s="602"/>
      <c r="I49" s="602"/>
    </row>
    <row r="50" spans="1:9" x14ac:dyDescent="0.2">
      <c r="A50" s="602"/>
      <c r="B50" s="602"/>
      <c r="C50" s="602"/>
      <c r="D50" s="602"/>
      <c r="E50" s="602"/>
      <c r="F50" s="602"/>
      <c r="G50" s="602"/>
      <c r="H50" s="602"/>
      <c r="I50" s="602"/>
    </row>
    <row r="51" spans="1:9" x14ac:dyDescent="0.2">
      <c r="A51" s="602"/>
      <c r="B51" s="602"/>
      <c r="C51" s="602"/>
      <c r="D51" s="602"/>
      <c r="E51" s="602"/>
      <c r="F51" s="602"/>
      <c r="G51" s="602"/>
      <c r="H51" s="602"/>
      <c r="I51" s="602"/>
    </row>
    <row r="52" spans="1:9" x14ac:dyDescent="0.2">
      <c r="A52" s="602"/>
      <c r="B52" s="602"/>
      <c r="C52" s="602"/>
      <c r="D52" s="602"/>
      <c r="E52" s="602"/>
      <c r="F52" s="602"/>
      <c r="G52" s="602"/>
      <c r="H52" s="602"/>
      <c r="I52" s="602"/>
    </row>
    <row r="53" spans="1:9" x14ac:dyDescent="0.2">
      <c r="A53" s="602"/>
      <c r="B53" s="602"/>
      <c r="C53" s="602"/>
      <c r="D53" s="602"/>
      <c r="E53" s="602"/>
      <c r="F53" s="602"/>
      <c r="G53" s="602"/>
      <c r="H53" s="602"/>
      <c r="I53" s="602"/>
    </row>
    <row r="54" spans="1:9" x14ac:dyDescent="0.2">
      <c r="A54" s="602"/>
      <c r="B54" s="602"/>
      <c r="C54" s="602"/>
      <c r="D54" s="602"/>
      <c r="E54" s="602"/>
      <c r="F54" s="602"/>
      <c r="G54" s="602"/>
      <c r="H54" s="602"/>
      <c r="I54" s="602"/>
    </row>
    <row r="55" spans="1:9" x14ac:dyDescent="0.2">
      <c r="A55" s="602"/>
      <c r="B55" s="602"/>
      <c r="C55" s="602"/>
      <c r="D55" s="602"/>
      <c r="E55" s="602"/>
      <c r="F55" s="602"/>
      <c r="G55" s="602"/>
      <c r="H55" s="602"/>
      <c r="I55" s="602"/>
    </row>
    <row r="56" spans="1:9" x14ac:dyDescent="0.2">
      <c r="A56" s="602"/>
      <c r="B56" s="602"/>
      <c r="C56" s="602"/>
      <c r="D56" s="602"/>
      <c r="E56" s="602"/>
      <c r="F56" s="602"/>
      <c r="G56" s="602"/>
      <c r="H56" s="602"/>
      <c r="I56" s="602"/>
    </row>
    <row r="57" spans="1:9" x14ac:dyDescent="0.2">
      <c r="A57" s="602"/>
      <c r="B57" s="602"/>
      <c r="C57" s="602"/>
      <c r="D57" s="602"/>
      <c r="E57" s="602"/>
      <c r="F57" s="602"/>
      <c r="G57" s="602"/>
      <c r="H57" s="602"/>
      <c r="I57" s="602"/>
    </row>
    <row r="58" spans="1:9" x14ac:dyDescent="0.2">
      <c r="A58" s="602"/>
      <c r="B58" s="602"/>
      <c r="C58" s="602"/>
      <c r="D58" s="602"/>
      <c r="E58" s="602"/>
      <c r="F58" s="602"/>
      <c r="G58" s="602"/>
      <c r="H58" s="602"/>
      <c r="I58" s="602"/>
    </row>
    <row r="59" spans="1:9" x14ac:dyDescent="0.2">
      <c r="A59" s="602"/>
      <c r="B59" s="602"/>
      <c r="C59" s="602"/>
      <c r="D59" s="602"/>
      <c r="E59" s="602"/>
      <c r="F59" s="602"/>
      <c r="G59" s="602"/>
      <c r="H59" s="602"/>
      <c r="I59" s="602"/>
    </row>
    <row r="60" spans="1:9" x14ac:dyDescent="0.2">
      <c r="A60" s="602"/>
      <c r="B60" s="602"/>
      <c r="C60" s="602"/>
      <c r="D60" s="602"/>
      <c r="E60" s="602"/>
      <c r="F60" s="602"/>
      <c r="G60" s="602"/>
      <c r="H60" s="602"/>
      <c r="I60" s="602"/>
    </row>
    <row r="61" spans="1:9" x14ac:dyDescent="0.2">
      <c r="A61" s="602"/>
      <c r="B61" s="602"/>
      <c r="C61" s="602"/>
      <c r="D61" s="602"/>
      <c r="E61" s="602"/>
      <c r="F61" s="602"/>
      <c r="G61" s="602"/>
      <c r="H61" s="602"/>
      <c r="I61" s="602"/>
    </row>
    <row r="62" spans="1:9" x14ac:dyDescent="0.2">
      <c r="A62" s="602"/>
      <c r="B62" s="602"/>
      <c r="C62" s="602"/>
      <c r="D62" s="602"/>
      <c r="E62" s="602"/>
      <c r="F62" s="602"/>
      <c r="G62" s="602"/>
      <c r="H62" s="602"/>
      <c r="I62" s="602"/>
    </row>
    <row r="63" spans="1:9" x14ac:dyDescent="0.2">
      <c r="A63" s="602"/>
      <c r="B63" s="602"/>
      <c r="C63" s="602"/>
      <c r="D63" s="602"/>
      <c r="E63" s="602"/>
      <c r="F63" s="602"/>
      <c r="G63" s="602"/>
      <c r="H63" s="602"/>
      <c r="I63" s="602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 x14ac:dyDescent="0.25">
      <c r="A1" s="240" t="s">
        <v>427</v>
      </c>
      <c r="M1" s="360" t="str">
        <f>'3.1'!N1</f>
        <v>I. čtvrtletí 2022</v>
      </c>
    </row>
    <row r="2" spans="1:24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24"/>
    </row>
    <row r="4" spans="1:24" ht="13.5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72"/>
    </row>
    <row r="5" spans="1:24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67"/>
    </row>
    <row r="6" spans="1:24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67"/>
    </row>
    <row r="7" spans="1:24" x14ac:dyDescent="0.2">
      <c r="A7" s="574" t="s">
        <v>53</v>
      </c>
      <c r="B7" s="579">
        <f>F8</f>
        <v>2300.7349299999992</v>
      </c>
      <c r="C7" s="569"/>
      <c r="D7" s="569"/>
      <c r="E7" s="569"/>
      <c r="F7" s="569"/>
      <c r="G7" s="581"/>
      <c r="H7" s="579">
        <f>SUM(H8,J8,L8)</f>
        <v>1753490.4990000003</v>
      </c>
      <c r="I7" s="569"/>
      <c r="J7" s="569"/>
      <c r="K7" s="569"/>
      <c r="L7" s="569"/>
      <c r="M7" s="569"/>
      <c r="N7" s="73"/>
    </row>
    <row r="8" spans="1:24" x14ac:dyDescent="0.2">
      <c r="A8" s="575"/>
      <c r="B8" s="370">
        <f>SUM(B9:B16)</f>
        <v>2300.0603899999987</v>
      </c>
      <c r="C8" s="365">
        <v>0.11008982805006201</v>
      </c>
      <c r="D8" s="330">
        <f>SUM(D9:D16)</f>
        <v>2301.874299999999</v>
      </c>
      <c r="E8" s="365">
        <v>0.11010433359959559</v>
      </c>
      <c r="F8" s="330">
        <f>SUM(F9:F16)</f>
        <v>2300.7349299999992</v>
      </c>
      <c r="G8" s="371">
        <v>0.11010456104878069</v>
      </c>
      <c r="H8" s="330">
        <f>SUM(H9:H16)</f>
        <v>604893.32400000002</v>
      </c>
      <c r="I8" s="365">
        <v>7.4692760152374166E-2</v>
      </c>
      <c r="J8" s="330">
        <f>SUM(J9:J16)</f>
        <v>522757.32200000016</v>
      </c>
      <c r="K8" s="365">
        <v>7.5360107073231195E-2</v>
      </c>
      <c r="L8" s="330">
        <f>SUM(L9:L16)</f>
        <v>625839.853</v>
      </c>
      <c r="M8" s="365">
        <v>7.7180840597287928E-2</v>
      </c>
      <c r="N8" s="10"/>
    </row>
    <row r="9" spans="1:24" x14ac:dyDescent="0.2">
      <c r="A9" s="56" t="s">
        <v>7</v>
      </c>
      <c r="B9" s="258">
        <v>0</v>
      </c>
      <c r="C9" s="364">
        <v>0</v>
      </c>
      <c r="D9" s="23">
        <v>0</v>
      </c>
      <c r="E9" s="364">
        <v>0</v>
      </c>
      <c r="F9" s="23">
        <v>0</v>
      </c>
      <c r="G9" s="372">
        <v>0</v>
      </c>
      <c r="H9" s="23">
        <v>0</v>
      </c>
      <c r="I9" s="364">
        <v>0</v>
      </c>
      <c r="J9" s="23">
        <v>0</v>
      </c>
      <c r="K9" s="364">
        <v>0</v>
      </c>
      <c r="L9" s="23">
        <v>0</v>
      </c>
      <c r="M9" s="364">
        <v>0</v>
      </c>
      <c r="N9" s="76"/>
      <c r="O9" s="85"/>
      <c r="X9" s="70"/>
    </row>
    <row r="10" spans="1:24" x14ac:dyDescent="0.2">
      <c r="A10" s="56" t="s">
        <v>20</v>
      </c>
      <c r="B10" s="258">
        <v>1151.8600000000001</v>
      </c>
      <c r="C10" s="364">
        <v>0.1205154713276947</v>
      </c>
      <c r="D10" s="23">
        <v>1151.8600000000001</v>
      </c>
      <c r="E10" s="364">
        <v>0.1205154713276947</v>
      </c>
      <c r="F10" s="23">
        <v>1151.8600000000001</v>
      </c>
      <c r="G10" s="372">
        <v>0.1205154713276947</v>
      </c>
      <c r="H10" s="23">
        <v>466541.57500000007</v>
      </c>
      <c r="I10" s="364">
        <v>0.11097597888826211</v>
      </c>
      <c r="J10" s="23">
        <v>412105.02800000005</v>
      </c>
      <c r="K10" s="364">
        <v>0.12220440136807834</v>
      </c>
      <c r="L10" s="23">
        <v>470363.28299999994</v>
      </c>
      <c r="M10" s="364">
        <v>0.11509365047544017</v>
      </c>
      <c r="N10" s="76"/>
      <c r="O10" s="85"/>
      <c r="X10" s="70"/>
    </row>
    <row r="11" spans="1:24" x14ac:dyDescent="0.2">
      <c r="A11" s="56" t="s">
        <v>21</v>
      </c>
      <c r="B11" s="258">
        <v>0</v>
      </c>
      <c r="C11" s="364">
        <v>0</v>
      </c>
      <c r="D11" s="23">
        <v>0</v>
      </c>
      <c r="E11" s="364">
        <v>0</v>
      </c>
      <c r="F11" s="23">
        <v>0</v>
      </c>
      <c r="G11" s="372">
        <v>0</v>
      </c>
      <c r="H11" s="23">
        <v>0</v>
      </c>
      <c r="I11" s="364">
        <v>0</v>
      </c>
      <c r="J11" s="23">
        <v>0</v>
      </c>
      <c r="K11" s="364">
        <v>0</v>
      </c>
      <c r="L11" s="23">
        <v>0</v>
      </c>
      <c r="M11" s="364">
        <v>0</v>
      </c>
      <c r="N11" s="76"/>
      <c r="O11" s="85"/>
      <c r="X11" s="70"/>
    </row>
    <row r="12" spans="1:24" x14ac:dyDescent="0.2">
      <c r="A12" s="56" t="s">
        <v>22</v>
      </c>
      <c r="B12" s="258">
        <v>204.078</v>
      </c>
      <c r="C12" s="364">
        <v>0.20738095649408125</v>
      </c>
      <c r="D12" s="23">
        <v>206.328</v>
      </c>
      <c r="E12" s="364">
        <v>0.20879639093361724</v>
      </c>
      <c r="F12" s="23">
        <v>206.328</v>
      </c>
      <c r="G12" s="372">
        <v>0.20862369514133527</v>
      </c>
      <c r="H12" s="23">
        <v>41783.537999999993</v>
      </c>
      <c r="I12" s="364">
        <v>0.11066107923384319</v>
      </c>
      <c r="J12" s="23">
        <v>36569.727999999988</v>
      </c>
      <c r="K12" s="364">
        <v>0.10749724237539399</v>
      </c>
      <c r="L12" s="23">
        <v>39527.831000000027</v>
      </c>
      <c r="M12" s="364">
        <v>0.1067442244222552</v>
      </c>
      <c r="N12" s="76"/>
      <c r="O12" s="85"/>
      <c r="X12" s="70"/>
    </row>
    <row r="13" spans="1:24" x14ac:dyDescent="0.2">
      <c r="A13" s="56" t="s">
        <v>43</v>
      </c>
      <c r="B13" s="258">
        <v>644.45669999999996</v>
      </c>
      <c r="C13" s="364">
        <v>0.57931783739326359</v>
      </c>
      <c r="D13" s="23">
        <v>644.45669999999996</v>
      </c>
      <c r="E13" s="364">
        <v>0.57945873802598857</v>
      </c>
      <c r="F13" s="23">
        <v>644.45669999999996</v>
      </c>
      <c r="G13" s="372">
        <v>0.57976212826238049</v>
      </c>
      <c r="H13" s="23">
        <v>84729.352000000014</v>
      </c>
      <c r="I13" s="364">
        <v>0.41239329947509634</v>
      </c>
      <c r="J13" s="23">
        <v>55446.180000000022</v>
      </c>
      <c r="K13" s="364">
        <v>0.31376736867308475</v>
      </c>
      <c r="L13" s="23">
        <v>80191.252999999982</v>
      </c>
      <c r="M13" s="364">
        <v>0.39058784885820036</v>
      </c>
      <c r="N13" s="76"/>
      <c r="O13" s="85"/>
      <c r="X13" s="70"/>
    </row>
    <row r="14" spans="1:24" x14ac:dyDescent="0.2">
      <c r="A14" s="56" t="s">
        <v>44</v>
      </c>
      <c r="B14" s="258">
        <v>45</v>
      </c>
      <c r="C14" s="364">
        <v>3.8412291933418691E-2</v>
      </c>
      <c r="D14" s="23">
        <v>45</v>
      </c>
      <c r="E14" s="364">
        <v>3.8412291933418691E-2</v>
      </c>
      <c r="F14" s="23">
        <v>45</v>
      </c>
      <c r="G14" s="372">
        <v>3.8412291933418691E-2</v>
      </c>
      <c r="H14" s="23">
        <v>5056.07</v>
      </c>
      <c r="I14" s="364">
        <v>4.6343701248586146E-2</v>
      </c>
      <c r="J14" s="23">
        <v>4043.7</v>
      </c>
      <c r="K14" s="364">
        <v>4.2538065662017781E-2</v>
      </c>
      <c r="L14" s="23">
        <v>5207.8100000000004</v>
      </c>
      <c r="M14" s="364">
        <v>6.2552564448427925E-2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 x14ac:dyDescent="0.2">
      <c r="A15" s="56" t="s">
        <v>45</v>
      </c>
      <c r="B15" s="258">
        <v>6.0439999999999996</v>
      </c>
      <c r="C15" s="364">
        <v>1.7807271931243419E-2</v>
      </c>
      <c r="D15" s="23">
        <v>6.0439999999999996</v>
      </c>
      <c r="E15" s="74">
        <v>1.7807271931243419E-2</v>
      </c>
      <c r="F15" s="23">
        <v>6.0439999999999996</v>
      </c>
      <c r="G15" s="373">
        <v>1.7807271931243419E-2</v>
      </c>
      <c r="H15" s="23">
        <v>783.44200000000001</v>
      </c>
      <c r="I15" s="364">
        <v>8.9391654172112402E-3</v>
      </c>
      <c r="J15" s="23">
        <v>914.52499999999998</v>
      </c>
      <c r="K15" s="74">
        <v>8.6234626434219582E-3</v>
      </c>
      <c r="L15" s="23">
        <v>275.56800000000004</v>
      </c>
      <c r="M15" s="74">
        <v>5.4360002930573257E-3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 x14ac:dyDescent="0.2">
      <c r="A16" s="287" t="s">
        <v>46</v>
      </c>
      <c r="B16" s="259">
        <v>248.62168999999872</v>
      </c>
      <c r="C16" s="365">
        <v>0.11988261439589978</v>
      </c>
      <c r="D16" s="251">
        <v>248.18559999999883</v>
      </c>
      <c r="E16" s="366">
        <v>0.11910448901639026</v>
      </c>
      <c r="F16" s="251">
        <v>247.04622999999893</v>
      </c>
      <c r="G16" s="374">
        <v>0.11916545190093206</v>
      </c>
      <c r="H16" s="251">
        <v>5999.3469999999843</v>
      </c>
      <c r="I16" s="365">
        <v>9.9767393611105093E-2</v>
      </c>
      <c r="J16" s="251">
        <v>13678.161000000006</v>
      </c>
      <c r="K16" s="366">
        <v>0.10953715084363042</v>
      </c>
      <c r="L16" s="251">
        <v>30274.107999999978</v>
      </c>
      <c r="M16" s="366">
        <v>0.1169595208807445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77"/>
      <c r="O17" s="69"/>
    </row>
    <row r="18" spans="1:15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78"/>
      <c r="O18" s="68"/>
    </row>
    <row r="19" spans="1:15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0.10710434405311992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0.12190917132944909</v>
      </c>
      <c r="J20" s="87" t="str">
        <f t="shared" ref="J20:J26" si="1">A10</f>
        <v>PE</v>
      </c>
      <c r="K20" s="76">
        <f t="shared" si="0"/>
        <v>1349009.8859999999</v>
      </c>
      <c r="L20" s="87" t="str">
        <f t="shared" ref="L20:L26" si="2">A10</f>
        <v>PE</v>
      </c>
      <c r="M20" s="85">
        <f>K20/'6.1, 6.2'!C5</f>
        <v>0.11566542822708209</v>
      </c>
      <c r="N20" s="78"/>
      <c r="O20" s="68"/>
    </row>
    <row r="21" spans="1:15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</v>
      </c>
      <c r="I21" s="86">
        <f>(B26+D26+F26)/'6.1, 6.2'!D25</f>
        <v>0.13153353878096963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 x14ac:dyDescent="0.2">
      <c r="A22" s="567" t="s">
        <v>53</v>
      </c>
      <c r="B22" s="569">
        <f>SUM(B23,D23,F23)</f>
        <v>2190576.3789999997</v>
      </c>
      <c r="C22" s="569"/>
      <c r="D22" s="569"/>
      <c r="E22" s="569"/>
      <c r="F22" s="569"/>
      <c r="G22" s="569"/>
      <c r="H22" s="78" t="str">
        <f>A27</f>
        <v>MOO</v>
      </c>
      <c r="I22" s="86">
        <f>(B27+D27+F27)/'6.1, 6.2'!E25</f>
        <v>0.19122366789620066</v>
      </c>
      <c r="J22" s="87" t="str">
        <f t="shared" si="1"/>
        <v>PSE</v>
      </c>
      <c r="K22" s="76">
        <f t="shared" si="0"/>
        <v>117881.09700000001</v>
      </c>
      <c r="L22" s="87" t="str">
        <f t="shared" si="2"/>
        <v>PSE</v>
      </c>
      <c r="M22" s="85">
        <f>K22/'6.1, 6.2'!E5</f>
        <v>0.10833887308087063</v>
      </c>
      <c r="N22" s="78"/>
      <c r="O22" s="68"/>
    </row>
    <row r="23" spans="1:15" x14ac:dyDescent="0.2">
      <c r="A23" s="568"/>
      <c r="B23" s="330">
        <f>SUM(B24:B27)</f>
        <v>784713.15299999993</v>
      </c>
      <c r="C23" s="375">
        <v>0.1460279450645022</v>
      </c>
      <c r="D23" s="330">
        <f>SUM(D24:D27)</f>
        <v>685242.223</v>
      </c>
      <c r="E23" s="375">
        <v>0.14508605734084226</v>
      </c>
      <c r="F23" s="330">
        <f>SUM(F24:F27)</f>
        <v>720621.00300000003</v>
      </c>
      <c r="G23" s="375">
        <v>0.14165933614073772</v>
      </c>
      <c r="H23" s="68"/>
      <c r="I23" s="68"/>
      <c r="J23" s="87" t="str">
        <f t="shared" si="1"/>
        <v>VE</v>
      </c>
      <c r="K23" s="76">
        <f t="shared" si="0"/>
        <v>220366.78500000003</v>
      </c>
      <c r="L23" s="87" t="str">
        <f t="shared" si="2"/>
        <v>VE</v>
      </c>
      <c r="M23" s="85">
        <f>K23/'6.1, 6.2'!F5</f>
        <v>0.37510652379814979</v>
      </c>
      <c r="N23" s="78"/>
      <c r="O23" s="68"/>
    </row>
    <row r="24" spans="1:15" x14ac:dyDescent="0.2">
      <c r="A24" s="18" t="s">
        <v>8</v>
      </c>
      <c r="B24" s="23">
        <v>69184.926000000007</v>
      </c>
      <c r="C24" s="364">
        <v>0.10734071817370677</v>
      </c>
      <c r="D24" s="23">
        <v>65197.315000000002</v>
      </c>
      <c r="E24" s="364">
        <v>0.11268907685409763</v>
      </c>
      <c r="F24" s="23">
        <v>67838.509999999995</v>
      </c>
      <c r="G24" s="364">
        <v>0.10201627475029863</v>
      </c>
      <c r="H24" s="68"/>
      <c r="I24" s="68"/>
      <c r="J24" s="87" t="str">
        <f t="shared" si="1"/>
        <v>PVE</v>
      </c>
      <c r="K24" s="76">
        <f t="shared" si="0"/>
        <v>14307.580000000002</v>
      </c>
      <c r="L24" s="87" t="str">
        <f t="shared" si="2"/>
        <v>PVE</v>
      </c>
      <c r="M24" s="85">
        <f>K24/'6.1, 6.2'!G5</f>
        <v>4.9780199424470005E-2</v>
      </c>
      <c r="N24" s="78"/>
      <c r="O24" s="86"/>
    </row>
    <row r="25" spans="1:15" x14ac:dyDescent="0.2">
      <c r="A25" s="18" t="s">
        <v>9</v>
      </c>
      <c r="B25" s="23">
        <v>252253.73</v>
      </c>
      <c r="C25" s="364">
        <v>0.1224191590514959</v>
      </c>
      <c r="D25" s="23">
        <v>232705.848</v>
      </c>
      <c r="E25" s="364">
        <v>0.12243616182292209</v>
      </c>
      <c r="F25" s="23">
        <v>253433.90900000001</v>
      </c>
      <c r="G25" s="364">
        <v>0.12092979898823759</v>
      </c>
      <c r="H25" s="68"/>
      <c r="I25" s="68"/>
      <c r="J25" s="87" t="str">
        <f t="shared" si="1"/>
        <v>VTE</v>
      </c>
      <c r="K25" s="76">
        <f t="shared" si="0"/>
        <v>1973.5350000000001</v>
      </c>
      <c r="L25" s="87" t="str">
        <f t="shared" si="2"/>
        <v>VTE</v>
      </c>
      <c r="M25" s="85">
        <f>K25/'6.1, 6.2'!H5</f>
        <v>8.0755010232687503E-3</v>
      </c>
      <c r="N25" s="78"/>
      <c r="O25" s="86"/>
    </row>
    <row r="26" spans="1:15" x14ac:dyDescent="0.2">
      <c r="A26" s="18" t="s">
        <v>132</v>
      </c>
      <c r="B26" s="23">
        <v>106862.931</v>
      </c>
      <c r="C26" s="364">
        <v>0.13231328182384935</v>
      </c>
      <c r="D26" s="23">
        <v>92227.448999999993</v>
      </c>
      <c r="E26" s="74">
        <v>0.13239420691887743</v>
      </c>
      <c r="F26" s="23">
        <v>96756.218999999997</v>
      </c>
      <c r="G26" s="74">
        <v>0.1298833381309995</v>
      </c>
      <c r="H26" s="68"/>
      <c r="I26" s="68"/>
      <c r="J26" s="87" t="str">
        <f t="shared" si="1"/>
        <v>FVE</v>
      </c>
      <c r="K26" s="76">
        <f t="shared" si="0"/>
        <v>49951.615999999965</v>
      </c>
      <c r="L26" s="87" t="str">
        <f t="shared" si="2"/>
        <v>FVE</v>
      </c>
      <c r="M26" s="85">
        <f>K26/'6.1, 6.2'!I5</f>
        <v>0.11254209076022985</v>
      </c>
      <c r="N26" s="78"/>
      <c r="O26" s="86"/>
    </row>
    <row r="27" spans="1:15" x14ac:dyDescent="0.2">
      <c r="A27" s="447" t="s">
        <v>130</v>
      </c>
      <c r="B27" s="251">
        <v>356411.56599999999</v>
      </c>
      <c r="C27" s="365">
        <v>0.19152041778323842</v>
      </c>
      <c r="D27" s="251">
        <v>295111.61099999998</v>
      </c>
      <c r="E27" s="366">
        <v>0.19073871064044959</v>
      </c>
      <c r="F27" s="251">
        <v>302592.36499999999</v>
      </c>
      <c r="G27" s="366">
        <v>0.19134893210167309</v>
      </c>
      <c r="H27" s="68"/>
      <c r="I27" s="68"/>
      <c r="J27" s="68"/>
      <c r="K27" s="68"/>
      <c r="L27" s="68"/>
      <c r="M27" s="68"/>
      <c r="N27" s="78"/>
      <c r="O27" s="86"/>
    </row>
    <row r="28" spans="1:15" x14ac:dyDescent="0.2">
      <c r="A28" s="572"/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  <c r="N28" s="68"/>
      <c r="O28" s="68"/>
    </row>
    <row r="29" spans="1:15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 x14ac:dyDescent="0.2">
      <c r="H32" s="87" t="str">
        <f t="shared" si="3"/>
        <v>PE</v>
      </c>
      <c r="I32" s="88">
        <f t="shared" si="4"/>
        <v>0.1205154713276947</v>
      </c>
      <c r="J32" s="87" t="str">
        <f t="shared" si="5"/>
        <v>PE</v>
      </c>
      <c r="K32" s="70">
        <f t="shared" si="6"/>
        <v>466541.57500000007</v>
      </c>
      <c r="L32" s="70">
        <f t="shared" si="7"/>
        <v>412105.02800000005</v>
      </c>
      <c r="M32" s="70">
        <f t="shared" si="8"/>
        <v>470363.28299999994</v>
      </c>
    </row>
    <row r="33" spans="8:13" ht="12.75" customHeight="1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x14ac:dyDescent="0.2">
      <c r="H34" s="87" t="str">
        <f t="shared" si="3"/>
        <v>PSE</v>
      </c>
      <c r="I34" s="88">
        <f t="shared" si="4"/>
        <v>0.20862369514133527</v>
      </c>
      <c r="J34" s="87" t="str">
        <f t="shared" si="5"/>
        <v>PSE</v>
      </c>
      <c r="K34" s="70">
        <f t="shared" si="6"/>
        <v>41783.537999999993</v>
      </c>
      <c r="L34" s="70">
        <f t="shared" si="7"/>
        <v>36569.727999999988</v>
      </c>
      <c r="M34" s="70">
        <f t="shared" si="8"/>
        <v>39527.831000000027</v>
      </c>
    </row>
    <row r="35" spans="8:13" ht="13.5" customHeight="1" x14ac:dyDescent="0.2">
      <c r="H35" s="87" t="str">
        <f t="shared" si="3"/>
        <v>VE</v>
      </c>
      <c r="I35" s="88">
        <f t="shared" si="4"/>
        <v>0.57976212826238049</v>
      </c>
      <c r="J35" s="87" t="str">
        <f t="shared" si="5"/>
        <v>VE</v>
      </c>
      <c r="K35" s="70">
        <f t="shared" si="6"/>
        <v>84729.352000000014</v>
      </c>
      <c r="L35" s="70">
        <f t="shared" si="7"/>
        <v>55446.180000000022</v>
      </c>
      <c r="M35" s="70">
        <f t="shared" si="8"/>
        <v>80191.252999999982</v>
      </c>
    </row>
    <row r="36" spans="8:13" ht="12.75" customHeight="1" x14ac:dyDescent="0.2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5056.07</v>
      </c>
      <c r="L36" s="70">
        <f t="shared" si="7"/>
        <v>4043.7</v>
      </c>
      <c r="M36" s="70">
        <f t="shared" si="8"/>
        <v>5207.8100000000004</v>
      </c>
    </row>
    <row r="37" spans="8:13" ht="12.75" customHeight="1" x14ac:dyDescent="0.2">
      <c r="H37" s="87" t="str">
        <f t="shared" si="3"/>
        <v>VTE</v>
      </c>
      <c r="I37" s="88">
        <f t="shared" si="4"/>
        <v>1.7807271931243419E-2</v>
      </c>
      <c r="J37" s="87" t="str">
        <f t="shared" si="5"/>
        <v>VTE</v>
      </c>
      <c r="K37" s="70">
        <f t="shared" si="6"/>
        <v>783.44200000000001</v>
      </c>
      <c r="L37" s="70">
        <f t="shared" si="7"/>
        <v>914.52499999999998</v>
      </c>
      <c r="M37" s="70">
        <f t="shared" si="8"/>
        <v>275.56800000000004</v>
      </c>
    </row>
    <row r="38" spans="8:13" ht="12.75" customHeight="1" x14ac:dyDescent="0.2">
      <c r="H38" s="87" t="str">
        <f t="shared" si="3"/>
        <v>FVE</v>
      </c>
      <c r="I38" s="88">
        <f t="shared" si="4"/>
        <v>0.11916545190093206</v>
      </c>
      <c r="J38" s="87" t="str">
        <f t="shared" si="5"/>
        <v>FVE</v>
      </c>
      <c r="K38" s="70">
        <f t="shared" si="6"/>
        <v>5999.3469999999843</v>
      </c>
      <c r="L38" s="70">
        <f t="shared" si="7"/>
        <v>13678.161000000006</v>
      </c>
      <c r="M38" s="70">
        <f t="shared" si="8"/>
        <v>30274.107999999978</v>
      </c>
    </row>
    <row r="39" spans="8:13" ht="12.75" customHeight="1" x14ac:dyDescent="0.2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40" t="s">
        <v>428</v>
      </c>
      <c r="M1" s="360" t="str">
        <f>'3.1'!N1</f>
        <v>I. čtvrtletí 2022</v>
      </c>
      <c r="N1" s="68"/>
      <c r="O1" s="68"/>
    </row>
    <row r="2" spans="1:21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24"/>
    </row>
    <row r="4" spans="1:21" ht="13.5" customHeight="1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72"/>
    </row>
    <row r="5" spans="1:21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84"/>
    </row>
    <row r="6" spans="1:21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84"/>
    </row>
    <row r="7" spans="1:21" x14ac:dyDescent="0.2">
      <c r="A7" s="574" t="s">
        <v>53</v>
      </c>
      <c r="B7" s="579">
        <f>F8</f>
        <v>5265.6769500000009</v>
      </c>
      <c r="C7" s="569"/>
      <c r="D7" s="569"/>
      <c r="E7" s="569"/>
      <c r="F7" s="569"/>
      <c r="G7" s="581"/>
      <c r="H7" s="579">
        <f>SUM(H8,J8,L8)</f>
        <v>6899180.4130000006</v>
      </c>
      <c r="I7" s="569"/>
      <c r="J7" s="569"/>
      <c r="K7" s="569"/>
      <c r="L7" s="569"/>
      <c r="M7" s="569"/>
      <c r="N7" s="73"/>
    </row>
    <row r="8" spans="1:21" x14ac:dyDescent="0.2">
      <c r="A8" s="575"/>
      <c r="B8" s="370">
        <f>SUM(B9:B16)</f>
        <v>5253.4468800000004</v>
      </c>
      <c r="C8" s="365">
        <v>0.25145038200033309</v>
      </c>
      <c r="D8" s="330">
        <f>SUM(D9:D16)</f>
        <v>5266.1748200000002</v>
      </c>
      <c r="E8" s="365">
        <v>0.25189414955241934</v>
      </c>
      <c r="F8" s="330">
        <f>SUM(F9:F16)</f>
        <v>5265.6769500000009</v>
      </c>
      <c r="G8" s="371">
        <v>0.25199558699464464</v>
      </c>
      <c r="H8" s="330">
        <f>SUM(H9:H16)</f>
        <v>2486345.3540000007</v>
      </c>
      <c r="I8" s="365">
        <v>0.30701611311268479</v>
      </c>
      <c r="J8" s="330">
        <f>SUM(J9:J16)</f>
        <v>1954551.8779999996</v>
      </c>
      <c r="K8" s="365">
        <v>0.28176599849951989</v>
      </c>
      <c r="L8" s="330">
        <f>SUM(L9:L16)</f>
        <v>2458283.1809999999</v>
      </c>
      <c r="M8" s="365">
        <v>0.30316439809044071</v>
      </c>
      <c r="N8" s="10"/>
    </row>
    <row r="9" spans="1:21" x14ac:dyDescent="0.2">
      <c r="A9" s="56" t="s">
        <v>7</v>
      </c>
      <c r="B9" s="258">
        <v>0</v>
      </c>
      <c r="C9" s="364">
        <v>0</v>
      </c>
      <c r="D9" s="23">
        <v>0</v>
      </c>
      <c r="E9" s="364">
        <v>0</v>
      </c>
      <c r="F9" s="23">
        <v>0</v>
      </c>
      <c r="G9" s="372">
        <v>0</v>
      </c>
      <c r="H9" s="23">
        <v>0</v>
      </c>
      <c r="I9" s="364">
        <v>0</v>
      </c>
      <c r="J9" s="23">
        <v>0</v>
      </c>
      <c r="K9" s="364">
        <v>0</v>
      </c>
      <c r="L9" s="23">
        <v>0</v>
      </c>
      <c r="M9" s="364">
        <v>0</v>
      </c>
      <c r="N9" s="76"/>
      <c r="O9" s="85"/>
    </row>
    <row r="10" spans="1:21" x14ac:dyDescent="0.2">
      <c r="A10" s="56" t="s">
        <v>20</v>
      </c>
      <c r="B10" s="258">
        <v>4034.8129999999996</v>
      </c>
      <c r="C10" s="364">
        <v>0.42214973209774603</v>
      </c>
      <c r="D10" s="23">
        <v>4034.8129999999996</v>
      </c>
      <c r="E10" s="364">
        <v>0.42214973209774603</v>
      </c>
      <c r="F10" s="23">
        <v>4034.8129999999996</v>
      </c>
      <c r="G10" s="372">
        <v>0.42214973209774603</v>
      </c>
      <c r="H10" s="23">
        <v>2158512.4180000001</v>
      </c>
      <c r="I10" s="364">
        <v>0.51344412023734343</v>
      </c>
      <c r="J10" s="23">
        <v>1781624.0429999998</v>
      </c>
      <c r="K10" s="364">
        <v>0.52831750365780639</v>
      </c>
      <c r="L10" s="23">
        <v>2123504.6870000004</v>
      </c>
      <c r="M10" s="364">
        <v>0.51960243297421038</v>
      </c>
      <c r="N10" s="76"/>
      <c r="O10" s="85"/>
    </row>
    <row r="11" spans="1:21" x14ac:dyDescent="0.2">
      <c r="A11" s="56" t="s">
        <v>21</v>
      </c>
      <c r="B11" s="258">
        <v>845</v>
      </c>
      <c r="C11" s="364">
        <v>0.61972863953061974</v>
      </c>
      <c r="D11" s="23">
        <v>845</v>
      </c>
      <c r="E11" s="364">
        <v>0.61972863953061974</v>
      </c>
      <c r="F11" s="23">
        <v>845</v>
      </c>
      <c r="G11" s="372">
        <v>0.61972863953061974</v>
      </c>
      <c r="H11" s="23">
        <v>241590.6</v>
      </c>
      <c r="I11" s="364">
        <v>0.77666359150354836</v>
      </c>
      <c r="J11" s="23">
        <v>85673.279999999999</v>
      </c>
      <c r="K11" s="364">
        <v>0.56955490260498742</v>
      </c>
      <c r="L11" s="23">
        <v>244919.83</v>
      </c>
      <c r="M11" s="364">
        <v>0.78160174715875674</v>
      </c>
      <c r="N11" s="76"/>
      <c r="O11" s="85"/>
    </row>
    <row r="12" spans="1:21" x14ac:dyDescent="0.2">
      <c r="A12" s="56" t="s">
        <v>22</v>
      </c>
      <c r="B12" s="258">
        <v>45.567000000000029</v>
      </c>
      <c r="C12" s="364">
        <v>4.6304491638323612E-2</v>
      </c>
      <c r="D12" s="23">
        <v>45.567000000000029</v>
      </c>
      <c r="E12" s="364">
        <v>4.6112137691792406E-2</v>
      </c>
      <c r="F12" s="23">
        <v>45.567000000000029</v>
      </c>
      <c r="G12" s="372">
        <v>4.607399827704059E-2</v>
      </c>
      <c r="H12" s="23">
        <v>19288.452999999998</v>
      </c>
      <c r="I12" s="364">
        <v>5.1084257769920309E-2</v>
      </c>
      <c r="J12" s="23">
        <v>17371.243999999995</v>
      </c>
      <c r="K12" s="364">
        <v>5.1063022033691605E-2</v>
      </c>
      <c r="L12" s="23">
        <v>18706.167000000005</v>
      </c>
      <c r="M12" s="364">
        <v>5.0515680668847818E-2</v>
      </c>
      <c r="N12" s="76"/>
      <c r="O12" s="85"/>
    </row>
    <row r="13" spans="1:21" x14ac:dyDescent="0.2">
      <c r="A13" s="56" t="s">
        <v>43</v>
      </c>
      <c r="B13" s="258">
        <v>77.272639999999996</v>
      </c>
      <c r="C13" s="364">
        <v>6.9462259752235009E-2</v>
      </c>
      <c r="D13" s="23">
        <v>77.272639999999996</v>
      </c>
      <c r="E13" s="364">
        <v>6.9479154236951113E-2</v>
      </c>
      <c r="F13" s="23">
        <v>77.211639999999989</v>
      </c>
      <c r="G13" s="372">
        <v>6.9460655359822848E-2</v>
      </c>
      <c r="H13" s="23">
        <v>35900.955000000002</v>
      </c>
      <c r="I13" s="364">
        <v>0.17473653388446728</v>
      </c>
      <c r="J13" s="23">
        <v>32467.63</v>
      </c>
      <c r="K13" s="364">
        <v>0.1837328167991249</v>
      </c>
      <c r="L13" s="23">
        <v>35630.633000000002</v>
      </c>
      <c r="M13" s="364">
        <v>0.17354626316820376</v>
      </c>
      <c r="N13" s="76"/>
      <c r="O13" s="85"/>
    </row>
    <row r="14" spans="1:21" x14ac:dyDescent="0.2">
      <c r="A14" s="56" t="s">
        <v>44</v>
      </c>
      <c r="B14" s="258">
        <v>0</v>
      </c>
      <c r="C14" s="364">
        <v>0</v>
      </c>
      <c r="D14" s="23">
        <v>0</v>
      </c>
      <c r="E14" s="364">
        <v>0</v>
      </c>
      <c r="F14" s="23">
        <v>0</v>
      </c>
      <c r="G14" s="372">
        <v>0</v>
      </c>
      <c r="H14" s="23">
        <v>0</v>
      </c>
      <c r="I14" s="364">
        <v>0</v>
      </c>
      <c r="J14" s="23">
        <v>0</v>
      </c>
      <c r="K14" s="364">
        <v>0</v>
      </c>
      <c r="L14" s="23">
        <v>0</v>
      </c>
      <c r="M14" s="364">
        <v>0</v>
      </c>
      <c r="N14" s="76"/>
      <c r="O14" s="85"/>
      <c r="P14" s="56"/>
      <c r="Q14" s="71"/>
      <c r="R14" s="48"/>
      <c r="S14" s="48"/>
      <c r="T14" s="48"/>
      <c r="U14" s="48"/>
    </row>
    <row r="15" spans="1:21" x14ac:dyDescent="0.2">
      <c r="A15" s="56" t="s">
        <v>45</v>
      </c>
      <c r="B15" s="258">
        <v>86.8</v>
      </c>
      <c r="C15" s="364">
        <v>0.25573646651752624</v>
      </c>
      <c r="D15" s="23">
        <v>86.8</v>
      </c>
      <c r="E15" s="74">
        <v>0.25573646651752624</v>
      </c>
      <c r="F15" s="23">
        <v>86.8</v>
      </c>
      <c r="G15" s="373">
        <v>0.25573646651752624</v>
      </c>
      <c r="H15" s="23">
        <v>27342.418000000001</v>
      </c>
      <c r="I15" s="364">
        <v>0.31198020709705904</v>
      </c>
      <c r="J15" s="23">
        <v>28286.000999999997</v>
      </c>
      <c r="K15" s="74">
        <v>0.26672127383646826</v>
      </c>
      <c r="L15" s="23">
        <v>14521.276999999998</v>
      </c>
      <c r="M15" s="74">
        <v>0.28645439974005177</v>
      </c>
      <c r="N15" s="76"/>
      <c r="O15" s="85"/>
      <c r="P15" s="56"/>
      <c r="Q15" s="71"/>
      <c r="R15" s="48"/>
      <c r="S15" s="48"/>
      <c r="T15" s="48"/>
      <c r="U15" s="48"/>
    </row>
    <row r="16" spans="1:21" x14ac:dyDescent="0.2">
      <c r="A16" s="287" t="s">
        <v>46</v>
      </c>
      <c r="B16" s="259">
        <v>163.99423999999996</v>
      </c>
      <c r="C16" s="365">
        <v>7.907619901171431E-2</v>
      </c>
      <c r="D16" s="251">
        <v>176.72217999999995</v>
      </c>
      <c r="E16" s="366">
        <v>8.4809130532805435E-2</v>
      </c>
      <c r="F16" s="251">
        <v>176.28531000000001</v>
      </c>
      <c r="G16" s="374">
        <v>8.5033147964435604E-2</v>
      </c>
      <c r="H16" s="251">
        <v>3710.5100000000107</v>
      </c>
      <c r="I16" s="365">
        <v>6.1704700806261677E-2</v>
      </c>
      <c r="J16" s="251">
        <v>9129.6800000000021</v>
      </c>
      <c r="K16" s="366">
        <v>7.3112104420621715E-2</v>
      </c>
      <c r="L16" s="251">
        <v>21000.586999999985</v>
      </c>
      <c r="M16" s="366">
        <v>8.1132649514707139E-2</v>
      </c>
      <c r="N16" s="76"/>
      <c r="O16" s="85"/>
      <c r="P16" s="56"/>
      <c r="Q16" s="71"/>
      <c r="R16" s="48"/>
      <c r="S16" s="48"/>
      <c r="T16" s="48"/>
      <c r="U16" s="48"/>
    </row>
    <row r="17" spans="1:20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77"/>
      <c r="O17" s="69"/>
    </row>
    <row r="18" spans="1:20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0.26801815562201708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6.9999713028826821E-2</v>
      </c>
      <c r="J20" s="87" t="str">
        <f t="shared" ref="J20:J26" si="1">A10</f>
        <v>PE</v>
      </c>
      <c r="K20" s="76">
        <f t="shared" si="0"/>
        <v>6063641.148</v>
      </c>
      <c r="L20" s="87" t="str">
        <f t="shared" ref="L20:L26" si="2">A10</f>
        <v>PE</v>
      </c>
      <c r="M20" s="85">
        <f>K20/'6.1, 6.2'!C5</f>
        <v>0.51990252797804604</v>
      </c>
      <c r="N20" s="78"/>
      <c r="O20" s="68"/>
      <c r="P20" s="89"/>
      <c r="Q20" s="71"/>
      <c r="R20" s="75"/>
      <c r="S20" s="75"/>
      <c r="T20" s="75"/>
    </row>
    <row r="21" spans="1:20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</v>
      </c>
      <c r="I21" s="86">
        <f>(B26+D26+F26)/'6.1, 6.2'!D25</f>
        <v>6.9638068682344734E-2</v>
      </c>
      <c r="J21" s="87" t="str">
        <f t="shared" si="1"/>
        <v>PPE</v>
      </c>
      <c r="K21" s="76">
        <f t="shared" si="0"/>
        <v>572183.71</v>
      </c>
      <c r="L21" s="87" t="str">
        <f t="shared" si="2"/>
        <v>PPE</v>
      </c>
      <c r="M21" s="85">
        <f>K21/'6.1, 6.2'!D5</f>
        <v>0.73845416117525231</v>
      </c>
      <c r="N21" s="78"/>
      <c r="O21" s="68"/>
      <c r="P21" s="89"/>
      <c r="Q21" s="71"/>
      <c r="R21" s="23"/>
      <c r="S21" s="23"/>
      <c r="T21" s="23"/>
    </row>
    <row r="22" spans="1:20" x14ac:dyDescent="0.2">
      <c r="A22" s="567" t="s">
        <v>53</v>
      </c>
      <c r="B22" s="569">
        <f>SUM(B23,D23,F23)</f>
        <v>1435969.6710000001</v>
      </c>
      <c r="C22" s="569"/>
      <c r="D22" s="569"/>
      <c r="E22" s="569"/>
      <c r="F22" s="569"/>
      <c r="G22" s="569"/>
      <c r="H22" s="78" t="str">
        <f>A27</f>
        <v>MOO</v>
      </c>
      <c r="I22" s="86">
        <f>(B27+D27+F27)/'6.1, 6.2'!E25</f>
        <v>7.0010456904600921E-2</v>
      </c>
      <c r="J22" s="87" t="str">
        <f t="shared" si="1"/>
        <v>PSE</v>
      </c>
      <c r="K22" s="76">
        <f t="shared" si="0"/>
        <v>55365.864000000001</v>
      </c>
      <c r="L22" s="87" t="str">
        <f t="shared" si="2"/>
        <v>PSE</v>
      </c>
      <c r="M22" s="85">
        <f>K22/'6.1, 6.2'!E5</f>
        <v>5.0884115142809917E-2</v>
      </c>
      <c r="N22" s="78"/>
      <c r="O22" s="68"/>
      <c r="P22" s="89"/>
      <c r="Q22" s="71"/>
      <c r="R22" s="23"/>
      <c r="S22" s="23"/>
      <c r="T22" s="23"/>
    </row>
    <row r="23" spans="1:20" x14ac:dyDescent="0.2">
      <c r="A23" s="568"/>
      <c r="B23" s="330">
        <f>SUM(B24:B27)</f>
        <v>505810.43</v>
      </c>
      <c r="C23" s="375">
        <v>9.4126697638126935E-2</v>
      </c>
      <c r="D23" s="330">
        <f>SUM(D24:D27)</f>
        <v>448331.179</v>
      </c>
      <c r="E23" s="375">
        <v>9.492497829352442E-2</v>
      </c>
      <c r="F23" s="330">
        <f>SUM(F24:F27)</f>
        <v>481828.06200000003</v>
      </c>
      <c r="G23" s="375">
        <v>9.4717532673549085E-2</v>
      </c>
      <c r="H23" s="68"/>
      <c r="I23" s="68"/>
      <c r="J23" s="87" t="str">
        <f t="shared" si="1"/>
        <v>VE</v>
      </c>
      <c r="K23" s="76">
        <f t="shared" si="0"/>
        <v>103999.21800000001</v>
      </c>
      <c r="L23" s="87" t="str">
        <f t="shared" si="2"/>
        <v>VE</v>
      </c>
      <c r="M23" s="85">
        <f>K23/'6.1, 6.2'!F5</f>
        <v>0.1770266110734699</v>
      </c>
      <c r="N23" s="78"/>
      <c r="O23" s="68"/>
      <c r="P23" s="89"/>
      <c r="Q23" s="71"/>
      <c r="R23" s="74"/>
      <c r="S23" s="75"/>
      <c r="T23" s="75"/>
    </row>
    <row r="24" spans="1:20" x14ac:dyDescent="0.2">
      <c r="A24" s="18" t="s">
        <v>8</v>
      </c>
      <c r="B24" s="23">
        <v>175213.685</v>
      </c>
      <c r="C24" s="364">
        <v>0.2718448059301477</v>
      </c>
      <c r="D24" s="23">
        <v>157247.98000000001</v>
      </c>
      <c r="E24" s="364">
        <v>0.27179232309446494</v>
      </c>
      <c r="F24" s="23">
        <v>173576.005</v>
      </c>
      <c r="G24" s="364">
        <v>0.26102544728855648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 x14ac:dyDescent="0.2">
      <c r="A25" s="18" t="s">
        <v>9</v>
      </c>
      <c r="B25" s="23">
        <v>143535.13399999999</v>
      </c>
      <c r="C25" s="364">
        <v>6.9657841723980748E-2</v>
      </c>
      <c r="D25" s="23">
        <v>134206.53099999999</v>
      </c>
      <c r="E25" s="364">
        <v>7.0611601248667416E-2</v>
      </c>
      <c r="F25" s="23">
        <v>146240.64600000001</v>
      </c>
      <c r="G25" s="364">
        <v>6.9780922349621383E-2</v>
      </c>
      <c r="H25" s="68"/>
      <c r="I25" s="68"/>
      <c r="J25" s="87" t="str">
        <f t="shared" si="1"/>
        <v>VTE</v>
      </c>
      <c r="K25" s="76">
        <f t="shared" si="0"/>
        <v>70149.695999999996</v>
      </c>
      <c r="L25" s="87" t="str">
        <f t="shared" si="2"/>
        <v>VTE</v>
      </c>
      <c r="M25" s="85">
        <f>K25/'6.1, 6.2'!H5</f>
        <v>0.28704529781837756</v>
      </c>
      <c r="N25" s="78"/>
      <c r="O25" s="86"/>
    </row>
    <row r="26" spans="1:20" x14ac:dyDescent="0.2">
      <c r="A26" s="18" t="s">
        <v>132</v>
      </c>
      <c r="B26" s="23">
        <v>56572.864999999998</v>
      </c>
      <c r="C26" s="364">
        <v>7.0046192447478187E-2</v>
      </c>
      <c r="D26" s="23">
        <v>48830.949000000001</v>
      </c>
      <c r="E26" s="74">
        <v>7.0097729429241307E-2</v>
      </c>
      <c r="F26" s="23">
        <v>51226.852000000006</v>
      </c>
      <c r="G26" s="74">
        <v>6.8765755922135283E-2</v>
      </c>
      <c r="H26" s="68"/>
      <c r="I26" s="68"/>
      <c r="J26" s="87" t="str">
        <f t="shared" si="1"/>
        <v>FVE</v>
      </c>
      <c r="K26" s="76">
        <f t="shared" si="0"/>
        <v>33840.777000000002</v>
      </c>
      <c r="L26" s="87" t="str">
        <f t="shared" si="2"/>
        <v>FVE</v>
      </c>
      <c r="M26" s="85">
        <f>K26/'6.1, 6.2'!I5</f>
        <v>7.6244015739765081E-2</v>
      </c>
      <c r="N26" s="78"/>
      <c r="O26" s="86"/>
    </row>
    <row r="27" spans="1:20" x14ac:dyDescent="0.2">
      <c r="A27" s="447" t="s">
        <v>130</v>
      </c>
      <c r="B27" s="251">
        <v>130488.746</v>
      </c>
      <c r="C27" s="365">
        <v>7.0119102560018728E-2</v>
      </c>
      <c r="D27" s="251">
        <v>108045.719</v>
      </c>
      <c r="E27" s="366">
        <v>6.9832905125106468E-2</v>
      </c>
      <c r="F27" s="251">
        <v>110784.55899999999</v>
      </c>
      <c r="G27" s="366">
        <v>7.0056318367467063E-2</v>
      </c>
      <c r="H27" s="68"/>
      <c r="I27" s="68"/>
      <c r="J27" s="68"/>
      <c r="K27" s="68"/>
      <c r="L27" s="68"/>
      <c r="M27" s="68"/>
      <c r="N27" s="78"/>
      <c r="O27" s="86"/>
    </row>
    <row r="28" spans="1:20" x14ac:dyDescent="0.2">
      <c r="A28" s="572"/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</row>
    <row r="29" spans="1:20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</row>
    <row r="30" spans="1:20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 x14ac:dyDescent="0.2">
      <c r="H32" s="87" t="str">
        <f t="shared" si="3"/>
        <v>PE</v>
      </c>
      <c r="I32" s="88">
        <f t="shared" si="4"/>
        <v>0.42214973209774603</v>
      </c>
      <c r="J32" s="87" t="str">
        <f t="shared" si="5"/>
        <v>PE</v>
      </c>
      <c r="K32" s="70">
        <f t="shared" si="6"/>
        <v>2158512.4180000001</v>
      </c>
      <c r="L32" s="70">
        <f t="shared" si="7"/>
        <v>1781624.0429999998</v>
      </c>
      <c r="M32" s="70">
        <f t="shared" si="8"/>
        <v>2123504.6870000004</v>
      </c>
    </row>
    <row r="33" spans="8:13" x14ac:dyDescent="0.2">
      <c r="H33" s="87" t="str">
        <f t="shared" si="3"/>
        <v>PPE</v>
      </c>
      <c r="I33" s="88">
        <f t="shared" si="4"/>
        <v>0.61972863953061974</v>
      </c>
      <c r="J33" s="87" t="str">
        <f t="shared" si="5"/>
        <v>PPE</v>
      </c>
      <c r="K33" s="70">
        <f t="shared" si="6"/>
        <v>241590.6</v>
      </c>
      <c r="L33" s="70">
        <f t="shared" si="7"/>
        <v>85673.279999999999</v>
      </c>
      <c r="M33" s="70">
        <f t="shared" si="8"/>
        <v>244919.83</v>
      </c>
    </row>
    <row r="34" spans="8:13" ht="13.5" customHeight="1" x14ac:dyDescent="0.2">
      <c r="H34" s="87" t="str">
        <f t="shared" si="3"/>
        <v>PSE</v>
      </c>
      <c r="I34" s="88">
        <f t="shared" si="4"/>
        <v>4.607399827704059E-2</v>
      </c>
      <c r="J34" s="87" t="str">
        <f t="shared" si="5"/>
        <v>PSE</v>
      </c>
      <c r="K34" s="70">
        <f t="shared" si="6"/>
        <v>19288.452999999998</v>
      </c>
      <c r="L34" s="70">
        <f t="shared" si="7"/>
        <v>17371.243999999995</v>
      </c>
      <c r="M34" s="70">
        <f t="shared" si="8"/>
        <v>18706.167000000005</v>
      </c>
    </row>
    <row r="35" spans="8:13" ht="12.75" customHeight="1" x14ac:dyDescent="0.2">
      <c r="H35" s="87" t="str">
        <f t="shared" si="3"/>
        <v>VE</v>
      </c>
      <c r="I35" s="88">
        <f t="shared" si="4"/>
        <v>6.9460655359822848E-2</v>
      </c>
      <c r="J35" s="87" t="str">
        <f t="shared" si="5"/>
        <v>VE</v>
      </c>
      <c r="K35" s="70">
        <f t="shared" si="6"/>
        <v>35900.955000000002</v>
      </c>
      <c r="L35" s="70">
        <f t="shared" si="7"/>
        <v>32467.63</v>
      </c>
      <c r="M35" s="70">
        <f t="shared" si="8"/>
        <v>35630.633000000002</v>
      </c>
    </row>
    <row r="36" spans="8:13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 x14ac:dyDescent="0.2">
      <c r="H37" s="87" t="str">
        <f t="shared" si="3"/>
        <v>VTE</v>
      </c>
      <c r="I37" s="88">
        <f t="shared" si="4"/>
        <v>0.25573646651752624</v>
      </c>
      <c r="J37" s="87" t="str">
        <f t="shared" si="5"/>
        <v>VTE</v>
      </c>
      <c r="K37" s="70">
        <f t="shared" si="6"/>
        <v>27342.418000000001</v>
      </c>
      <c r="L37" s="70">
        <f t="shared" si="7"/>
        <v>28286.000999999997</v>
      </c>
      <c r="M37" s="70">
        <f t="shared" si="8"/>
        <v>14521.276999999998</v>
      </c>
    </row>
    <row r="38" spans="8:13" ht="12.75" customHeight="1" x14ac:dyDescent="0.2">
      <c r="H38" s="87" t="str">
        <f t="shared" si="3"/>
        <v>FVE</v>
      </c>
      <c r="I38" s="88">
        <f t="shared" si="4"/>
        <v>8.5033147964435604E-2</v>
      </c>
      <c r="J38" s="87" t="str">
        <f t="shared" si="5"/>
        <v>FVE</v>
      </c>
      <c r="K38" s="70">
        <f t="shared" si="6"/>
        <v>3710.5100000000107</v>
      </c>
      <c r="L38" s="70">
        <f t="shared" si="7"/>
        <v>9129.6800000000021</v>
      </c>
      <c r="M38" s="70">
        <f t="shared" si="8"/>
        <v>21000.586999999985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 x14ac:dyDescent="0.25">
      <c r="A1" s="240" t="s">
        <v>429</v>
      </c>
      <c r="M1" s="360" t="str">
        <f>'3.1'!N1</f>
        <v>I. čtvrtletí 2022</v>
      </c>
      <c r="N1" s="91"/>
      <c r="O1" s="91"/>
      <c r="P1" s="92"/>
    </row>
    <row r="2" spans="1:21" ht="6" customHeight="1" x14ac:dyDescent="0.25">
      <c r="A2" s="36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 x14ac:dyDescent="0.2">
      <c r="A3" s="453" t="str">
        <f>'3.1'!A4</f>
        <v>2022</v>
      </c>
      <c r="B3" s="561" t="s">
        <v>187</v>
      </c>
      <c r="C3" s="561"/>
      <c r="D3" s="561"/>
      <c r="E3" s="561"/>
      <c r="F3" s="561"/>
      <c r="G3" s="562"/>
      <c r="H3" s="576" t="s">
        <v>19</v>
      </c>
      <c r="I3" s="561"/>
      <c r="J3" s="561"/>
      <c r="K3" s="561"/>
      <c r="L3" s="561"/>
      <c r="M3" s="561"/>
      <c r="N3" s="61"/>
      <c r="O3" s="92"/>
      <c r="P3" s="92"/>
    </row>
    <row r="4" spans="1:21" ht="13.5" customHeight="1" x14ac:dyDescent="0.25">
      <c r="A4" s="22"/>
      <c r="B4" s="578" t="s">
        <v>168</v>
      </c>
      <c r="C4" s="578"/>
      <c r="D4" s="578"/>
      <c r="E4" s="578"/>
      <c r="F4" s="578"/>
      <c r="G4" s="580"/>
      <c r="H4" s="577" t="s">
        <v>5</v>
      </c>
      <c r="I4" s="578"/>
      <c r="J4" s="578"/>
      <c r="K4" s="578"/>
      <c r="L4" s="578"/>
      <c r="M4" s="578"/>
      <c r="N4" s="61"/>
      <c r="O4" s="92"/>
      <c r="P4" s="92"/>
    </row>
    <row r="5" spans="1:21" x14ac:dyDescent="0.2">
      <c r="A5" s="22"/>
      <c r="B5" s="560" t="s">
        <v>60</v>
      </c>
      <c r="C5" s="560"/>
      <c r="D5" s="560" t="s">
        <v>61</v>
      </c>
      <c r="E5" s="560"/>
      <c r="F5" s="560" t="s">
        <v>62</v>
      </c>
      <c r="G5" s="565"/>
      <c r="H5" s="566" t="s">
        <v>60</v>
      </c>
      <c r="I5" s="560"/>
      <c r="J5" s="560" t="s">
        <v>61</v>
      </c>
      <c r="K5" s="560"/>
      <c r="L5" s="560" t="s">
        <v>62</v>
      </c>
      <c r="M5" s="560"/>
      <c r="N5" s="61"/>
      <c r="O5" s="92"/>
      <c r="P5" s="92"/>
    </row>
    <row r="6" spans="1:21" x14ac:dyDescent="0.2">
      <c r="A6" s="379"/>
      <c r="B6" s="376" t="s">
        <v>209</v>
      </c>
      <c r="C6" s="376" t="s">
        <v>208</v>
      </c>
      <c r="D6" s="376" t="s">
        <v>209</v>
      </c>
      <c r="E6" s="376" t="s">
        <v>208</v>
      </c>
      <c r="F6" s="376" t="s">
        <v>209</v>
      </c>
      <c r="G6" s="377" t="s">
        <v>208</v>
      </c>
      <c r="H6" s="369" t="s">
        <v>209</v>
      </c>
      <c r="I6" s="369" t="s">
        <v>208</v>
      </c>
      <c r="J6" s="369" t="s">
        <v>209</v>
      </c>
      <c r="K6" s="369" t="s">
        <v>208</v>
      </c>
      <c r="L6" s="369" t="s">
        <v>209</v>
      </c>
      <c r="M6" s="369" t="s">
        <v>208</v>
      </c>
      <c r="N6" s="61"/>
      <c r="O6" s="92"/>
      <c r="P6" s="92"/>
    </row>
    <row r="7" spans="1:21" x14ac:dyDescent="0.2">
      <c r="A7" s="574" t="s">
        <v>53</v>
      </c>
      <c r="B7" s="579">
        <f>F8</f>
        <v>332.94379000000049</v>
      </c>
      <c r="C7" s="569"/>
      <c r="D7" s="569"/>
      <c r="E7" s="569"/>
      <c r="F7" s="569"/>
      <c r="G7" s="581"/>
      <c r="H7" s="579">
        <f>SUM(H8,J8,L8)</f>
        <v>194703.57400000002</v>
      </c>
      <c r="I7" s="569"/>
      <c r="J7" s="569"/>
      <c r="K7" s="569"/>
      <c r="L7" s="569"/>
      <c r="M7" s="569"/>
      <c r="N7" s="61"/>
      <c r="O7" s="92"/>
      <c r="P7" s="92"/>
    </row>
    <row r="8" spans="1:21" x14ac:dyDescent="0.2">
      <c r="A8" s="575"/>
      <c r="B8" s="370">
        <f>SUM(B9:B16)</f>
        <v>332.30281000000053</v>
      </c>
      <c r="C8" s="365">
        <v>1.5905303779198816E-2</v>
      </c>
      <c r="D8" s="330">
        <f>SUM(D9:D16)</f>
        <v>332.4117700000005</v>
      </c>
      <c r="E8" s="365">
        <v>1.5900076045208947E-2</v>
      </c>
      <c r="F8" s="330">
        <f>SUM(F9:F16)</f>
        <v>332.94379000000049</v>
      </c>
      <c r="G8" s="371">
        <v>1.5933443428821019E-2</v>
      </c>
      <c r="H8" s="330">
        <f>SUM(H9:H16)</f>
        <v>65631.373000000021</v>
      </c>
      <c r="I8" s="365">
        <v>8.1042197152104908E-3</v>
      </c>
      <c r="J8" s="330">
        <f>SUM(J9:J16)</f>
        <v>60398.846000000012</v>
      </c>
      <c r="K8" s="365">
        <v>8.7070296485672206E-3</v>
      </c>
      <c r="L8" s="330">
        <f>SUM(L9:L16)</f>
        <v>68673.354999999967</v>
      </c>
      <c r="M8" s="365">
        <v>8.4690472173173728E-3</v>
      </c>
      <c r="N8" s="61"/>
      <c r="O8" s="92"/>
      <c r="P8" s="92"/>
    </row>
    <row r="9" spans="1:21" x14ac:dyDescent="0.2">
      <c r="A9" s="56" t="s">
        <v>7</v>
      </c>
      <c r="B9" s="258">
        <v>0</v>
      </c>
      <c r="C9" s="364">
        <v>0</v>
      </c>
      <c r="D9" s="23">
        <v>0</v>
      </c>
      <c r="E9" s="364">
        <v>0</v>
      </c>
      <c r="F9" s="23">
        <v>0</v>
      </c>
      <c r="G9" s="372">
        <v>0</v>
      </c>
      <c r="H9" s="23">
        <v>0</v>
      </c>
      <c r="I9" s="364">
        <v>0</v>
      </c>
      <c r="J9" s="23">
        <v>0</v>
      </c>
      <c r="K9" s="364">
        <v>0</v>
      </c>
      <c r="L9" s="23">
        <v>0</v>
      </c>
      <c r="M9" s="364">
        <v>0</v>
      </c>
      <c r="N9" s="90"/>
      <c r="O9" s="93"/>
      <c r="P9" s="92"/>
    </row>
    <row r="10" spans="1:21" x14ac:dyDescent="0.2">
      <c r="A10" s="56" t="s">
        <v>20</v>
      </c>
      <c r="B10" s="258">
        <v>132.54200000000003</v>
      </c>
      <c r="C10" s="364">
        <v>1.386745055884857E-2</v>
      </c>
      <c r="D10" s="23">
        <v>132.54200000000003</v>
      </c>
      <c r="E10" s="364">
        <v>1.386745055884857E-2</v>
      </c>
      <c r="F10" s="23">
        <v>132.54200000000003</v>
      </c>
      <c r="G10" s="372">
        <v>1.386745055884857E-2</v>
      </c>
      <c r="H10" s="23">
        <v>44592.219000000005</v>
      </c>
      <c r="I10" s="364">
        <v>1.0607125751493337E-2</v>
      </c>
      <c r="J10" s="23">
        <v>35239.353000000003</v>
      </c>
      <c r="K10" s="364">
        <v>1.0449773104839176E-2</v>
      </c>
      <c r="L10" s="23">
        <v>32838.095000000001</v>
      </c>
      <c r="M10" s="364">
        <v>8.0351854934418848E-3</v>
      </c>
      <c r="N10" s="90"/>
      <c r="O10" s="93"/>
      <c r="P10" s="92"/>
    </row>
    <row r="11" spans="1:21" x14ac:dyDescent="0.2">
      <c r="A11" s="56" t="s">
        <v>21</v>
      </c>
      <c r="B11" s="258">
        <v>0</v>
      </c>
      <c r="C11" s="364">
        <v>0</v>
      </c>
      <c r="D11" s="23">
        <v>0</v>
      </c>
      <c r="E11" s="364">
        <v>0</v>
      </c>
      <c r="F11" s="23">
        <v>0</v>
      </c>
      <c r="G11" s="372">
        <v>0</v>
      </c>
      <c r="H11" s="23">
        <v>0</v>
      </c>
      <c r="I11" s="364">
        <v>0</v>
      </c>
      <c r="J11" s="23">
        <v>0</v>
      </c>
      <c r="K11" s="364">
        <v>0</v>
      </c>
      <c r="L11" s="23">
        <v>0</v>
      </c>
      <c r="M11" s="364">
        <v>0</v>
      </c>
      <c r="N11" s="90"/>
      <c r="O11" s="93"/>
      <c r="P11" s="92"/>
    </row>
    <row r="12" spans="1:21" x14ac:dyDescent="0.2">
      <c r="A12" s="56" t="s">
        <v>22</v>
      </c>
      <c r="B12" s="258">
        <v>33.185999999999993</v>
      </c>
      <c r="C12" s="364">
        <v>3.372310794016297E-2</v>
      </c>
      <c r="D12" s="23">
        <v>33.165999999999997</v>
      </c>
      <c r="E12" s="364">
        <v>3.3562779175411721E-2</v>
      </c>
      <c r="F12" s="23">
        <v>34.164999999999999</v>
      </c>
      <c r="G12" s="372">
        <v>3.4545134661818654E-2</v>
      </c>
      <c r="H12" s="23">
        <v>12712.984</v>
      </c>
      <c r="I12" s="364">
        <v>3.3669540614836901E-2</v>
      </c>
      <c r="J12" s="23">
        <v>11389.190999999999</v>
      </c>
      <c r="K12" s="364">
        <v>3.347869104705007E-2</v>
      </c>
      <c r="L12" s="23">
        <v>12444.124000000007</v>
      </c>
      <c r="M12" s="364">
        <v>3.360514177958239E-2</v>
      </c>
      <c r="N12" s="90"/>
      <c r="O12" s="93"/>
      <c r="P12" s="92"/>
    </row>
    <row r="13" spans="1:21" x14ac:dyDescent="0.2">
      <c r="A13" s="56" t="s">
        <v>43</v>
      </c>
      <c r="B13" s="258">
        <v>7.5145</v>
      </c>
      <c r="C13" s="364">
        <v>6.7549672291275413E-3</v>
      </c>
      <c r="D13" s="23">
        <v>7.5145</v>
      </c>
      <c r="E13" s="364">
        <v>6.756610159994134E-3</v>
      </c>
      <c r="F13" s="23">
        <v>7.4725000000000001</v>
      </c>
      <c r="G13" s="372">
        <v>6.7223639748653996E-3</v>
      </c>
      <c r="H13" s="23">
        <v>2718.3230000000008</v>
      </c>
      <c r="I13" s="364">
        <v>1.3230576707456023E-2</v>
      </c>
      <c r="J13" s="23">
        <v>3236.2439999999992</v>
      </c>
      <c r="K13" s="364">
        <v>1.8313755145332969E-2</v>
      </c>
      <c r="L13" s="23">
        <v>2603.3049999999998</v>
      </c>
      <c r="M13" s="364">
        <v>1.2679927820454401E-2</v>
      </c>
      <c r="N13" s="90"/>
      <c r="O13" s="93"/>
      <c r="P13" s="92"/>
    </row>
    <row r="14" spans="1:21" x14ac:dyDescent="0.2">
      <c r="A14" s="56" t="s">
        <v>44</v>
      </c>
      <c r="B14" s="258">
        <v>0</v>
      </c>
      <c r="C14" s="364">
        <v>0</v>
      </c>
      <c r="D14" s="23">
        <v>0</v>
      </c>
      <c r="E14" s="364">
        <v>0</v>
      </c>
      <c r="F14" s="23">
        <v>0</v>
      </c>
      <c r="G14" s="372">
        <v>0</v>
      </c>
      <c r="H14" s="23">
        <v>0</v>
      </c>
      <c r="I14" s="364">
        <v>0</v>
      </c>
      <c r="J14" s="23">
        <v>0</v>
      </c>
      <c r="K14" s="364">
        <v>0</v>
      </c>
      <c r="L14" s="23">
        <v>0</v>
      </c>
      <c r="M14" s="364">
        <v>0</v>
      </c>
      <c r="N14" s="90"/>
      <c r="O14" s="93"/>
      <c r="P14" s="61"/>
      <c r="Q14" s="71"/>
      <c r="R14" s="48"/>
      <c r="S14" s="48"/>
      <c r="T14" s="48"/>
      <c r="U14" s="48"/>
    </row>
    <row r="15" spans="1:21" x14ac:dyDescent="0.2">
      <c r="A15" s="56" t="s">
        <v>45</v>
      </c>
      <c r="B15" s="258">
        <v>0.22500000000000001</v>
      </c>
      <c r="C15" s="364">
        <v>6.6291134753967062E-4</v>
      </c>
      <c r="D15" s="23">
        <v>0.22500000000000001</v>
      </c>
      <c r="E15" s="74">
        <v>6.6291134753967062E-4</v>
      </c>
      <c r="F15" s="23">
        <v>0.22500000000000001</v>
      </c>
      <c r="G15" s="373">
        <v>6.6291134753967062E-4</v>
      </c>
      <c r="H15" s="23">
        <v>11.577999999999999</v>
      </c>
      <c r="I15" s="364">
        <v>1.3210634252500087E-4</v>
      </c>
      <c r="J15" s="23">
        <v>39.950000000000003</v>
      </c>
      <c r="K15" s="74">
        <v>3.7670630393341601E-4</v>
      </c>
      <c r="L15" s="23">
        <v>16.245999999999999</v>
      </c>
      <c r="M15" s="74">
        <v>3.204771989527423E-4</v>
      </c>
      <c r="N15" s="90"/>
      <c r="O15" s="93"/>
      <c r="P15" s="61"/>
      <c r="Q15" s="71"/>
      <c r="R15" s="48"/>
      <c r="S15" s="48"/>
      <c r="T15" s="48"/>
      <c r="U15" s="48"/>
    </row>
    <row r="16" spans="1:21" x14ac:dyDescent="0.2">
      <c r="A16" s="287" t="s">
        <v>46</v>
      </c>
      <c r="B16" s="259">
        <v>158.83531000000053</v>
      </c>
      <c r="C16" s="365">
        <v>7.658862032988098E-2</v>
      </c>
      <c r="D16" s="251">
        <v>158.96427000000048</v>
      </c>
      <c r="E16" s="366">
        <v>7.6287093812911155E-2</v>
      </c>
      <c r="F16" s="251">
        <v>158.53929000000045</v>
      </c>
      <c r="G16" s="374">
        <v>7.6473161063429523E-2</v>
      </c>
      <c r="H16" s="251">
        <v>5596.2690000000066</v>
      </c>
      <c r="I16" s="365">
        <v>9.3064323846683242E-2</v>
      </c>
      <c r="J16" s="251">
        <v>10494.108000000013</v>
      </c>
      <c r="K16" s="366">
        <v>8.403868699639884E-2</v>
      </c>
      <c r="L16" s="251">
        <v>20771.584999999959</v>
      </c>
      <c r="M16" s="366">
        <v>8.0247934292024606E-2</v>
      </c>
      <c r="N16" s="90"/>
      <c r="O16" s="93"/>
      <c r="P16" s="61"/>
      <c r="Q16" s="71"/>
      <c r="R16" s="48"/>
      <c r="S16" s="48"/>
      <c r="T16" s="48"/>
      <c r="U16" s="48"/>
    </row>
    <row r="17" spans="1:20" x14ac:dyDescent="0.2">
      <c r="A17" s="223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306</v>
      </c>
      <c r="N17" s="94"/>
      <c r="O17" s="92"/>
      <c r="P17" s="92"/>
    </row>
    <row r="18" spans="1:20" x14ac:dyDescent="0.2">
      <c r="A18" s="453" t="str">
        <f>'3.1'!A4</f>
        <v>2022</v>
      </c>
      <c r="B18" s="561" t="s">
        <v>233</v>
      </c>
      <c r="C18" s="561"/>
      <c r="D18" s="561"/>
      <c r="E18" s="561"/>
      <c r="F18" s="561"/>
      <c r="G18" s="561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 x14ac:dyDescent="0.2">
      <c r="A19" s="367"/>
      <c r="B19" s="563" t="s">
        <v>5</v>
      </c>
      <c r="C19" s="563"/>
      <c r="D19" s="563"/>
      <c r="E19" s="563"/>
      <c r="F19" s="563"/>
      <c r="G19" s="563"/>
      <c r="H19" s="78" t="str">
        <f>A24</f>
        <v>VO z vvn</v>
      </c>
      <c r="I19" s="86">
        <f>(B24+D24+F24)/'6.1, 6.2'!B25</f>
        <v>6.4862855886083287E-2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 x14ac:dyDescent="0.2">
      <c r="A20" s="363"/>
      <c r="B20" s="560" t="s">
        <v>60</v>
      </c>
      <c r="C20" s="560"/>
      <c r="D20" s="560" t="s">
        <v>61</v>
      </c>
      <c r="E20" s="560"/>
      <c r="F20" s="560" t="s">
        <v>62</v>
      </c>
      <c r="G20" s="560"/>
      <c r="H20" s="78" t="str">
        <f>A25</f>
        <v>VO z vn</v>
      </c>
      <c r="I20" s="86">
        <f>(B25+D25+F25)/'6.1, 6.2'!C25</f>
        <v>4.656211578976184E-2</v>
      </c>
      <c r="J20" s="87" t="str">
        <f t="shared" ref="J20:J26" si="1">A10</f>
        <v>PE</v>
      </c>
      <c r="K20" s="76">
        <f t="shared" si="0"/>
        <v>112669.66700000002</v>
      </c>
      <c r="L20" s="87" t="str">
        <f t="shared" ref="L20:L26" si="2">A10</f>
        <v>PE</v>
      </c>
      <c r="M20" s="85">
        <f>K20/'6.1, 6.2'!C5</f>
        <v>9.6604075455661575E-3</v>
      </c>
      <c r="N20" s="95"/>
      <c r="O20" s="91"/>
      <c r="P20" s="97"/>
      <c r="Q20" s="71"/>
      <c r="R20" s="75"/>
      <c r="S20" s="75"/>
      <c r="T20" s="75"/>
    </row>
    <row r="21" spans="1:20" x14ac:dyDescent="0.2">
      <c r="A21" s="363"/>
      <c r="B21" s="378" t="s">
        <v>209</v>
      </c>
      <c r="C21" s="378" t="s">
        <v>208</v>
      </c>
      <c r="D21" s="378" t="s">
        <v>209</v>
      </c>
      <c r="E21" s="378" t="s">
        <v>208</v>
      </c>
      <c r="F21" s="378" t="s">
        <v>209</v>
      </c>
      <c r="G21" s="378" t="s">
        <v>208</v>
      </c>
      <c r="H21" s="78" t="str">
        <f>A26</f>
        <v>MOP *)</v>
      </c>
      <c r="I21" s="86">
        <f>(B26+D26+F26)/'6.1, 6.2'!D25</f>
        <v>4.5642520097924709E-2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 x14ac:dyDescent="0.2">
      <c r="A22" s="567" t="s">
        <v>53</v>
      </c>
      <c r="B22" s="569">
        <f>SUM(B23,D23,F23)</f>
        <v>747889.17805131443</v>
      </c>
      <c r="C22" s="569"/>
      <c r="D22" s="569"/>
      <c r="E22" s="569"/>
      <c r="F22" s="569"/>
      <c r="G22" s="569"/>
      <c r="H22" s="78" t="str">
        <f>A27</f>
        <v>MOO *)</v>
      </c>
      <c r="I22" s="86">
        <f>(B27+D27+F27)/'6.1, 6.2'!E25</f>
        <v>4.8249269909642303E-2</v>
      </c>
      <c r="J22" s="87" t="str">
        <f t="shared" si="1"/>
        <v>PSE</v>
      </c>
      <c r="K22" s="76">
        <f t="shared" si="0"/>
        <v>36546.299000000006</v>
      </c>
      <c r="L22" s="87" t="str">
        <f t="shared" si="2"/>
        <v>PSE</v>
      </c>
      <c r="M22" s="85">
        <f>K22/'6.1, 6.2'!E5</f>
        <v>3.3587953876409463E-2</v>
      </c>
      <c r="N22" s="95"/>
      <c r="O22" s="91"/>
      <c r="P22" s="97"/>
      <c r="Q22" s="71"/>
      <c r="R22" s="23"/>
      <c r="S22" s="23"/>
      <c r="T22" s="23"/>
    </row>
    <row r="23" spans="1:20" x14ac:dyDescent="0.2">
      <c r="A23" s="568"/>
      <c r="B23" s="330">
        <f>SUM(B24:B27)</f>
        <v>262937.7763150892</v>
      </c>
      <c r="C23" s="375">
        <v>4.8930316776686189E-2</v>
      </c>
      <c r="D23" s="330">
        <f>SUM(D24:D27)</f>
        <v>232102.65719641306</v>
      </c>
      <c r="E23" s="375">
        <v>4.9143001263891234E-2</v>
      </c>
      <c r="F23" s="330">
        <f>SUM(F24:F27)</f>
        <v>252848.74453981221</v>
      </c>
      <c r="G23" s="375">
        <v>4.9704886683033266E-2</v>
      </c>
      <c r="H23" s="68"/>
      <c r="I23" s="68"/>
      <c r="J23" s="87" t="str">
        <f t="shared" si="1"/>
        <v>VE</v>
      </c>
      <c r="K23" s="76">
        <f t="shared" si="0"/>
        <v>8557.8719999999994</v>
      </c>
      <c r="L23" s="87" t="str">
        <f t="shared" si="2"/>
        <v>VE</v>
      </c>
      <c r="M23" s="85">
        <f>K23/'6.1, 6.2'!F5</f>
        <v>1.4567139131378255E-2</v>
      </c>
      <c r="N23" s="95"/>
      <c r="O23" s="91"/>
      <c r="P23" s="97"/>
      <c r="Q23" s="71"/>
      <c r="R23" s="74"/>
      <c r="S23" s="75"/>
      <c r="T23" s="75"/>
    </row>
    <row r="24" spans="1:20" x14ac:dyDescent="0.2">
      <c r="A24" s="18" t="s">
        <v>8</v>
      </c>
      <c r="B24" s="23">
        <v>37693.982000000004</v>
      </c>
      <c r="C24" s="364">
        <v>5.8482379510050732E-2</v>
      </c>
      <c r="D24" s="23">
        <v>38519.65</v>
      </c>
      <c r="E24" s="364">
        <v>6.6578566912501566E-2</v>
      </c>
      <c r="F24" s="23">
        <v>46252.133000000002</v>
      </c>
      <c r="G24" s="364">
        <v>6.9554450826165765E-2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 x14ac:dyDescent="0.2">
      <c r="A25" s="18" t="s">
        <v>9</v>
      </c>
      <c r="B25" s="23">
        <v>95075.7959999999</v>
      </c>
      <c r="C25" s="364">
        <v>4.6140443562406652E-2</v>
      </c>
      <c r="D25" s="23">
        <v>89028.64</v>
      </c>
      <c r="E25" s="364">
        <v>4.6841646084952171E-2</v>
      </c>
      <c r="F25" s="23">
        <v>97918.340999999986</v>
      </c>
      <c r="G25" s="364">
        <v>4.6723208197020319E-2</v>
      </c>
      <c r="H25" s="68"/>
      <c r="I25" s="68"/>
      <c r="J25" s="87" t="str">
        <f t="shared" si="1"/>
        <v>VTE</v>
      </c>
      <c r="K25" s="76">
        <f t="shared" si="0"/>
        <v>67.774000000000001</v>
      </c>
      <c r="L25" s="87" t="str">
        <f t="shared" si="2"/>
        <v>VTE</v>
      </c>
      <c r="M25" s="85">
        <f>K25/'6.1, 6.2'!H5</f>
        <v>2.7732419559370179E-4</v>
      </c>
      <c r="N25" s="95"/>
      <c r="O25" s="96"/>
      <c r="P25" s="92"/>
    </row>
    <row r="26" spans="1:20" ht="13.5" x14ac:dyDescent="0.2">
      <c r="A26" s="18" t="s">
        <v>337</v>
      </c>
      <c r="B26" s="23">
        <v>40163.66582224</v>
      </c>
      <c r="C26" s="364">
        <v>4.9728997560594214E-2</v>
      </c>
      <c r="D26" s="23">
        <v>29727.805978882439</v>
      </c>
      <c r="E26" s="74">
        <v>4.2674814696570473E-2</v>
      </c>
      <c r="F26" s="23">
        <v>32768.157567214912</v>
      </c>
      <c r="G26" s="74">
        <v>4.3987226177497118E-2</v>
      </c>
      <c r="H26" s="68"/>
      <c r="I26" s="68"/>
      <c r="J26" s="87" t="str">
        <f t="shared" si="1"/>
        <v>FVE</v>
      </c>
      <c r="K26" s="76">
        <f t="shared" si="0"/>
        <v>36861.961999999978</v>
      </c>
      <c r="L26" s="87" t="str">
        <f t="shared" si="2"/>
        <v>FVE</v>
      </c>
      <c r="M26" s="85">
        <f>K26/'6.1, 6.2'!I5</f>
        <v>8.3050812069906693E-2</v>
      </c>
      <c r="N26" s="95"/>
      <c r="O26" s="96"/>
      <c r="P26" s="92"/>
    </row>
    <row r="27" spans="1:20" ht="13.5" x14ac:dyDescent="0.2">
      <c r="A27" s="447" t="s">
        <v>338</v>
      </c>
      <c r="B27" s="251">
        <v>90004.332492849295</v>
      </c>
      <c r="C27" s="365">
        <v>4.8364500498089893E-2</v>
      </c>
      <c r="D27" s="251">
        <v>74826.561217530601</v>
      </c>
      <c r="E27" s="366">
        <v>4.8362454326781663E-2</v>
      </c>
      <c r="F27" s="251">
        <v>75910.112972597301</v>
      </c>
      <c r="G27" s="366">
        <v>4.8002926488326485E-2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 x14ac:dyDescent="0.2">
      <c r="A28" s="572" t="s">
        <v>416</v>
      </c>
      <c r="B28" s="572"/>
      <c r="C28" s="572"/>
      <c r="D28" s="572"/>
      <c r="E28" s="572"/>
      <c r="F28" s="48"/>
      <c r="G28" s="77" t="s">
        <v>307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 x14ac:dyDescent="0.2">
      <c r="A29" s="573"/>
      <c r="B29" s="573"/>
      <c r="C29" s="573"/>
      <c r="D29" s="573"/>
      <c r="E29" s="573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 x14ac:dyDescent="0.2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  <c r="N30" s="92"/>
      <c r="O30" s="92"/>
      <c r="P30" s="92"/>
    </row>
    <row r="31" spans="1:20" x14ac:dyDescent="0.2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 x14ac:dyDescent="0.2">
      <c r="H32" s="87" t="str">
        <f t="shared" si="3"/>
        <v>PE</v>
      </c>
      <c r="I32" s="88">
        <f t="shared" si="4"/>
        <v>1.386745055884857E-2</v>
      </c>
      <c r="J32" s="87" t="str">
        <f t="shared" si="5"/>
        <v>PE</v>
      </c>
      <c r="K32" s="70">
        <f t="shared" si="6"/>
        <v>44592.219000000005</v>
      </c>
      <c r="L32" s="70">
        <f t="shared" si="7"/>
        <v>35239.353000000003</v>
      </c>
      <c r="M32" s="70">
        <f t="shared" si="8"/>
        <v>32838.095000000001</v>
      </c>
      <c r="N32" s="92"/>
      <c r="O32" s="92"/>
      <c r="P32" s="92"/>
    </row>
    <row r="33" spans="8:16" x14ac:dyDescent="0.2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 x14ac:dyDescent="0.2">
      <c r="H34" s="87" t="str">
        <f t="shared" si="3"/>
        <v>PSE</v>
      </c>
      <c r="I34" s="88">
        <f t="shared" si="4"/>
        <v>3.4545134661818654E-2</v>
      </c>
      <c r="J34" s="87" t="str">
        <f t="shared" si="5"/>
        <v>PSE</v>
      </c>
      <c r="K34" s="70">
        <f t="shared" si="6"/>
        <v>12712.984</v>
      </c>
      <c r="L34" s="70">
        <f t="shared" si="7"/>
        <v>11389.190999999999</v>
      </c>
      <c r="M34" s="70">
        <f t="shared" si="8"/>
        <v>12444.124000000007</v>
      </c>
      <c r="N34" s="92"/>
      <c r="O34" s="92"/>
      <c r="P34" s="92"/>
    </row>
    <row r="35" spans="8:16" ht="12.75" customHeight="1" x14ac:dyDescent="0.2">
      <c r="H35" s="87" t="str">
        <f t="shared" si="3"/>
        <v>VE</v>
      </c>
      <c r="I35" s="88">
        <f t="shared" si="4"/>
        <v>6.7223639748653996E-3</v>
      </c>
      <c r="J35" s="87" t="str">
        <f t="shared" si="5"/>
        <v>VE</v>
      </c>
      <c r="K35" s="70">
        <f t="shared" si="6"/>
        <v>2718.3230000000008</v>
      </c>
      <c r="L35" s="70">
        <f t="shared" si="7"/>
        <v>3236.2439999999992</v>
      </c>
      <c r="M35" s="70">
        <f t="shared" si="8"/>
        <v>2603.3049999999998</v>
      </c>
      <c r="N35" s="92"/>
      <c r="O35" s="92"/>
      <c r="P35" s="92"/>
    </row>
    <row r="36" spans="8:16" ht="12.75" customHeight="1" x14ac:dyDescent="0.2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 x14ac:dyDescent="0.2">
      <c r="H37" s="87" t="str">
        <f t="shared" si="3"/>
        <v>VTE</v>
      </c>
      <c r="I37" s="88">
        <f t="shared" si="4"/>
        <v>6.6291134753967062E-4</v>
      </c>
      <c r="J37" s="87" t="str">
        <f t="shared" si="5"/>
        <v>VTE</v>
      </c>
      <c r="K37" s="70">
        <f t="shared" si="6"/>
        <v>11.577999999999999</v>
      </c>
      <c r="L37" s="70">
        <f t="shared" si="7"/>
        <v>39.950000000000003</v>
      </c>
      <c r="M37" s="70">
        <f t="shared" si="8"/>
        <v>16.245999999999999</v>
      </c>
      <c r="N37" s="92"/>
      <c r="O37" s="92"/>
      <c r="P37" s="92"/>
    </row>
    <row r="38" spans="8:16" ht="12.75" customHeight="1" x14ac:dyDescent="0.2">
      <c r="H38" s="87" t="str">
        <f t="shared" si="3"/>
        <v>FVE</v>
      </c>
      <c r="I38" s="88">
        <f t="shared" si="4"/>
        <v>7.6473161063429523E-2</v>
      </c>
      <c r="J38" s="87" t="str">
        <f t="shared" si="5"/>
        <v>FVE</v>
      </c>
      <c r="K38" s="70">
        <f t="shared" si="6"/>
        <v>5596.2690000000066</v>
      </c>
      <c r="L38" s="70">
        <f t="shared" si="7"/>
        <v>10494.108000000013</v>
      </c>
      <c r="M38" s="70">
        <f t="shared" si="8"/>
        <v>20771.584999999959</v>
      </c>
      <c r="N38" s="92"/>
      <c r="O38" s="92"/>
      <c r="P38" s="92"/>
    </row>
    <row r="39" spans="8:16" x14ac:dyDescent="0.2">
      <c r="N39" s="92"/>
      <c r="O39" s="92"/>
      <c r="P39" s="92"/>
    </row>
    <row r="40" spans="8:16" x14ac:dyDescent="0.2">
      <c r="N40" s="92"/>
      <c r="O40" s="92"/>
      <c r="P40" s="92"/>
    </row>
    <row r="41" spans="8:16" x14ac:dyDescent="0.2">
      <c r="N41" s="92"/>
      <c r="O41" s="92"/>
      <c r="P41" s="92"/>
    </row>
    <row r="42" spans="8:16" x14ac:dyDescent="0.2">
      <c r="N42" s="92"/>
      <c r="O42" s="92"/>
      <c r="P42" s="92"/>
    </row>
    <row r="43" spans="8:16" x14ac:dyDescent="0.2">
      <c r="N43" s="92"/>
      <c r="O43" s="92"/>
      <c r="P43" s="92"/>
    </row>
    <row r="44" spans="8:16" x14ac:dyDescent="0.2">
      <c r="N44" s="92"/>
      <c r="O44" s="92"/>
      <c r="P44" s="92"/>
    </row>
    <row r="45" spans="8:16" x14ac:dyDescent="0.2">
      <c r="N45" s="92"/>
      <c r="O45" s="92"/>
      <c r="P45" s="92"/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 x14ac:dyDescent="0.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20.25" x14ac:dyDescent="0.3">
      <c r="A1" s="380" t="s">
        <v>431</v>
      </c>
      <c r="M1" s="51"/>
      <c r="N1" s="218" t="str">
        <f>'3.1'!N1</f>
        <v>I. čtvrtletí 2022</v>
      </c>
    </row>
    <row r="2" spans="1:14" ht="6" customHeight="1" x14ac:dyDescent="0.2"/>
    <row r="3" spans="1:14" ht="12.75" customHeight="1" x14ac:dyDescent="0.2">
      <c r="A3" s="539" t="str">
        <f>'3.1'!A4</f>
        <v>2022</v>
      </c>
      <c r="B3" s="536" t="s">
        <v>180</v>
      </c>
      <c r="C3" s="533"/>
      <c r="D3" s="534"/>
      <c r="E3" s="536" t="s">
        <v>182</v>
      </c>
      <c r="F3" s="533"/>
      <c r="G3" s="534"/>
      <c r="H3" s="536" t="s">
        <v>183</v>
      </c>
      <c r="I3" s="533"/>
      <c r="J3" s="534"/>
      <c r="K3" s="536" t="s">
        <v>184</v>
      </c>
      <c r="L3" s="533"/>
      <c r="M3" s="534"/>
      <c r="N3" s="533" t="s">
        <v>53</v>
      </c>
    </row>
    <row r="4" spans="1:14" x14ac:dyDescent="0.2">
      <c r="A4" s="540"/>
      <c r="B4" s="389" t="s">
        <v>60</v>
      </c>
      <c r="C4" s="388" t="s">
        <v>61</v>
      </c>
      <c r="D4" s="393" t="s">
        <v>62</v>
      </c>
      <c r="E4" s="389" t="s">
        <v>63</v>
      </c>
      <c r="F4" s="388" t="s">
        <v>64</v>
      </c>
      <c r="G4" s="393" t="s">
        <v>65</v>
      </c>
      <c r="H4" s="389" t="s">
        <v>66</v>
      </c>
      <c r="I4" s="388" t="s">
        <v>67</v>
      </c>
      <c r="J4" s="393" t="s">
        <v>68</v>
      </c>
      <c r="K4" s="389" t="s">
        <v>69</v>
      </c>
      <c r="L4" s="388" t="s">
        <v>70</v>
      </c>
      <c r="M4" s="393" t="s">
        <v>71</v>
      </c>
      <c r="N4" s="586"/>
    </row>
    <row r="5" spans="1:14" ht="12.75" customHeight="1" x14ac:dyDescent="0.2">
      <c r="A5" s="537" t="s">
        <v>277</v>
      </c>
      <c r="B5" s="544">
        <f>SUM(B6:D6)</f>
        <v>-3140.3056380000012</v>
      </c>
      <c r="C5" s="545"/>
      <c r="D5" s="546"/>
      <c r="E5" s="544">
        <f>SUM(E6:G6)</f>
        <v>0</v>
      </c>
      <c r="F5" s="545"/>
      <c r="G5" s="546"/>
      <c r="H5" s="544">
        <f>SUM(H6:J6)</f>
        <v>0</v>
      </c>
      <c r="I5" s="545"/>
      <c r="J5" s="546"/>
      <c r="K5" s="544">
        <f>SUM(K6:M6)</f>
        <v>0</v>
      </c>
      <c r="L5" s="545"/>
      <c r="M5" s="546"/>
      <c r="N5" s="587">
        <f>SUM(B6:M6)</f>
        <v>-3140.3056380000012</v>
      </c>
    </row>
    <row r="6" spans="1:14" x14ac:dyDescent="0.2">
      <c r="A6" s="538"/>
      <c r="B6" s="326">
        <f>B7+B18</f>
        <v>-1025.9945870000006</v>
      </c>
      <c r="C6" s="316">
        <f t="shared" ref="C6:M6" si="0">C7+C18</f>
        <v>-697.31239500000038</v>
      </c>
      <c r="D6" s="321">
        <f t="shared" si="0"/>
        <v>-1416.9986560000002</v>
      </c>
      <c r="E6" s="326">
        <f t="shared" si="0"/>
        <v>0</v>
      </c>
      <c r="F6" s="316">
        <f t="shared" si="0"/>
        <v>0</v>
      </c>
      <c r="G6" s="321">
        <f t="shared" si="0"/>
        <v>0</v>
      </c>
      <c r="H6" s="326">
        <f t="shared" si="0"/>
        <v>0</v>
      </c>
      <c r="I6" s="316">
        <f t="shared" si="0"/>
        <v>0</v>
      </c>
      <c r="J6" s="321">
        <f t="shared" si="0"/>
        <v>0</v>
      </c>
      <c r="K6" s="326">
        <f t="shared" si="0"/>
        <v>0</v>
      </c>
      <c r="L6" s="316">
        <f t="shared" si="0"/>
        <v>0</v>
      </c>
      <c r="M6" s="321">
        <f t="shared" si="0"/>
        <v>0</v>
      </c>
      <c r="N6" s="588"/>
    </row>
    <row r="7" spans="1:14" x14ac:dyDescent="0.2">
      <c r="A7" s="397" t="s">
        <v>84</v>
      </c>
      <c r="B7" s="390">
        <f>B8+B13</f>
        <v>-2675.1978860000004</v>
      </c>
      <c r="C7" s="385">
        <f t="shared" ref="C7:M7" si="1">C8+C13</f>
        <v>-2329.3023440000002</v>
      </c>
      <c r="D7" s="394">
        <f t="shared" si="1"/>
        <v>-2957.2026730000002</v>
      </c>
      <c r="E7" s="390">
        <f t="shared" si="1"/>
        <v>0</v>
      </c>
      <c r="F7" s="385">
        <f t="shared" si="1"/>
        <v>0</v>
      </c>
      <c r="G7" s="394">
        <f t="shared" si="1"/>
        <v>0</v>
      </c>
      <c r="H7" s="390">
        <f t="shared" si="1"/>
        <v>0</v>
      </c>
      <c r="I7" s="385">
        <f t="shared" si="1"/>
        <v>0</v>
      </c>
      <c r="J7" s="394">
        <f t="shared" si="1"/>
        <v>0</v>
      </c>
      <c r="K7" s="390">
        <f t="shared" si="1"/>
        <v>0</v>
      </c>
      <c r="L7" s="385">
        <f t="shared" si="1"/>
        <v>0</v>
      </c>
      <c r="M7" s="394">
        <f t="shared" si="1"/>
        <v>0</v>
      </c>
      <c r="N7" s="386">
        <f>SUM(B7:M7)</f>
        <v>-7961.7029030000012</v>
      </c>
    </row>
    <row r="8" spans="1:14" x14ac:dyDescent="0.2">
      <c r="A8" s="398" t="s">
        <v>72</v>
      </c>
      <c r="B8" s="391">
        <f>SUM(B9:B12)</f>
        <v>-2675.0640000000003</v>
      </c>
      <c r="C8" s="387">
        <f t="shared" ref="C8:M8" si="2">SUM(C9:C12)</f>
        <v>-2329.194</v>
      </c>
      <c r="D8" s="395">
        <f t="shared" si="2"/>
        <v>-2957.0790000000002</v>
      </c>
      <c r="E8" s="391">
        <f t="shared" si="2"/>
        <v>0</v>
      </c>
      <c r="F8" s="387">
        <f t="shared" si="2"/>
        <v>0</v>
      </c>
      <c r="G8" s="395">
        <f t="shared" si="2"/>
        <v>0</v>
      </c>
      <c r="H8" s="391">
        <f t="shared" si="2"/>
        <v>0</v>
      </c>
      <c r="I8" s="387">
        <f t="shared" si="2"/>
        <v>0</v>
      </c>
      <c r="J8" s="395">
        <f t="shared" si="2"/>
        <v>0</v>
      </c>
      <c r="K8" s="391">
        <f t="shared" si="2"/>
        <v>0</v>
      </c>
      <c r="L8" s="387">
        <f t="shared" si="2"/>
        <v>0</v>
      </c>
      <c r="M8" s="395">
        <f t="shared" si="2"/>
        <v>0</v>
      </c>
      <c r="N8" s="386">
        <f>SUM(B8:M8)</f>
        <v>-7961.3369999999995</v>
      </c>
    </row>
    <row r="9" spans="1:14" x14ac:dyDescent="0.2">
      <c r="A9" s="400" t="s">
        <v>73</v>
      </c>
      <c r="B9" s="324">
        <v>-4.9180000000000001</v>
      </c>
      <c r="C9" s="312">
        <v>-0.94299999999999995</v>
      </c>
      <c r="D9" s="319">
        <v>-0.35099999999999998</v>
      </c>
      <c r="E9" s="324">
        <v>0</v>
      </c>
      <c r="F9" s="312">
        <v>0</v>
      </c>
      <c r="G9" s="319">
        <v>0</v>
      </c>
      <c r="H9" s="324">
        <v>0</v>
      </c>
      <c r="I9" s="312">
        <v>0</v>
      </c>
      <c r="J9" s="319">
        <v>0</v>
      </c>
      <c r="K9" s="324">
        <v>0</v>
      </c>
      <c r="L9" s="312">
        <v>0</v>
      </c>
      <c r="M9" s="319">
        <v>0</v>
      </c>
      <c r="N9" s="7">
        <f t="shared" ref="N9:N14" si="3">SUM(B9:M9)</f>
        <v>-6.2119999999999997</v>
      </c>
    </row>
    <row r="10" spans="1:14" x14ac:dyDescent="0.2">
      <c r="A10" s="400" t="s">
        <v>74</v>
      </c>
      <c r="B10" s="324">
        <v>-719.072</v>
      </c>
      <c r="C10" s="312">
        <v>-379.06099999999998</v>
      </c>
      <c r="D10" s="319">
        <v>-764.99099999999999</v>
      </c>
      <c r="E10" s="324">
        <v>0</v>
      </c>
      <c r="F10" s="312">
        <v>0</v>
      </c>
      <c r="G10" s="319">
        <v>0</v>
      </c>
      <c r="H10" s="324">
        <v>0</v>
      </c>
      <c r="I10" s="312">
        <v>0</v>
      </c>
      <c r="J10" s="319">
        <v>0</v>
      </c>
      <c r="K10" s="324">
        <v>0</v>
      </c>
      <c r="L10" s="312">
        <v>0</v>
      </c>
      <c r="M10" s="319">
        <v>0</v>
      </c>
      <c r="N10" s="7">
        <f t="shared" si="3"/>
        <v>-1863.124</v>
      </c>
    </row>
    <row r="11" spans="1:14" x14ac:dyDescent="0.2">
      <c r="A11" s="400" t="s">
        <v>75</v>
      </c>
      <c r="B11" s="324">
        <v>-1072.6210000000001</v>
      </c>
      <c r="C11" s="312">
        <v>-1032.039</v>
      </c>
      <c r="D11" s="319">
        <v>-1232.665</v>
      </c>
      <c r="E11" s="324">
        <v>0</v>
      </c>
      <c r="F11" s="312">
        <v>0</v>
      </c>
      <c r="G11" s="319">
        <v>0</v>
      </c>
      <c r="H11" s="324">
        <v>0</v>
      </c>
      <c r="I11" s="312">
        <v>0</v>
      </c>
      <c r="J11" s="319">
        <v>0</v>
      </c>
      <c r="K11" s="324">
        <v>0</v>
      </c>
      <c r="L11" s="312">
        <v>0</v>
      </c>
      <c r="M11" s="319">
        <v>0</v>
      </c>
      <c r="N11" s="7">
        <f t="shared" si="3"/>
        <v>-3337.3249999999998</v>
      </c>
    </row>
    <row r="12" spans="1:14" x14ac:dyDescent="0.2">
      <c r="A12" s="401" t="s">
        <v>76</v>
      </c>
      <c r="B12" s="324">
        <v>-878.45299999999997</v>
      </c>
      <c r="C12" s="312">
        <v>-917.15099999999995</v>
      </c>
      <c r="D12" s="319">
        <v>-959.072</v>
      </c>
      <c r="E12" s="324">
        <v>0</v>
      </c>
      <c r="F12" s="312">
        <v>0</v>
      </c>
      <c r="G12" s="319">
        <v>0</v>
      </c>
      <c r="H12" s="324">
        <v>0</v>
      </c>
      <c r="I12" s="312">
        <v>0</v>
      </c>
      <c r="J12" s="319">
        <v>0</v>
      </c>
      <c r="K12" s="324">
        <v>0</v>
      </c>
      <c r="L12" s="312">
        <v>0</v>
      </c>
      <c r="M12" s="319">
        <v>0</v>
      </c>
      <c r="N12" s="7">
        <f t="shared" si="3"/>
        <v>-2754.6759999999999</v>
      </c>
    </row>
    <row r="13" spans="1:14" x14ac:dyDescent="0.2">
      <c r="A13" s="397" t="s">
        <v>77</v>
      </c>
      <c r="B13" s="391">
        <f>SUM(B14:B17)</f>
        <v>-0.13388600000000001</v>
      </c>
      <c r="C13" s="387">
        <f t="shared" ref="C13:M13" si="4">SUM(C14:C17)</f>
        <v>-0.108344</v>
      </c>
      <c r="D13" s="395">
        <f t="shared" si="4"/>
        <v>-0.12367299999999999</v>
      </c>
      <c r="E13" s="391">
        <f t="shared" si="4"/>
        <v>0</v>
      </c>
      <c r="F13" s="387">
        <f t="shared" si="4"/>
        <v>0</v>
      </c>
      <c r="G13" s="395">
        <f t="shared" si="4"/>
        <v>0</v>
      </c>
      <c r="H13" s="391">
        <f t="shared" si="4"/>
        <v>0</v>
      </c>
      <c r="I13" s="387">
        <f t="shared" si="4"/>
        <v>0</v>
      </c>
      <c r="J13" s="395">
        <f t="shared" si="4"/>
        <v>0</v>
      </c>
      <c r="K13" s="391">
        <f t="shared" si="4"/>
        <v>0</v>
      </c>
      <c r="L13" s="387">
        <f t="shared" si="4"/>
        <v>0</v>
      </c>
      <c r="M13" s="395">
        <f t="shared" si="4"/>
        <v>0</v>
      </c>
      <c r="N13" s="386">
        <f>SUM(B13:M13)</f>
        <v>-0.36590299999999998</v>
      </c>
    </row>
    <row r="14" spans="1:14" x14ac:dyDescent="0.2">
      <c r="A14" s="399" t="s">
        <v>73</v>
      </c>
      <c r="B14" s="392">
        <v>-8.2899999999999998E-4</v>
      </c>
      <c r="C14" s="384">
        <v>-3.1E-4</v>
      </c>
      <c r="D14" s="396">
        <v>-3.5506999999999997E-2</v>
      </c>
      <c r="E14" s="392">
        <v>0</v>
      </c>
      <c r="F14" s="384">
        <v>0</v>
      </c>
      <c r="G14" s="396">
        <v>0</v>
      </c>
      <c r="H14" s="392">
        <v>0</v>
      </c>
      <c r="I14" s="384">
        <v>0</v>
      </c>
      <c r="J14" s="396">
        <v>0</v>
      </c>
      <c r="K14" s="392">
        <v>0</v>
      </c>
      <c r="L14" s="384">
        <v>0</v>
      </c>
      <c r="M14" s="319">
        <v>0</v>
      </c>
      <c r="N14" s="7">
        <f t="shared" si="3"/>
        <v>-3.6645999999999998E-2</v>
      </c>
    </row>
    <row r="15" spans="1:14" x14ac:dyDescent="0.2">
      <c r="A15" s="400" t="s">
        <v>74</v>
      </c>
      <c r="B15" s="392">
        <v>0</v>
      </c>
      <c r="C15" s="384">
        <v>0</v>
      </c>
      <c r="D15" s="396">
        <v>0</v>
      </c>
      <c r="E15" s="392">
        <v>0</v>
      </c>
      <c r="F15" s="384">
        <v>0</v>
      </c>
      <c r="G15" s="396">
        <v>0</v>
      </c>
      <c r="H15" s="392">
        <v>0</v>
      </c>
      <c r="I15" s="384">
        <v>0</v>
      </c>
      <c r="J15" s="396">
        <v>0</v>
      </c>
      <c r="K15" s="392">
        <v>0</v>
      </c>
      <c r="L15" s="384">
        <v>0</v>
      </c>
      <c r="M15" s="319">
        <v>0</v>
      </c>
      <c r="N15" s="7">
        <f t="shared" ref="N15:N28" si="5">SUM(B15:M15)</f>
        <v>0</v>
      </c>
    </row>
    <row r="16" spans="1:14" x14ac:dyDescent="0.2">
      <c r="A16" s="400" t="s">
        <v>75</v>
      </c>
      <c r="B16" s="392">
        <v>0</v>
      </c>
      <c r="C16" s="384">
        <v>0</v>
      </c>
      <c r="D16" s="396">
        <v>0</v>
      </c>
      <c r="E16" s="392">
        <v>0</v>
      </c>
      <c r="F16" s="384">
        <v>0</v>
      </c>
      <c r="G16" s="396">
        <v>0</v>
      </c>
      <c r="H16" s="392">
        <v>0</v>
      </c>
      <c r="I16" s="384">
        <v>0</v>
      </c>
      <c r="J16" s="396">
        <v>0</v>
      </c>
      <c r="K16" s="392">
        <v>0</v>
      </c>
      <c r="L16" s="384">
        <v>0</v>
      </c>
      <c r="M16" s="319">
        <v>0</v>
      </c>
      <c r="N16" s="7">
        <f t="shared" si="5"/>
        <v>0</v>
      </c>
    </row>
    <row r="17" spans="1:14" x14ac:dyDescent="0.2">
      <c r="A17" s="401" t="s">
        <v>76</v>
      </c>
      <c r="B17" s="392">
        <v>-0.13305700000000001</v>
      </c>
      <c r="C17" s="384">
        <v>-0.10803399999999999</v>
      </c>
      <c r="D17" s="396">
        <v>-8.8165999999999994E-2</v>
      </c>
      <c r="E17" s="392">
        <v>0</v>
      </c>
      <c r="F17" s="384">
        <v>0</v>
      </c>
      <c r="G17" s="396">
        <v>0</v>
      </c>
      <c r="H17" s="392">
        <v>0</v>
      </c>
      <c r="I17" s="384">
        <v>0</v>
      </c>
      <c r="J17" s="396">
        <v>0</v>
      </c>
      <c r="K17" s="392">
        <v>0</v>
      </c>
      <c r="L17" s="384">
        <v>0</v>
      </c>
      <c r="M17" s="319">
        <v>0</v>
      </c>
      <c r="N17" s="7">
        <f t="shared" si="5"/>
        <v>-0.32925700000000002</v>
      </c>
    </row>
    <row r="18" spans="1:14" x14ac:dyDescent="0.2">
      <c r="A18" s="397" t="s">
        <v>85</v>
      </c>
      <c r="B18" s="390">
        <f>B19+B24</f>
        <v>1649.2032989999998</v>
      </c>
      <c r="C18" s="385">
        <f t="shared" ref="C18:M18" si="6">C19+C24</f>
        <v>1631.9899489999998</v>
      </c>
      <c r="D18" s="394">
        <f t="shared" si="6"/>
        <v>1540.204017</v>
      </c>
      <c r="E18" s="390">
        <f t="shared" si="6"/>
        <v>0</v>
      </c>
      <c r="F18" s="385">
        <f t="shared" si="6"/>
        <v>0</v>
      </c>
      <c r="G18" s="394">
        <f t="shared" si="6"/>
        <v>0</v>
      </c>
      <c r="H18" s="390">
        <f t="shared" si="6"/>
        <v>0</v>
      </c>
      <c r="I18" s="385">
        <f t="shared" si="6"/>
        <v>0</v>
      </c>
      <c r="J18" s="394">
        <f t="shared" si="6"/>
        <v>0</v>
      </c>
      <c r="K18" s="390">
        <f t="shared" si="6"/>
        <v>0</v>
      </c>
      <c r="L18" s="385">
        <f t="shared" si="6"/>
        <v>0</v>
      </c>
      <c r="M18" s="394">
        <f t="shared" si="6"/>
        <v>0</v>
      </c>
      <c r="N18" s="386">
        <f>SUM(B18:M18)</f>
        <v>4821.3972649999996</v>
      </c>
    </row>
    <row r="19" spans="1:14" x14ac:dyDescent="0.2">
      <c r="A19" s="397" t="s">
        <v>78</v>
      </c>
      <c r="B19" s="391">
        <f>SUM(B20:B23)</f>
        <v>1573.8539999999998</v>
      </c>
      <c r="C19" s="387">
        <f t="shared" ref="C19:M19" si="7">SUM(C20:C23)</f>
        <v>1564.1669999999999</v>
      </c>
      <c r="D19" s="395">
        <f t="shared" si="7"/>
        <v>1469.953</v>
      </c>
      <c r="E19" s="391">
        <f t="shared" si="7"/>
        <v>0</v>
      </c>
      <c r="F19" s="387">
        <f t="shared" si="7"/>
        <v>0</v>
      </c>
      <c r="G19" s="395">
        <f t="shared" si="7"/>
        <v>0</v>
      </c>
      <c r="H19" s="391">
        <f t="shared" si="7"/>
        <v>0</v>
      </c>
      <c r="I19" s="387">
        <f t="shared" si="7"/>
        <v>0</v>
      </c>
      <c r="J19" s="395">
        <f t="shared" si="7"/>
        <v>0</v>
      </c>
      <c r="K19" s="391">
        <f t="shared" si="7"/>
        <v>0</v>
      </c>
      <c r="L19" s="387">
        <f t="shared" si="7"/>
        <v>0</v>
      </c>
      <c r="M19" s="395">
        <f t="shared" si="7"/>
        <v>0</v>
      </c>
      <c r="N19" s="386">
        <f>SUM(B19:M19)</f>
        <v>4607.9740000000002</v>
      </c>
    </row>
    <row r="20" spans="1:14" x14ac:dyDescent="0.2">
      <c r="A20" s="399" t="s">
        <v>80</v>
      </c>
      <c r="B20" s="324">
        <v>831.81100000000004</v>
      </c>
      <c r="C20" s="312">
        <v>664.77300000000002</v>
      </c>
      <c r="D20" s="319">
        <v>968.21699999999998</v>
      </c>
      <c r="E20" s="324">
        <v>0</v>
      </c>
      <c r="F20" s="312">
        <v>0</v>
      </c>
      <c r="G20" s="319">
        <v>0</v>
      </c>
      <c r="H20" s="324">
        <v>0</v>
      </c>
      <c r="I20" s="312">
        <v>0</v>
      </c>
      <c r="J20" s="319">
        <v>0</v>
      </c>
      <c r="K20" s="324">
        <v>0</v>
      </c>
      <c r="L20" s="312">
        <v>0</v>
      </c>
      <c r="M20" s="319">
        <v>0</v>
      </c>
      <c r="N20" s="7">
        <f t="shared" si="5"/>
        <v>2464.8009999999999</v>
      </c>
    </row>
    <row r="21" spans="1:14" x14ac:dyDescent="0.2">
      <c r="A21" s="400" t="s">
        <v>81</v>
      </c>
      <c r="B21" s="324">
        <v>734.55899999999997</v>
      </c>
      <c r="C21" s="312">
        <v>898.98099999999999</v>
      </c>
      <c r="D21" s="319">
        <v>501.21699999999998</v>
      </c>
      <c r="E21" s="324">
        <v>0</v>
      </c>
      <c r="F21" s="312">
        <v>0</v>
      </c>
      <c r="G21" s="319">
        <v>0</v>
      </c>
      <c r="H21" s="324">
        <v>0</v>
      </c>
      <c r="I21" s="312">
        <v>0</v>
      </c>
      <c r="J21" s="319">
        <v>0</v>
      </c>
      <c r="K21" s="324">
        <v>0</v>
      </c>
      <c r="L21" s="312">
        <v>0</v>
      </c>
      <c r="M21" s="319">
        <v>0</v>
      </c>
      <c r="N21" s="7">
        <f t="shared" si="5"/>
        <v>2134.7570000000001</v>
      </c>
    </row>
    <row r="22" spans="1:14" x14ac:dyDescent="0.2">
      <c r="A22" s="400" t="s">
        <v>82</v>
      </c>
      <c r="B22" s="324">
        <v>0.92700000000000005</v>
      </c>
      <c r="C22" s="312">
        <v>8.1000000000000003E-2</v>
      </c>
      <c r="D22" s="319">
        <v>5.2999999999999999E-2</v>
      </c>
      <c r="E22" s="324">
        <v>0</v>
      </c>
      <c r="F22" s="312">
        <v>0</v>
      </c>
      <c r="G22" s="319">
        <v>0</v>
      </c>
      <c r="H22" s="324">
        <v>0</v>
      </c>
      <c r="I22" s="312">
        <v>0</v>
      </c>
      <c r="J22" s="319">
        <v>0</v>
      </c>
      <c r="K22" s="324">
        <v>0</v>
      </c>
      <c r="L22" s="312">
        <v>0</v>
      </c>
      <c r="M22" s="319">
        <v>0</v>
      </c>
      <c r="N22" s="7">
        <f t="shared" si="5"/>
        <v>1.0609999999999999</v>
      </c>
    </row>
    <row r="23" spans="1:14" x14ac:dyDescent="0.2">
      <c r="A23" s="401" t="s">
        <v>83</v>
      </c>
      <c r="B23" s="324">
        <v>6.5570000000000004</v>
      </c>
      <c r="C23" s="312">
        <v>0.33200000000000002</v>
      </c>
      <c r="D23" s="319">
        <v>0.46600000000000003</v>
      </c>
      <c r="E23" s="324">
        <v>0</v>
      </c>
      <c r="F23" s="312">
        <v>0</v>
      </c>
      <c r="G23" s="319">
        <v>0</v>
      </c>
      <c r="H23" s="324">
        <v>0</v>
      </c>
      <c r="I23" s="312">
        <v>0</v>
      </c>
      <c r="J23" s="319">
        <v>0</v>
      </c>
      <c r="K23" s="324">
        <v>0</v>
      </c>
      <c r="L23" s="312">
        <v>0</v>
      </c>
      <c r="M23" s="319">
        <v>0</v>
      </c>
      <c r="N23" s="7">
        <f t="shared" si="5"/>
        <v>7.3550000000000004</v>
      </c>
    </row>
    <row r="24" spans="1:14" x14ac:dyDescent="0.2">
      <c r="A24" s="397" t="s">
        <v>79</v>
      </c>
      <c r="B24" s="391">
        <f>SUM(B25:B28)</f>
        <v>75.349298999999988</v>
      </c>
      <c r="C24" s="387">
        <f t="shared" ref="C24:M24" si="8">SUM(C25:C28)</f>
        <v>67.822948999999994</v>
      </c>
      <c r="D24" s="395">
        <f t="shared" si="8"/>
        <v>70.25101699999999</v>
      </c>
      <c r="E24" s="391">
        <f t="shared" si="8"/>
        <v>0</v>
      </c>
      <c r="F24" s="387">
        <f t="shared" si="8"/>
        <v>0</v>
      </c>
      <c r="G24" s="395">
        <f t="shared" si="8"/>
        <v>0</v>
      </c>
      <c r="H24" s="391">
        <f t="shared" si="8"/>
        <v>0</v>
      </c>
      <c r="I24" s="387">
        <f t="shared" si="8"/>
        <v>0</v>
      </c>
      <c r="J24" s="395">
        <f t="shared" si="8"/>
        <v>0</v>
      </c>
      <c r="K24" s="391">
        <f t="shared" si="8"/>
        <v>0</v>
      </c>
      <c r="L24" s="387">
        <f t="shared" si="8"/>
        <v>0</v>
      </c>
      <c r="M24" s="395">
        <f t="shared" si="8"/>
        <v>0</v>
      </c>
      <c r="N24" s="386">
        <f>SUM(B24:M24)</f>
        <v>213.42326499999996</v>
      </c>
    </row>
    <row r="25" spans="1:14" x14ac:dyDescent="0.2">
      <c r="A25" s="399" t="s">
        <v>80</v>
      </c>
      <c r="B25" s="324">
        <v>75.192429999999987</v>
      </c>
      <c r="C25" s="312">
        <v>67.691559999999996</v>
      </c>
      <c r="D25" s="319">
        <v>70.125271999999995</v>
      </c>
      <c r="E25" s="324">
        <v>0</v>
      </c>
      <c r="F25" s="312">
        <v>0</v>
      </c>
      <c r="G25" s="319">
        <v>0</v>
      </c>
      <c r="H25" s="324">
        <v>0</v>
      </c>
      <c r="I25" s="312">
        <v>0</v>
      </c>
      <c r="J25" s="319">
        <v>0</v>
      </c>
      <c r="K25" s="324">
        <v>0</v>
      </c>
      <c r="L25" s="312">
        <v>0</v>
      </c>
      <c r="M25" s="319">
        <v>0</v>
      </c>
      <c r="N25" s="7">
        <f t="shared" si="5"/>
        <v>213.00926199999998</v>
      </c>
    </row>
    <row r="26" spans="1:14" x14ac:dyDescent="0.2">
      <c r="A26" s="400" t="s">
        <v>81</v>
      </c>
      <c r="B26" s="324">
        <v>0</v>
      </c>
      <c r="C26" s="312">
        <v>0</v>
      </c>
      <c r="D26" s="319">
        <v>0</v>
      </c>
      <c r="E26" s="324">
        <v>0</v>
      </c>
      <c r="F26" s="312">
        <v>0</v>
      </c>
      <c r="G26" s="319">
        <v>0</v>
      </c>
      <c r="H26" s="324">
        <v>0</v>
      </c>
      <c r="I26" s="312">
        <v>0</v>
      </c>
      <c r="J26" s="319">
        <v>0</v>
      </c>
      <c r="K26" s="324">
        <v>0</v>
      </c>
      <c r="L26" s="312">
        <v>0</v>
      </c>
      <c r="M26" s="319">
        <v>0</v>
      </c>
      <c r="N26" s="7">
        <f t="shared" si="5"/>
        <v>0</v>
      </c>
    </row>
    <row r="27" spans="1:14" x14ac:dyDescent="0.2">
      <c r="A27" s="400" t="s">
        <v>82</v>
      </c>
      <c r="B27" s="324">
        <v>0</v>
      </c>
      <c r="C27" s="312">
        <v>0</v>
      </c>
      <c r="D27" s="319">
        <v>0</v>
      </c>
      <c r="E27" s="324">
        <v>0</v>
      </c>
      <c r="F27" s="312">
        <v>0</v>
      </c>
      <c r="G27" s="319">
        <v>0</v>
      </c>
      <c r="H27" s="324">
        <v>0</v>
      </c>
      <c r="I27" s="312">
        <v>0</v>
      </c>
      <c r="J27" s="319">
        <v>0</v>
      </c>
      <c r="K27" s="324">
        <v>0</v>
      </c>
      <c r="L27" s="312">
        <v>0</v>
      </c>
      <c r="M27" s="319">
        <v>0</v>
      </c>
      <c r="N27" s="7">
        <f t="shared" si="5"/>
        <v>0</v>
      </c>
    </row>
    <row r="28" spans="1:14" x14ac:dyDescent="0.2">
      <c r="A28" s="401" t="s">
        <v>83</v>
      </c>
      <c r="B28" s="325">
        <v>0.15686900000000001</v>
      </c>
      <c r="C28" s="314">
        <v>0.13138900000000001</v>
      </c>
      <c r="D28" s="320">
        <v>0.125745</v>
      </c>
      <c r="E28" s="325">
        <v>0</v>
      </c>
      <c r="F28" s="314">
        <v>0</v>
      </c>
      <c r="G28" s="320">
        <v>0</v>
      </c>
      <c r="H28" s="325">
        <v>0</v>
      </c>
      <c r="I28" s="314">
        <v>0</v>
      </c>
      <c r="J28" s="320">
        <v>0</v>
      </c>
      <c r="K28" s="325">
        <v>0</v>
      </c>
      <c r="L28" s="314">
        <v>0</v>
      </c>
      <c r="M28" s="320">
        <v>0</v>
      </c>
      <c r="N28" s="267">
        <f t="shared" si="5"/>
        <v>0.41400300000000001</v>
      </c>
    </row>
    <row r="29" spans="1:14" x14ac:dyDescent="0.2">
      <c r="A29" s="22"/>
      <c r="N29" s="352" t="s">
        <v>308</v>
      </c>
    </row>
    <row r="30" spans="1:14" ht="12.75" x14ac:dyDescent="0.2">
      <c r="I30" s="52"/>
      <c r="K30" s="381">
        <v>-6.2486459999999999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582">
        <v>2677.810262</v>
      </c>
      <c r="K35" s="582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582">
        <v>2134.7570000000001</v>
      </c>
      <c r="I39" s="582"/>
      <c r="J39" s="582"/>
    </row>
    <row r="40" spans="7:14" x14ac:dyDescent="0.2">
      <c r="J40" s="24" t="s">
        <v>161</v>
      </c>
      <c r="K40" s="585">
        <v>-3140.3056380000003</v>
      </c>
      <c r="L40" s="585"/>
    </row>
    <row r="41" spans="7:14" ht="10.5" customHeight="1" x14ac:dyDescent="0.2"/>
    <row r="42" spans="7:14" ht="10.5" customHeight="1" x14ac:dyDescent="0.2"/>
    <row r="43" spans="7:14" x14ac:dyDescent="0.2">
      <c r="G43" s="584">
        <v>-1863.124</v>
      </c>
      <c r="H43" s="584"/>
      <c r="K43" s="382">
        <v>1.0609999999999999</v>
      </c>
    </row>
    <row r="44" spans="7:14" x14ac:dyDescent="0.2">
      <c r="L44" s="383">
        <v>7.7690030000000005</v>
      </c>
    </row>
    <row r="45" spans="7:14" x14ac:dyDescent="0.2">
      <c r="M45" s="584">
        <v>-2755.0052569999998</v>
      </c>
      <c r="N45" s="584"/>
    </row>
    <row r="46" spans="7:14" ht="10.5" customHeight="1" x14ac:dyDescent="0.2"/>
    <row r="47" spans="7:14" ht="10.5" customHeight="1" x14ac:dyDescent="0.2">
      <c r="J47" s="583">
        <v>-3337.3249999999998</v>
      </c>
      <c r="K47" s="583"/>
      <c r="L47" s="583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conditionalFormatting sqref="B5:D28">
    <cfRule type="expression" dxfId="13" priority="4">
      <formula>SEARCH($B$3,$N$1)</formula>
    </cfRule>
  </conditionalFormatting>
  <conditionalFormatting sqref="B5:G28">
    <cfRule type="expression" dxfId="12" priority="3">
      <formula>SEARCH($E$3,$N$1)</formula>
    </cfRule>
  </conditionalFormatting>
  <conditionalFormatting sqref="B5:J28">
    <cfRule type="expression" dxfId="11" priority="2">
      <formula>SEARCH($H$3,$N$1)</formula>
    </cfRule>
  </conditionalFormatting>
  <conditionalFormatting sqref="B5:M28">
    <cfRule type="expression" dxfId="1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 x14ac:dyDescent="0.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 x14ac:dyDescent="0.3">
      <c r="A1" s="310" t="s">
        <v>432</v>
      </c>
      <c r="I1" s="51"/>
      <c r="J1" s="51"/>
      <c r="M1" s="51"/>
      <c r="N1" s="218" t="str">
        <f>'3.1'!N1</f>
        <v>I. čtvrtletí 2022</v>
      </c>
    </row>
    <row r="2" spans="1:14" s="22" customFormat="1" ht="18" x14ac:dyDescent="0.25">
      <c r="A2" s="277" t="s">
        <v>430</v>
      </c>
      <c r="I2" s="51"/>
      <c r="J2" s="51"/>
      <c r="M2" s="51"/>
      <c r="N2" s="116"/>
    </row>
    <row r="3" spans="1:14" ht="6" customHeight="1" x14ac:dyDescent="0.2"/>
    <row r="4" spans="1:14" ht="12.6" customHeight="1" x14ac:dyDescent="0.2">
      <c r="A4" s="539" t="str">
        <f>'3.1'!A4</f>
        <v>2022</v>
      </c>
      <c r="B4" s="539"/>
      <c r="C4" s="404" t="s">
        <v>60</v>
      </c>
      <c r="D4" s="404" t="s">
        <v>61</v>
      </c>
      <c r="E4" s="404" t="s">
        <v>62</v>
      </c>
      <c r="F4" s="404" t="s">
        <v>63</v>
      </c>
      <c r="G4" s="404" t="s">
        <v>64</v>
      </c>
      <c r="H4" s="404" t="s">
        <v>65</v>
      </c>
      <c r="I4" s="404" t="s">
        <v>66</v>
      </c>
      <c r="J4" s="404" t="s">
        <v>67</v>
      </c>
      <c r="K4" s="404" t="s">
        <v>68</v>
      </c>
      <c r="L4" s="404" t="s">
        <v>69</v>
      </c>
      <c r="M4" s="404" t="s">
        <v>70</v>
      </c>
      <c r="N4" s="404" t="s">
        <v>71</v>
      </c>
    </row>
    <row r="5" spans="1:14" ht="12.6" customHeight="1" x14ac:dyDescent="0.2">
      <c r="A5" s="591" t="s">
        <v>54</v>
      </c>
      <c r="B5" s="591"/>
      <c r="C5" s="406">
        <v>11469.204002251799</v>
      </c>
      <c r="D5" s="406">
        <v>11133.6177206139</v>
      </c>
      <c r="E5" s="406">
        <v>10968.951257033499</v>
      </c>
      <c r="F5" s="406">
        <v>0</v>
      </c>
      <c r="G5" s="406">
        <v>0</v>
      </c>
      <c r="H5" s="406">
        <v>0</v>
      </c>
      <c r="I5" s="406">
        <v>0</v>
      </c>
      <c r="J5" s="406">
        <v>0</v>
      </c>
      <c r="K5" s="406">
        <v>0</v>
      </c>
      <c r="L5" s="406">
        <v>0</v>
      </c>
      <c r="M5" s="406">
        <v>0</v>
      </c>
      <c r="N5" s="406">
        <v>0</v>
      </c>
    </row>
    <row r="6" spans="1:14" ht="12.6" customHeight="1" x14ac:dyDescent="0.2">
      <c r="A6" s="590" t="s">
        <v>48</v>
      </c>
      <c r="B6" s="590"/>
      <c r="C6" s="403">
        <v>44573</v>
      </c>
      <c r="D6" s="403">
        <v>44593</v>
      </c>
      <c r="E6" s="403">
        <v>44627</v>
      </c>
      <c r="F6" s="403">
        <v>44652</v>
      </c>
      <c r="G6" s="403">
        <v>44682</v>
      </c>
      <c r="H6" s="403">
        <v>44713</v>
      </c>
      <c r="I6" s="403">
        <v>44743</v>
      </c>
      <c r="J6" s="403">
        <v>44774</v>
      </c>
      <c r="K6" s="403">
        <v>44805</v>
      </c>
      <c r="L6" s="403">
        <v>44835</v>
      </c>
      <c r="M6" s="403">
        <v>44866</v>
      </c>
      <c r="N6" s="403">
        <v>44896</v>
      </c>
    </row>
    <row r="7" spans="1:14" ht="12.6" customHeight="1" x14ac:dyDescent="0.2">
      <c r="A7" s="589" t="s">
        <v>336</v>
      </c>
      <c r="B7" s="589"/>
      <c r="C7" s="405">
        <v>0.41666666666666669</v>
      </c>
      <c r="D7" s="405">
        <v>0.54166666666666663</v>
      </c>
      <c r="E7" s="405">
        <v>0.38541666666666669</v>
      </c>
      <c r="F7" s="405">
        <v>0</v>
      </c>
      <c r="G7" s="405">
        <v>0</v>
      </c>
      <c r="H7" s="405">
        <v>0</v>
      </c>
      <c r="I7" s="405">
        <v>0</v>
      </c>
      <c r="J7" s="405">
        <v>0</v>
      </c>
      <c r="K7" s="405">
        <v>0</v>
      </c>
      <c r="L7" s="405">
        <v>0</v>
      </c>
      <c r="M7" s="405">
        <v>0</v>
      </c>
      <c r="N7" s="405">
        <v>0</v>
      </c>
    </row>
    <row r="8" spans="1:14" ht="12.6" customHeight="1" x14ac:dyDescent="0.2">
      <c r="A8" s="590" t="s">
        <v>57</v>
      </c>
      <c r="B8" s="590"/>
      <c r="C8" s="402">
        <v>5491.2071597657095</v>
      </c>
      <c r="D8" s="402">
        <v>6824.0372092083699</v>
      </c>
      <c r="E8" s="402">
        <v>6141.1823387745098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</row>
    <row r="9" spans="1:14" ht="12.6" customHeight="1" x14ac:dyDescent="0.2">
      <c r="A9" s="590" t="s">
        <v>48</v>
      </c>
      <c r="B9" s="590"/>
      <c r="C9" s="403">
        <v>44562</v>
      </c>
      <c r="D9" s="403">
        <v>44612</v>
      </c>
      <c r="E9" s="403">
        <v>44647</v>
      </c>
      <c r="F9" s="403">
        <v>44652</v>
      </c>
      <c r="G9" s="403">
        <v>44682</v>
      </c>
      <c r="H9" s="403">
        <v>44713</v>
      </c>
      <c r="I9" s="403">
        <v>44743</v>
      </c>
      <c r="J9" s="403">
        <v>44774</v>
      </c>
      <c r="K9" s="403">
        <v>44805</v>
      </c>
      <c r="L9" s="403">
        <v>44835</v>
      </c>
      <c r="M9" s="403">
        <v>44866</v>
      </c>
      <c r="N9" s="403">
        <v>44896</v>
      </c>
    </row>
    <row r="10" spans="1:14" x14ac:dyDescent="0.2">
      <c r="A10" s="589" t="s">
        <v>336</v>
      </c>
      <c r="B10" s="589"/>
      <c r="C10" s="405">
        <v>0.23958333333333334</v>
      </c>
      <c r="D10" s="405">
        <v>0.15625</v>
      </c>
      <c r="E10" s="405">
        <v>3.125E-2</v>
      </c>
      <c r="F10" s="405">
        <v>0</v>
      </c>
      <c r="G10" s="405">
        <v>0</v>
      </c>
      <c r="H10" s="405">
        <v>0</v>
      </c>
      <c r="I10" s="405">
        <v>0</v>
      </c>
      <c r="J10" s="405">
        <v>0</v>
      </c>
      <c r="K10" s="405">
        <v>0</v>
      </c>
      <c r="L10" s="405">
        <v>0</v>
      </c>
      <c r="M10" s="405">
        <v>0</v>
      </c>
      <c r="N10" s="405">
        <v>0</v>
      </c>
    </row>
    <row r="11" spans="1:14" ht="12.6" customHeight="1" x14ac:dyDescent="0.2">
      <c r="N11" s="352" t="s">
        <v>283</v>
      </c>
    </row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x14ac:dyDescent="0.2">
      <c r="H34" s="14"/>
    </row>
    <row r="36" spans="8:15" x14ac:dyDescent="0.2">
      <c r="O36" s="27"/>
    </row>
    <row r="37" spans="8:15" x14ac:dyDescent="0.2">
      <c r="O37" s="28"/>
    </row>
    <row r="38" spans="8:15" x14ac:dyDescent="0.2">
      <c r="O38" s="29"/>
    </row>
    <row r="39" spans="8:15" x14ac:dyDescent="0.2">
      <c r="O39" s="29"/>
    </row>
    <row r="40" spans="8:15" x14ac:dyDescent="0.2">
      <c r="O40" s="28"/>
    </row>
    <row r="41" spans="8:15" x14ac:dyDescent="0.2">
      <c r="O41" s="29"/>
    </row>
    <row r="42" spans="8:15" x14ac:dyDescent="0.2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9" priority="4">
      <formula>SEARCH("I. Čtvrtletí",$N$1)</formula>
    </cfRule>
  </conditionalFormatting>
  <conditionalFormatting sqref="C5:H10">
    <cfRule type="expression" dxfId="8" priority="3">
      <formula>SEARCH("II. Čtvrtletí",$N$1)</formula>
    </cfRule>
  </conditionalFormatting>
  <conditionalFormatting sqref="C5:K10">
    <cfRule type="expression" dxfId="7" priority="2">
      <formula>SEARCH("III. čtvrtletí",$N$1)</formula>
    </cfRule>
  </conditionalFormatting>
  <conditionalFormatting sqref="C5:N10">
    <cfRule type="expression" dxfId="6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 x14ac:dyDescent="0.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 x14ac:dyDescent="0.25">
      <c r="A1" s="407" t="str">
        <f>"9.2 Denní maxima a minima zatížení brutto ES ČR za "&amp;Q1</f>
        <v>9.2 Denní maxima a minima zatížení brutto ES ČR za I. čtvrtletí 2022</v>
      </c>
      <c r="Q1" s="218" t="str">
        <f>'3.1'!N1</f>
        <v>I. čtvrtletí 2022</v>
      </c>
    </row>
    <row r="2" spans="1:17" ht="6" customHeight="1" x14ac:dyDescent="0.2"/>
    <row r="3" spans="1:17" ht="60" x14ac:dyDescent="0.2">
      <c r="A3" s="537" t="s">
        <v>60</v>
      </c>
      <c r="B3" s="537"/>
      <c r="C3" s="414" t="s">
        <v>224</v>
      </c>
      <c r="D3" s="414" t="s">
        <v>295</v>
      </c>
      <c r="E3" s="414" t="s">
        <v>296</v>
      </c>
      <c r="G3" s="537" t="s">
        <v>61</v>
      </c>
      <c r="H3" s="537"/>
      <c r="I3" s="414" t="s">
        <v>224</v>
      </c>
      <c r="J3" s="414" t="s">
        <v>295</v>
      </c>
      <c r="K3" s="414" t="s">
        <v>296</v>
      </c>
      <c r="M3" s="537" t="s">
        <v>62</v>
      </c>
      <c r="N3" s="537"/>
      <c r="O3" s="414" t="s">
        <v>224</v>
      </c>
      <c r="P3" s="414" t="s">
        <v>295</v>
      </c>
      <c r="Q3" s="414" t="s">
        <v>296</v>
      </c>
    </row>
    <row r="4" spans="1:17" ht="9.75" customHeight="1" x14ac:dyDescent="0.2">
      <c r="A4" s="538"/>
      <c r="B4" s="538"/>
      <c r="C4" s="415" t="s">
        <v>5</v>
      </c>
      <c r="D4" s="415" t="s">
        <v>4</v>
      </c>
      <c r="E4" s="415" t="s">
        <v>4</v>
      </c>
      <c r="G4" s="538"/>
      <c r="H4" s="538"/>
      <c r="I4" s="415" t="s">
        <v>5</v>
      </c>
      <c r="J4" s="415" t="s">
        <v>4</v>
      </c>
      <c r="K4" s="415" t="s">
        <v>4</v>
      </c>
      <c r="M4" s="538"/>
      <c r="N4" s="538"/>
      <c r="O4" s="415" t="s">
        <v>5</v>
      </c>
      <c r="P4" s="415" t="s">
        <v>4</v>
      </c>
      <c r="Q4" s="415" t="s">
        <v>4</v>
      </c>
    </row>
    <row r="5" spans="1:17" ht="12.6" customHeight="1" x14ac:dyDescent="0.2">
      <c r="A5" s="408">
        <v>44562</v>
      </c>
      <c r="B5" s="409">
        <f>A5</f>
        <v>44562</v>
      </c>
      <c r="C5" s="410">
        <v>151353.58950165703</v>
      </c>
      <c r="D5" s="410">
        <v>7050.8077660628196</v>
      </c>
      <c r="E5" s="410">
        <v>5491.2071597657095</v>
      </c>
      <c r="G5" s="408">
        <v>44593</v>
      </c>
      <c r="H5" s="409">
        <f>G5</f>
        <v>44593</v>
      </c>
      <c r="I5" s="410">
        <v>239721.99759037641</v>
      </c>
      <c r="J5" s="410">
        <v>11133.6177206139</v>
      </c>
      <c r="K5" s="410">
        <v>8189.80453698357</v>
      </c>
      <c r="M5" s="408">
        <v>44621</v>
      </c>
      <c r="N5" s="409">
        <f>M5</f>
        <v>44621</v>
      </c>
      <c r="O5" s="410">
        <v>234478.59757302396</v>
      </c>
      <c r="P5" s="410">
        <v>10856.5208397265</v>
      </c>
      <c r="Q5" s="410">
        <v>8412.6448668843095</v>
      </c>
    </row>
    <row r="6" spans="1:17" ht="12.6" customHeight="1" x14ac:dyDescent="0.2">
      <c r="A6" s="408">
        <v>44563</v>
      </c>
      <c r="B6" s="409">
        <f t="shared" ref="B6:B35" si="0">A6</f>
        <v>44563</v>
      </c>
      <c r="C6" s="410">
        <v>167639.691287425</v>
      </c>
      <c r="D6" s="410">
        <v>8109.9994298533102</v>
      </c>
      <c r="E6" s="410">
        <v>5654.5147835130501</v>
      </c>
      <c r="G6" s="408">
        <v>44594</v>
      </c>
      <c r="H6" s="409">
        <f>G6</f>
        <v>44594</v>
      </c>
      <c r="I6" s="410">
        <v>236648.41004687056</v>
      </c>
      <c r="J6" s="410">
        <v>10931.8252341842</v>
      </c>
      <c r="K6" s="410">
        <v>8152.5408458554903</v>
      </c>
      <c r="M6" s="408">
        <v>44622</v>
      </c>
      <c r="N6" s="409">
        <f>M6</f>
        <v>44622</v>
      </c>
      <c r="O6" s="410">
        <v>233142.42208634724</v>
      </c>
      <c r="P6" s="410">
        <v>10837.6686533506</v>
      </c>
      <c r="Q6" s="410">
        <v>8402.7383141701994</v>
      </c>
    </row>
    <row r="7" spans="1:17" ht="12.6" customHeight="1" x14ac:dyDescent="0.2">
      <c r="A7" s="408">
        <v>44564</v>
      </c>
      <c r="B7" s="409">
        <f t="shared" si="0"/>
        <v>44564</v>
      </c>
      <c r="C7" s="410">
        <v>202672.22908699038</v>
      </c>
      <c r="D7" s="410">
        <v>9627.0650836834502</v>
      </c>
      <c r="E7" s="410">
        <v>6300.5330366094304</v>
      </c>
      <c r="G7" s="408">
        <v>44595</v>
      </c>
      <c r="H7" s="409">
        <f t="shared" ref="H7:H32" si="1">G7</f>
        <v>44595</v>
      </c>
      <c r="I7" s="410">
        <v>234745.69519959501</v>
      </c>
      <c r="J7" s="410">
        <v>10867.818621113</v>
      </c>
      <c r="K7" s="410">
        <v>8216.0601506934909</v>
      </c>
      <c r="M7" s="408">
        <v>44623</v>
      </c>
      <c r="N7" s="409">
        <f t="shared" ref="N7:N35" si="2">M7</f>
        <v>44623</v>
      </c>
      <c r="O7" s="410">
        <v>234323.33709091792</v>
      </c>
      <c r="P7" s="410">
        <v>10796.6425778004</v>
      </c>
      <c r="Q7" s="410">
        <v>8377.2746968069205</v>
      </c>
    </row>
    <row r="8" spans="1:17" ht="12.6" customHeight="1" x14ac:dyDescent="0.2">
      <c r="A8" s="408">
        <v>44565</v>
      </c>
      <c r="B8" s="409">
        <f t="shared" si="0"/>
        <v>44565</v>
      </c>
      <c r="C8" s="410">
        <v>213847.66741784071</v>
      </c>
      <c r="D8" s="410">
        <v>10206.079628694801</v>
      </c>
      <c r="E8" s="410">
        <v>7052.3223004410702</v>
      </c>
      <c r="G8" s="408">
        <v>44596</v>
      </c>
      <c r="H8" s="409">
        <f t="shared" si="1"/>
        <v>44596</v>
      </c>
      <c r="I8" s="410">
        <v>229834.16601025025</v>
      </c>
      <c r="J8" s="410">
        <v>10751.085584978</v>
      </c>
      <c r="K8" s="410">
        <v>7862.3176053764</v>
      </c>
      <c r="M8" s="408">
        <v>44624</v>
      </c>
      <c r="N8" s="409">
        <f t="shared" si="2"/>
        <v>44624</v>
      </c>
      <c r="O8" s="410">
        <v>234707.8820329209</v>
      </c>
      <c r="P8" s="410">
        <v>10913.8876021823</v>
      </c>
      <c r="Q8" s="410">
        <v>8148.2118645050996</v>
      </c>
    </row>
    <row r="9" spans="1:17" ht="12.6" customHeight="1" x14ac:dyDescent="0.2">
      <c r="A9" s="408">
        <v>44566</v>
      </c>
      <c r="B9" s="409">
        <f t="shared" si="0"/>
        <v>44566</v>
      </c>
      <c r="C9" s="410">
        <v>221654.75136962137</v>
      </c>
      <c r="D9" s="410">
        <v>10488.422146447399</v>
      </c>
      <c r="E9" s="410">
        <v>7212.3299071523597</v>
      </c>
      <c r="G9" s="408">
        <v>44597</v>
      </c>
      <c r="H9" s="409">
        <f t="shared" si="1"/>
        <v>44597</v>
      </c>
      <c r="I9" s="410">
        <v>203335.59786551772</v>
      </c>
      <c r="J9" s="410">
        <v>9414.5868446396598</v>
      </c>
      <c r="K9" s="410">
        <v>7394.3492964322104</v>
      </c>
      <c r="M9" s="408">
        <v>44625</v>
      </c>
      <c r="N9" s="409">
        <f t="shared" si="2"/>
        <v>44625</v>
      </c>
      <c r="O9" s="410">
        <v>206024.02532458998</v>
      </c>
      <c r="P9" s="410">
        <v>9581.6812968064805</v>
      </c>
      <c r="Q9" s="410">
        <v>7545.6939878594103</v>
      </c>
    </row>
    <row r="10" spans="1:17" ht="12.6" customHeight="1" x14ac:dyDescent="0.2">
      <c r="A10" s="408">
        <v>44567</v>
      </c>
      <c r="B10" s="409">
        <f t="shared" si="0"/>
        <v>44567</v>
      </c>
      <c r="C10" s="410">
        <v>228136.83637210689</v>
      </c>
      <c r="D10" s="410">
        <v>10583.529959055701</v>
      </c>
      <c r="E10" s="410">
        <v>7656.1707755075904</v>
      </c>
      <c r="G10" s="408">
        <v>44598</v>
      </c>
      <c r="H10" s="409">
        <f t="shared" si="1"/>
        <v>44598</v>
      </c>
      <c r="I10" s="410">
        <v>198291.29529923471</v>
      </c>
      <c r="J10" s="410">
        <v>9153.6404380730291</v>
      </c>
      <c r="K10" s="410">
        <v>7088.5650431759695</v>
      </c>
      <c r="M10" s="408">
        <v>44626</v>
      </c>
      <c r="N10" s="409">
        <f t="shared" si="2"/>
        <v>44626</v>
      </c>
      <c r="O10" s="410">
        <v>203752.15253288366</v>
      </c>
      <c r="P10" s="410">
        <v>9364.6298109706604</v>
      </c>
      <c r="Q10" s="410">
        <v>7273.66246142617</v>
      </c>
    </row>
    <row r="11" spans="1:17" ht="12.6" customHeight="1" x14ac:dyDescent="0.2">
      <c r="A11" s="408">
        <v>44568</v>
      </c>
      <c r="B11" s="409">
        <f t="shared" si="0"/>
        <v>44568</v>
      </c>
      <c r="C11" s="410">
        <v>233168.00240173485</v>
      </c>
      <c r="D11" s="410">
        <v>10946.5442117362</v>
      </c>
      <c r="E11" s="410">
        <v>8113.1809232887999</v>
      </c>
      <c r="G11" s="408">
        <v>44599</v>
      </c>
      <c r="H11" s="409">
        <f t="shared" si="1"/>
        <v>44599</v>
      </c>
      <c r="I11" s="410">
        <v>227510.36999999746</v>
      </c>
      <c r="J11" s="410">
        <v>10655.7876479239</v>
      </c>
      <c r="K11" s="410">
        <v>7513.4871962923999</v>
      </c>
      <c r="M11" s="408">
        <v>44627</v>
      </c>
      <c r="N11" s="409">
        <f t="shared" si="2"/>
        <v>44627</v>
      </c>
      <c r="O11" s="410">
        <v>234223.3700256008</v>
      </c>
      <c r="P11" s="410">
        <v>10968.951257033499</v>
      </c>
      <c r="Q11" s="410">
        <v>7989.6693163133596</v>
      </c>
    </row>
    <row r="12" spans="1:17" ht="12.6" customHeight="1" x14ac:dyDescent="0.2">
      <c r="A12" s="408">
        <v>44569</v>
      </c>
      <c r="B12" s="409">
        <f t="shared" si="0"/>
        <v>44569</v>
      </c>
      <c r="C12" s="410">
        <v>208306.46428544426</v>
      </c>
      <c r="D12" s="410">
        <v>9749.5303247710199</v>
      </c>
      <c r="E12" s="410">
        <v>7640.7589796513103</v>
      </c>
      <c r="G12" s="408">
        <v>44600</v>
      </c>
      <c r="H12" s="409">
        <f t="shared" si="1"/>
        <v>44600</v>
      </c>
      <c r="I12" s="410">
        <v>231340.14168606119</v>
      </c>
      <c r="J12" s="410">
        <v>10767.803743913501</v>
      </c>
      <c r="K12" s="410">
        <v>7955.6922789790597</v>
      </c>
      <c r="M12" s="408">
        <v>44628</v>
      </c>
      <c r="N12" s="409">
        <f t="shared" si="2"/>
        <v>44628</v>
      </c>
      <c r="O12" s="410">
        <v>233785.38787616696</v>
      </c>
      <c r="P12" s="410">
        <v>10816.560091479199</v>
      </c>
      <c r="Q12" s="410">
        <v>8392.0088575483005</v>
      </c>
    </row>
    <row r="13" spans="1:17" ht="12.6" customHeight="1" x14ac:dyDescent="0.2">
      <c r="A13" s="408">
        <v>44570</v>
      </c>
      <c r="B13" s="409">
        <f t="shared" si="0"/>
        <v>44570</v>
      </c>
      <c r="C13" s="410">
        <v>204981.76628879129</v>
      </c>
      <c r="D13" s="410">
        <v>9498.4757705364591</v>
      </c>
      <c r="E13" s="410">
        <v>7302.4111980968901</v>
      </c>
      <c r="G13" s="408">
        <v>44601</v>
      </c>
      <c r="H13" s="409">
        <f t="shared" si="1"/>
        <v>44601</v>
      </c>
      <c r="I13" s="410">
        <v>229487.5061763041</v>
      </c>
      <c r="J13" s="410">
        <v>10670.8424235693</v>
      </c>
      <c r="K13" s="410">
        <v>7847.9822795787704</v>
      </c>
      <c r="M13" s="408">
        <v>44629</v>
      </c>
      <c r="N13" s="409">
        <f t="shared" si="2"/>
        <v>44629</v>
      </c>
      <c r="O13" s="410">
        <v>232875.15602120341</v>
      </c>
      <c r="P13" s="410">
        <v>10819.5423997618</v>
      </c>
      <c r="Q13" s="410">
        <v>8379.8729226001797</v>
      </c>
    </row>
    <row r="14" spans="1:17" ht="12.6" customHeight="1" x14ac:dyDescent="0.2">
      <c r="A14" s="408">
        <v>44571</v>
      </c>
      <c r="B14" s="409">
        <f t="shared" si="0"/>
        <v>44571</v>
      </c>
      <c r="C14" s="410">
        <v>234997.88021834064</v>
      </c>
      <c r="D14" s="410">
        <v>10958.378033358</v>
      </c>
      <c r="E14" s="410">
        <v>7870.1797669976604</v>
      </c>
      <c r="G14" s="408">
        <v>44602</v>
      </c>
      <c r="H14" s="409">
        <f t="shared" si="1"/>
        <v>44602</v>
      </c>
      <c r="I14" s="410">
        <v>222504.22483474528</v>
      </c>
      <c r="J14" s="410">
        <v>10359.839745391801</v>
      </c>
      <c r="K14" s="410">
        <v>7740.7852873512402</v>
      </c>
      <c r="M14" s="408">
        <v>44630</v>
      </c>
      <c r="N14" s="409">
        <f t="shared" si="2"/>
        <v>44630</v>
      </c>
      <c r="O14" s="410">
        <v>232490.70337511101</v>
      </c>
      <c r="P14" s="410">
        <v>10587.8233197399</v>
      </c>
      <c r="Q14" s="410">
        <v>8296.5219482953107</v>
      </c>
    </row>
    <row r="15" spans="1:17" ht="12.6" customHeight="1" x14ac:dyDescent="0.2">
      <c r="A15" s="408">
        <v>44572</v>
      </c>
      <c r="B15" s="409">
        <f t="shared" si="0"/>
        <v>44572</v>
      </c>
      <c r="C15" s="410">
        <v>241524.49137734369</v>
      </c>
      <c r="D15" s="410">
        <v>11111.8354751511</v>
      </c>
      <c r="E15" s="410">
        <v>8271.7896704006798</v>
      </c>
      <c r="G15" s="408">
        <v>44603</v>
      </c>
      <c r="H15" s="409">
        <f t="shared" si="1"/>
        <v>44603</v>
      </c>
      <c r="I15" s="410">
        <v>223784.28618601273</v>
      </c>
      <c r="J15" s="410">
        <v>10526.511226656001</v>
      </c>
      <c r="K15" s="410">
        <v>7623.1690151645998</v>
      </c>
      <c r="M15" s="408">
        <v>44631</v>
      </c>
      <c r="N15" s="409">
        <f t="shared" si="2"/>
        <v>44631</v>
      </c>
      <c r="O15" s="410">
        <v>229644.11487644305</v>
      </c>
      <c r="P15" s="410">
        <v>10595.8499598985</v>
      </c>
      <c r="Q15" s="410">
        <v>8040.65830649699</v>
      </c>
    </row>
    <row r="16" spans="1:17" ht="12.6" customHeight="1" x14ac:dyDescent="0.2">
      <c r="A16" s="408">
        <v>44573</v>
      </c>
      <c r="B16" s="409">
        <f t="shared" si="0"/>
        <v>44573</v>
      </c>
      <c r="C16" s="410">
        <v>247994.68639820613</v>
      </c>
      <c r="D16" s="410">
        <v>11469.204002251799</v>
      </c>
      <c r="E16" s="410">
        <v>8631.0608486885194</v>
      </c>
      <c r="G16" s="408">
        <v>44604</v>
      </c>
      <c r="H16" s="409">
        <f t="shared" si="1"/>
        <v>44604</v>
      </c>
      <c r="I16" s="410">
        <v>199064.13340890486</v>
      </c>
      <c r="J16" s="410">
        <v>9131.6231819483692</v>
      </c>
      <c r="K16" s="410">
        <v>7337.3465790097698</v>
      </c>
      <c r="M16" s="408">
        <v>44632</v>
      </c>
      <c r="N16" s="409">
        <f t="shared" si="2"/>
        <v>44632</v>
      </c>
      <c r="O16" s="410">
        <v>202243.66740914961</v>
      </c>
      <c r="P16" s="410">
        <v>9232.0148300686797</v>
      </c>
      <c r="Q16" s="410">
        <v>7616.7570321822104</v>
      </c>
    </row>
    <row r="17" spans="1:17" ht="12.6" customHeight="1" x14ac:dyDescent="0.2">
      <c r="A17" s="408">
        <v>44574</v>
      </c>
      <c r="B17" s="409">
        <f t="shared" si="0"/>
        <v>44574</v>
      </c>
      <c r="C17" s="410">
        <v>245869.3116260411</v>
      </c>
      <c r="D17" s="410">
        <v>11345.704664393001</v>
      </c>
      <c r="E17" s="410">
        <v>8592.7835343142706</v>
      </c>
      <c r="G17" s="408">
        <v>44605</v>
      </c>
      <c r="H17" s="409">
        <f t="shared" si="1"/>
        <v>44605</v>
      </c>
      <c r="I17" s="410">
        <v>195171.03442827164</v>
      </c>
      <c r="J17" s="410">
        <v>9109.3306597888804</v>
      </c>
      <c r="K17" s="410">
        <v>7107.0949946165401</v>
      </c>
      <c r="M17" s="408">
        <v>44633</v>
      </c>
      <c r="N17" s="409">
        <f t="shared" si="2"/>
        <v>44633</v>
      </c>
      <c r="O17" s="410">
        <v>195429.73954388523</v>
      </c>
      <c r="P17" s="410">
        <v>9117.2267698795295</v>
      </c>
      <c r="Q17" s="410">
        <v>7151.07860130267</v>
      </c>
    </row>
    <row r="18" spans="1:17" ht="12.6" customHeight="1" x14ac:dyDescent="0.2">
      <c r="A18" s="408">
        <v>44575</v>
      </c>
      <c r="B18" s="409">
        <f t="shared" si="0"/>
        <v>44575</v>
      </c>
      <c r="C18" s="410">
        <v>235451.87806036512</v>
      </c>
      <c r="D18" s="410">
        <v>11103.3905907638</v>
      </c>
      <c r="E18" s="410">
        <v>7906.0402400680496</v>
      </c>
      <c r="G18" s="408">
        <v>44606</v>
      </c>
      <c r="H18" s="409">
        <f t="shared" si="1"/>
        <v>44606</v>
      </c>
      <c r="I18" s="410">
        <v>227963.78713113425</v>
      </c>
      <c r="J18" s="410">
        <v>10686.4332890306</v>
      </c>
      <c r="K18" s="410">
        <v>7822.0618332520999</v>
      </c>
      <c r="M18" s="408">
        <v>44634</v>
      </c>
      <c r="N18" s="409">
        <f t="shared" si="2"/>
        <v>44634</v>
      </c>
      <c r="O18" s="410">
        <v>223784.33785513393</v>
      </c>
      <c r="P18" s="410">
        <v>10361.312553476901</v>
      </c>
      <c r="Q18" s="410">
        <v>7706.3166659469898</v>
      </c>
    </row>
    <row r="19" spans="1:17" ht="12.6" customHeight="1" x14ac:dyDescent="0.2">
      <c r="A19" s="408">
        <v>44576</v>
      </c>
      <c r="B19" s="409">
        <f t="shared" si="0"/>
        <v>44576</v>
      </c>
      <c r="C19" s="410">
        <v>208153.49145554408</v>
      </c>
      <c r="D19" s="410">
        <v>9641.7451596983701</v>
      </c>
      <c r="E19" s="410">
        <v>7554.0543957766904</v>
      </c>
      <c r="G19" s="408">
        <v>44607</v>
      </c>
      <c r="H19" s="409">
        <f t="shared" si="1"/>
        <v>44607</v>
      </c>
      <c r="I19" s="410">
        <v>228424.03364174315</v>
      </c>
      <c r="J19" s="410">
        <v>10625.464487389199</v>
      </c>
      <c r="K19" s="410">
        <v>8035.3346892750596</v>
      </c>
      <c r="M19" s="408">
        <v>44635</v>
      </c>
      <c r="N19" s="409">
        <f t="shared" si="2"/>
        <v>44635</v>
      </c>
      <c r="O19" s="410">
        <v>225579.12904939739</v>
      </c>
      <c r="P19" s="410">
        <v>10463.937574052101</v>
      </c>
      <c r="Q19" s="410">
        <v>7956.83523659201</v>
      </c>
    </row>
    <row r="20" spans="1:17" ht="12.6" customHeight="1" x14ac:dyDescent="0.2">
      <c r="A20" s="408">
        <v>44577</v>
      </c>
      <c r="B20" s="409">
        <f t="shared" si="0"/>
        <v>44577</v>
      </c>
      <c r="C20" s="410">
        <v>208755.78603726721</v>
      </c>
      <c r="D20" s="410">
        <v>9590.4018689710301</v>
      </c>
      <c r="E20" s="410">
        <v>7537.6211248375403</v>
      </c>
      <c r="G20" s="408">
        <v>44608</v>
      </c>
      <c r="H20" s="409">
        <f t="shared" si="1"/>
        <v>44608</v>
      </c>
      <c r="I20" s="410">
        <v>227392.60546322443</v>
      </c>
      <c r="J20" s="410">
        <v>10406.708578105199</v>
      </c>
      <c r="K20" s="410">
        <v>7987.2993633347096</v>
      </c>
      <c r="M20" s="408">
        <v>44636</v>
      </c>
      <c r="N20" s="409">
        <f t="shared" si="2"/>
        <v>44636</v>
      </c>
      <c r="O20" s="410">
        <v>221569.11580369249</v>
      </c>
      <c r="P20" s="410">
        <v>10302.8425031319</v>
      </c>
      <c r="Q20" s="410">
        <v>7646.0539248683799</v>
      </c>
    </row>
    <row r="21" spans="1:17" ht="12.6" customHeight="1" x14ac:dyDescent="0.2">
      <c r="A21" s="408">
        <v>44578</v>
      </c>
      <c r="B21" s="409">
        <f t="shared" si="0"/>
        <v>44578</v>
      </c>
      <c r="C21" s="410">
        <v>238279.07380530101</v>
      </c>
      <c r="D21" s="410">
        <v>11240.3770272124</v>
      </c>
      <c r="E21" s="410">
        <v>7919.4833395354099</v>
      </c>
      <c r="G21" s="408">
        <v>44609</v>
      </c>
      <c r="H21" s="409">
        <f t="shared" si="1"/>
        <v>44609</v>
      </c>
      <c r="I21" s="410">
        <v>219121.53939955038</v>
      </c>
      <c r="J21" s="410">
        <v>10149.1351741904</v>
      </c>
      <c r="K21" s="410">
        <v>7541.32404991162</v>
      </c>
      <c r="M21" s="408">
        <v>44637</v>
      </c>
      <c r="N21" s="409">
        <f t="shared" si="2"/>
        <v>44637</v>
      </c>
      <c r="O21" s="410">
        <v>222195.56284915723</v>
      </c>
      <c r="P21" s="410">
        <v>10320.6837844166</v>
      </c>
      <c r="Q21" s="410">
        <v>7830.0627720914999</v>
      </c>
    </row>
    <row r="22" spans="1:17" ht="12.6" customHeight="1" x14ac:dyDescent="0.2">
      <c r="A22" s="408">
        <v>44579</v>
      </c>
      <c r="B22" s="409">
        <f t="shared" si="0"/>
        <v>44579</v>
      </c>
      <c r="C22" s="410">
        <v>241299.82414760769</v>
      </c>
      <c r="D22" s="410">
        <v>11130.1053878698</v>
      </c>
      <c r="E22" s="410">
        <v>8300.1420494057202</v>
      </c>
      <c r="G22" s="408">
        <v>44610</v>
      </c>
      <c r="H22" s="409">
        <f t="shared" si="1"/>
        <v>44610</v>
      </c>
      <c r="I22" s="410">
        <v>220737.44697172879</v>
      </c>
      <c r="J22" s="410">
        <v>10328.68108</v>
      </c>
      <c r="K22" s="410">
        <v>7349.9705354835096</v>
      </c>
      <c r="M22" s="408">
        <v>44638</v>
      </c>
      <c r="N22" s="409">
        <f t="shared" si="2"/>
        <v>44638</v>
      </c>
      <c r="O22" s="410">
        <v>215487.4963998633</v>
      </c>
      <c r="P22" s="410">
        <v>10135.592016922301</v>
      </c>
      <c r="Q22" s="410">
        <v>7598.6582172442104</v>
      </c>
    </row>
    <row r="23" spans="1:17" ht="12.6" customHeight="1" x14ac:dyDescent="0.2">
      <c r="A23" s="408">
        <v>44580</v>
      </c>
      <c r="B23" s="409">
        <f t="shared" si="0"/>
        <v>44580</v>
      </c>
      <c r="C23" s="410">
        <v>243109.84206713279</v>
      </c>
      <c r="D23" s="410">
        <v>11281.897074484201</v>
      </c>
      <c r="E23" s="410">
        <v>8364.7973088491508</v>
      </c>
      <c r="G23" s="408">
        <v>44611</v>
      </c>
      <c r="H23" s="409">
        <f t="shared" si="1"/>
        <v>44611</v>
      </c>
      <c r="I23" s="410">
        <v>190674.39100129719</v>
      </c>
      <c r="J23" s="410">
        <v>8808.8311381214298</v>
      </c>
      <c r="K23" s="410">
        <v>6939.4244011893197</v>
      </c>
      <c r="M23" s="408">
        <v>44639</v>
      </c>
      <c r="N23" s="409">
        <f t="shared" si="2"/>
        <v>44639</v>
      </c>
      <c r="O23" s="410">
        <v>192453.4915410557</v>
      </c>
      <c r="P23" s="410">
        <v>8789.3666433754897</v>
      </c>
      <c r="Q23" s="410">
        <v>7188.4505701071303</v>
      </c>
    </row>
    <row r="24" spans="1:17" ht="12.6" customHeight="1" x14ac:dyDescent="0.2">
      <c r="A24" s="408">
        <v>44581</v>
      </c>
      <c r="B24" s="409">
        <f t="shared" si="0"/>
        <v>44581</v>
      </c>
      <c r="C24" s="410">
        <v>243750.53646899559</v>
      </c>
      <c r="D24" s="410">
        <v>11271.8843712505</v>
      </c>
      <c r="E24" s="410">
        <v>8244.7991483025398</v>
      </c>
      <c r="G24" s="408">
        <v>44612</v>
      </c>
      <c r="H24" s="409">
        <f t="shared" si="1"/>
        <v>44612</v>
      </c>
      <c r="I24" s="410">
        <v>190083.68229405081</v>
      </c>
      <c r="J24" s="410">
        <v>8756.7200914186906</v>
      </c>
      <c r="K24" s="410">
        <v>6824.0372092083699</v>
      </c>
      <c r="M24" s="408">
        <v>44640</v>
      </c>
      <c r="N24" s="409">
        <f t="shared" si="2"/>
        <v>44640</v>
      </c>
      <c r="O24" s="410">
        <v>187788.57488302421</v>
      </c>
      <c r="P24" s="410">
        <v>8798.1084078695603</v>
      </c>
      <c r="Q24" s="410">
        <v>6830.9177033455499</v>
      </c>
    </row>
    <row r="25" spans="1:17" ht="12.6" customHeight="1" x14ac:dyDescent="0.2">
      <c r="A25" s="408">
        <v>44582</v>
      </c>
      <c r="B25" s="409">
        <f t="shared" si="0"/>
        <v>44582</v>
      </c>
      <c r="C25" s="410">
        <v>245122.51632254483</v>
      </c>
      <c r="D25" s="410">
        <v>11394.0641785525</v>
      </c>
      <c r="E25" s="410">
        <v>8445.6981378860892</v>
      </c>
      <c r="G25" s="408">
        <v>44613</v>
      </c>
      <c r="H25" s="409">
        <f t="shared" si="1"/>
        <v>44613</v>
      </c>
      <c r="I25" s="410">
        <v>219822.47721121722</v>
      </c>
      <c r="J25" s="410">
        <v>10338.203169021799</v>
      </c>
      <c r="K25" s="410">
        <v>7275.86895495917</v>
      </c>
      <c r="M25" s="408">
        <v>44641</v>
      </c>
      <c r="N25" s="409">
        <f t="shared" si="2"/>
        <v>44641</v>
      </c>
      <c r="O25" s="410">
        <v>220123.50539209956</v>
      </c>
      <c r="P25" s="410">
        <v>10209.7019090881</v>
      </c>
      <c r="Q25" s="410">
        <v>7635.04152121688</v>
      </c>
    </row>
    <row r="26" spans="1:17" ht="12.6" customHeight="1" x14ac:dyDescent="0.2">
      <c r="A26" s="408">
        <v>44583</v>
      </c>
      <c r="B26" s="409">
        <f t="shared" si="0"/>
        <v>44583</v>
      </c>
      <c r="C26" s="410">
        <v>214466.75592052826</v>
      </c>
      <c r="D26" s="410">
        <v>9965.9908501448608</v>
      </c>
      <c r="E26" s="410">
        <v>7927.0933343101497</v>
      </c>
      <c r="G26" s="408">
        <v>44614</v>
      </c>
      <c r="H26" s="409">
        <f t="shared" si="1"/>
        <v>44614</v>
      </c>
      <c r="I26" s="410">
        <v>225768.70901172378</v>
      </c>
      <c r="J26" s="410">
        <v>10540.0101690667</v>
      </c>
      <c r="K26" s="410">
        <v>7649.9666611167404</v>
      </c>
      <c r="M26" s="408">
        <v>44642</v>
      </c>
      <c r="N26" s="409">
        <f t="shared" si="2"/>
        <v>44642</v>
      </c>
      <c r="O26" s="410">
        <v>218961.22943054372</v>
      </c>
      <c r="P26" s="410">
        <v>10159.755583173301</v>
      </c>
      <c r="Q26" s="410">
        <v>7916.5441153462998</v>
      </c>
    </row>
    <row r="27" spans="1:17" ht="12.6" customHeight="1" x14ac:dyDescent="0.2">
      <c r="A27" s="408">
        <v>44584</v>
      </c>
      <c r="B27" s="409">
        <f t="shared" si="0"/>
        <v>44584</v>
      </c>
      <c r="C27" s="410">
        <v>207128.61104351527</v>
      </c>
      <c r="D27" s="410">
        <v>9526.6165447168605</v>
      </c>
      <c r="E27" s="410">
        <v>7503.5101097915103</v>
      </c>
      <c r="G27" s="408">
        <v>44615</v>
      </c>
      <c r="H27" s="409">
        <f t="shared" si="1"/>
        <v>44615</v>
      </c>
      <c r="I27" s="410">
        <v>223307.9948437142</v>
      </c>
      <c r="J27" s="410">
        <v>10301.795100575</v>
      </c>
      <c r="K27" s="410">
        <v>7673.8939941663702</v>
      </c>
      <c r="M27" s="408">
        <v>44643</v>
      </c>
      <c r="N27" s="409">
        <f t="shared" si="2"/>
        <v>44643</v>
      </c>
      <c r="O27" s="410">
        <v>214664.86303156597</v>
      </c>
      <c r="P27" s="410">
        <v>9995.6859590664208</v>
      </c>
      <c r="Q27" s="410">
        <v>7745.2446271119597</v>
      </c>
    </row>
    <row r="28" spans="1:17" ht="12.6" customHeight="1" x14ac:dyDescent="0.2">
      <c r="A28" s="408">
        <v>44585</v>
      </c>
      <c r="B28" s="409">
        <f t="shared" si="0"/>
        <v>44585</v>
      </c>
      <c r="C28" s="410">
        <v>237525.06154925286</v>
      </c>
      <c r="D28" s="410">
        <v>11150.550808084899</v>
      </c>
      <c r="E28" s="410">
        <v>7967.1612340541697</v>
      </c>
      <c r="G28" s="408">
        <v>44616</v>
      </c>
      <c r="H28" s="409">
        <f t="shared" si="1"/>
        <v>44616</v>
      </c>
      <c r="I28" s="410">
        <v>224961.34180636265</v>
      </c>
      <c r="J28" s="410">
        <v>10426.8694945508</v>
      </c>
      <c r="K28" s="410">
        <v>7998.6805291822302</v>
      </c>
      <c r="M28" s="408">
        <v>44644</v>
      </c>
      <c r="N28" s="409">
        <f t="shared" si="2"/>
        <v>44644</v>
      </c>
      <c r="O28" s="410">
        <v>211341.89959817281</v>
      </c>
      <c r="P28" s="410">
        <v>9742.9725816771806</v>
      </c>
      <c r="Q28" s="410">
        <v>7541.9643190351198</v>
      </c>
    </row>
    <row r="29" spans="1:17" ht="12.6" customHeight="1" x14ac:dyDescent="0.2">
      <c r="A29" s="408">
        <v>44586</v>
      </c>
      <c r="B29" s="409">
        <f t="shared" si="0"/>
        <v>44586</v>
      </c>
      <c r="C29" s="410">
        <v>240137.91140358808</v>
      </c>
      <c r="D29" s="410">
        <v>11255.386632412101</v>
      </c>
      <c r="E29" s="410">
        <v>8203.8455888183307</v>
      </c>
      <c r="G29" s="408">
        <v>44617</v>
      </c>
      <c r="H29" s="409">
        <f t="shared" si="1"/>
        <v>44617</v>
      </c>
      <c r="I29" s="410">
        <v>223277.30537510803</v>
      </c>
      <c r="J29" s="410">
        <v>10517.2724667477</v>
      </c>
      <c r="K29" s="410">
        <v>7783.1924074972903</v>
      </c>
      <c r="M29" s="408">
        <v>44645</v>
      </c>
      <c r="N29" s="409">
        <f t="shared" si="2"/>
        <v>44645</v>
      </c>
      <c r="O29" s="410">
        <v>205584.57078296371</v>
      </c>
      <c r="P29" s="410">
        <v>9579.2988882849895</v>
      </c>
      <c r="Q29" s="410">
        <v>7141.4204753957501</v>
      </c>
    </row>
    <row r="30" spans="1:17" ht="12.6" customHeight="1" x14ac:dyDescent="0.2">
      <c r="A30" s="408">
        <v>44587</v>
      </c>
      <c r="B30" s="409">
        <f t="shared" si="0"/>
        <v>44587</v>
      </c>
      <c r="C30" s="410">
        <v>242116.57326869675</v>
      </c>
      <c r="D30" s="410">
        <v>11317.320950577299</v>
      </c>
      <c r="E30" s="410">
        <v>8223.1583192131402</v>
      </c>
      <c r="G30" s="408">
        <v>44618</v>
      </c>
      <c r="H30" s="409">
        <f t="shared" si="1"/>
        <v>44618</v>
      </c>
      <c r="I30" s="410">
        <v>199233.24086535416</v>
      </c>
      <c r="J30" s="410">
        <v>9257.8521544598098</v>
      </c>
      <c r="K30" s="410">
        <v>7372.0161166804701</v>
      </c>
      <c r="M30" s="408">
        <v>44646</v>
      </c>
      <c r="N30" s="409">
        <f t="shared" si="2"/>
        <v>44646</v>
      </c>
      <c r="O30" s="410">
        <v>177257.15542010841</v>
      </c>
      <c r="P30" s="410">
        <v>8131.97116142922</v>
      </c>
      <c r="Q30" s="410">
        <v>6463.4791547094701</v>
      </c>
    </row>
    <row r="31" spans="1:17" ht="12.6" customHeight="1" x14ac:dyDescent="0.2">
      <c r="A31" s="408">
        <v>44588</v>
      </c>
      <c r="B31" s="409">
        <f t="shared" si="0"/>
        <v>44588</v>
      </c>
      <c r="C31" s="410">
        <v>242750.04018652241</v>
      </c>
      <c r="D31" s="410">
        <v>11246.003434447801</v>
      </c>
      <c r="E31" s="410">
        <v>8463.8817207790107</v>
      </c>
      <c r="G31" s="408">
        <v>44619</v>
      </c>
      <c r="H31" s="409">
        <f t="shared" si="1"/>
        <v>44619</v>
      </c>
      <c r="I31" s="410">
        <v>193508.65882807548</v>
      </c>
      <c r="J31" s="410">
        <v>8943.8863231314299</v>
      </c>
      <c r="K31" s="410">
        <v>7045.07485313295</v>
      </c>
      <c r="M31" s="408">
        <v>44647</v>
      </c>
      <c r="N31" s="409">
        <f t="shared" si="2"/>
        <v>44647</v>
      </c>
      <c r="O31" s="410">
        <v>165643.94785759904</v>
      </c>
      <c r="P31" s="410">
        <v>8225.7195434329496</v>
      </c>
      <c r="Q31" s="410">
        <v>6141.1823387745098</v>
      </c>
    </row>
    <row r="32" spans="1:17" ht="12.6" customHeight="1" x14ac:dyDescent="0.2">
      <c r="A32" s="408">
        <v>44589</v>
      </c>
      <c r="B32" s="409">
        <f t="shared" si="0"/>
        <v>44589</v>
      </c>
      <c r="C32" s="410">
        <v>236383.85038190158</v>
      </c>
      <c r="D32" s="410">
        <v>11134.4918567647</v>
      </c>
      <c r="E32" s="410">
        <v>8108.9516768032499</v>
      </c>
      <c r="G32" s="408">
        <v>44620</v>
      </c>
      <c r="H32" s="409">
        <f t="shared" si="1"/>
        <v>44620</v>
      </c>
      <c r="I32" s="410">
        <v>228250.73050497065</v>
      </c>
      <c r="J32" s="410">
        <v>10458.7243576661</v>
      </c>
      <c r="K32" s="410">
        <v>7841.8678773147403</v>
      </c>
      <c r="M32" s="408">
        <v>44648</v>
      </c>
      <c r="N32" s="409">
        <f t="shared" si="2"/>
        <v>44648</v>
      </c>
      <c r="O32" s="410">
        <v>202457.59241193096</v>
      </c>
      <c r="P32" s="410">
        <v>9546.1462721958196</v>
      </c>
      <c r="Q32" s="410">
        <v>6927.3349928360904</v>
      </c>
    </row>
    <row r="33" spans="1:17" ht="12.6" customHeight="1" x14ac:dyDescent="0.2">
      <c r="A33" s="408">
        <v>44590</v>
      </c>
      <c r="B33" s="409">
        <f t="shared" si="0"/>
        <v>44590</v>
      </c>
      <c r="C33" s="410">
        <v>209460.04947938907</v>
      </c>
      <c r="D33" s="410">
        <v>9980.2028243690092</v>
      </c>
      <c r="E33" s="410">
        <v>7358.8609463564198</v>
      </c>
      <c r="G33" s="408"/>
      <c r="H33" s="409"/>
      <c r="I33" s="410"/>
      <c r="J33" s="410"/>
      <c r="K33" s="410"/>
      <c r="M33" s="408">
        <v>44649</v>
      </c>
      <c r="N33" s="409">
        <f t="shared" si="2"/>
        <v>44649</v>
      </c>
      <c r="O33" s="410">
        <v>205289.02394978065</v>
      </c>
      <c r="P33" s="410">
        <v>9610.1737683043302</v>
      </c>
      <c r="Q33" s="410">
        <v>7027.0030799771002</v>
      </c>
    </row>
    <row r="34" spans="1:17" ht="12.6" customHeight="1" x14ac:dyDescent="0.2">
      <c r="A34" s="408">
        <v>44591</v>
      </c>
      <c r="B34" s="409">
        <f t="shared" si="0"/>
        <v>44591</v>
      </c>
      <c r="C34" s="410">
        <v>198417.57351064563</v>
      </c>
      <c r="D34" s="410">
        <v>9264.2101024590193</v>
      </c>
      <c r="E34" s="410">
        <v>6965.9591481606303</v>
      </c>
      <c r="G34" s="408"/>
      <c r="H34" s="409"/>
      <c r="I34" s="410"/>
      <c r="J34" s="410"/>
      <c r="K34" s="410"/>
      <c r="M34" s="408">
        <v>44650</v>
      </c>
      <c r="N34" s="409">
        <f t="shared" si="2"/>
        <v>44650</v>
      </c>
      <c r="O34" s="410">
        <v>209738.72993759386</v>
      </c>
      <c r="P34" s="410">
        <v>9791.9970038067404</v>
      </c>
      <c r="Q34" s="410">
        <v>7077.9344359930501</v>
      </c>
    </row>
    <row r="35" spans="1:17" ht="12.6" customHeight="1" x14ac:dyDescent="0.2">
      <c r="A35" s="411">
        <v>44592</v>
      </c>
      <c r="B35" s="412">
        <f t="shared" si="0"/>
        <v>44592</v>
      </c>
      <c r="C35" s="413">
        <v>235247.40934161443</v>
      </c>
      <c r="D35" s="413">
        <v>11042.6616547707</v>
      </c>
      <c r="E35" s="413">
        <v>7788.4047046164696</v>
      </c>
      <c r="G35" s="411"/>
      <c r="H35" s="412"/>
      <c r="I35" s="413"/>
      <c r="J35" s="413"/>
      <c r="K35" s="413"/>
      <c r="M35" s="411">
        <v>44651</v>
      </c>
      <c r="N35" s="412">
        <f t="shared" si="2"/>
        <v>44651</v>
      </c>
      <c r="O35" s="413">
        <v>217274.29345448589</v>
      </c>
      <c r="P35" s="413">
        <v>10226.5701331992</v>
      </c>
      <c r="Q35" s="413">
        <v>7247.6151703022497</v>
      </c>
    </row>
    <row r="36" spans="1:17" ht="11.25" customHeight="1" x14ac:dyDescent="0.2">
      <c r="Q36" s="352" t="s">
        <v>283</v>
      </c>
    </row>
    <row r="37" spans="1:17" ht="15" customHeight="1" x14ac:dyDescent="0.25">
      <c r="A37" s="47"/>
      <c r="K37" s="13"/>
    </row>
    <row r="38" spans="1:17" ht="15" customHeight="1" x14ac:dyDescent="0.25">
      <c r="A38" s="47"/>
      <c r="K38" s="13"/>
    </row>
    <row r="39" spans="1:17" ht="15" customHeight="1" x14ac:dyDescent="0.25">
      <c r="A39" s="47"/>
      <c r="K39" s="13"/>
    </row>
    <row r="40" spans="1:17" ht="10.5" customHeight="1" x14ac:dyDescent="0.2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0"/>
  <sheetViews>
    <sheetView showGridLines="0" zoomScaleNormal="100" zoomScaleSheetLayoutView="100" workbookViewId="0"/>
  </sheetViews>
  <sheetFormatPr defaultColWidth="9.140625" defaultRowHeight="12" x14ac:dyDescent="0.2"/>
  <cols>
    <col min="1" max="3" width="8.7109375" style="143" customWidth="1"/>
    <col min="4" max="4" width="15.28515625" style="143" customWidth="1"/>
    <col min="5" max="5" width="7.7109375" style="143" customWidth="1"/>
    <col min="6" max="6" width="6" style="143" customWidth="1"/>
    <col min="7" max="7" width="2.855468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 x14ac:dyDescent="0.25">
      <c r="A1" s="416" t="str">
        <f>"9.3  Maxima zatížení ES ČR za "&amp;O1</f>
        <v>9.3  Maxima zatížení ES ČR za I. čtvrtletí 2022</v>
      </c>
      <c r="B1" s="140"/>
      <c r="N1" s="142"/>
      <c r="O1" s="218" t="str">
        <f>'3.1'!N1</f>
        <v>I. čtvrtletí 2022</v>
      </c>
    </row>
    <row r="2" spans="1:15" ht="6" customHeight="1" x14ac:dyDescent="0.2">
      <c r="B2" s="144"/>
    </row>
    <row r="3" spans="1:15" s="145" customFormat="1" x14ac:dyDescent="0.2">
      <c r="A3" s="594" t="str">
        <f>"Struktura pokrytí denního maxima zatížení - "&amp;LOWER('9.2'!A3:B4)</f>
        <v>Struktura pokrytí denního maxima zatížení - leden</v>
      </c>
      <c r="B3" s="594"/>
      <c r="C3" s="594"/>
      <c r="D3" s="594"/>
      <c r="E3" s="420" t="s">
        <v>4</v>
      </c>
      <c r="F3" s="420"/>
    </row>
    <row r="4" spans="1:15" s="145" customFormat="1" x14ac:dyDescent="0.2">
      <c r="A4" s="593" t="s">
        <v>260</v>
      </c>
      <c r="B4" s="593"/>
      <c r="C4" s="593"/>
      <c r="D4" s="593"/>
      <c r="E4" s="423">
        <f>SUM(E5:E14)</f>
        <v>11469.204002251774</v>
      </c>
      <c r="F4" s="424">
        <f>E4/$E$4</f>
        <v>1</v>
      </c>
    </row>
    <row r="5" spans="1:15" s="145" customFormat="1" x14ac:dyDescent="0.2">
      <c r="A5" s="592" t="s">
        <v>280</v>
      </c>
      <c r="B5" s="592"/>
      <c r="C5" s="592"/>
      <c r="D5" s="592"/>
      <c r="E5" s="418">
        <f t="array" ref="E5:E14">TRANSPOSE(INDEX(B54:K149,MATCH(MAX(M54:M149),M54:M149,0),0))</f>
        <v>3698.4869457249301</v>
      </c>
      <c r="F5" s="419">
        <f t="shared" ref="F5:F14" si="0">E5/$E$4</f>
        <v>0.32247111002636258</v>
      </c>
    </row>
    <row r="6" spans="1:15" s="145" customFormat="1" x14ac:dyDescent="0.2">
      <c r="A6" s="592" t="s">
        <v>281</v>
      </c>
      <c r="B6" s="592"/>
      <c r="C6" s="592"/>
      <c r="D6" s="592"/>
      <c r="E6" s="418">
        <v>6479.3846145590996</v>
      </c>
      <c r="F6" s="419">
        <f t="shared" si="0"/>
        <v>0.56493760275665061</v>
      </c>
    </row>
    <row r="7" spans="1:15" s="145" customFormat="1" x14ac:dyDescent="0.2">
      <c r="A7" s="592" t="s">
        <v>284</v>
      </c>
      <c r="B7" s="592"/>
      <c r="C7" s="592"/>
      <c r="D7" s="592"/>
      <c r="E7" s="418">
        <v>970.68374038226398</v>
      </c>
      <c r="F7" s="419">
        <f t="shared" si="0"/>
        <v>8.4633924044919553E-2</v>
      </c>
    </row>
    <row r="8" spans="1:15" s="145" customFormat="1" x14ac:dyDescent="0.2">
      <c r="A8" s="425" t="s">
        <v>285</v>
      </c>
      <c r="B8" s="425"/>
      <c r="C8" s="425"/>
      <c r="D8" s="425"/>
      <c r="E8" s="418">
        <v>537.38458122043096</v>
      </c>
      <c r="F8" s="419">
        <f t="shared" si="0"/>
        <v>4.6854566464675756E-2</v>
      </c>
    </row>
    <row r="9" spans="1:15" s="145" customFormat="1" x14ac:dyDescent="0.2">
      <c r="A9" s="592" t="s">
        <v>282</v>
      </c>
      <c r="B9" s="592"/>
      <c r="C9" s="592"/>
      <c r="D9" s="592"/>
      <c r="E9" s="418">
        <v>378.260999656259</v>
      </c>
      <c r="F9" s="419">
        <f t="shared" si="0"/>
        <v>3.2980579958469147E-2</v>
      </c>
    </row>
    <row r="10" spans="1:15" s="145" customFormat="1" x14ac:dyDescent="0.2">
      <c r="A10" s="592" t="s">
        <v>286</v>
      </c>
      <c r="B10" s="592"/>
      <c r="C10" s="592"/>
      <c r="D10" s="592"/>
      <c r="E10" s="418">
        <v>488.82400430558801</v>
      </c>
      <c r="F10" s="419">
        <f t="shared" si="0"/>
        <v>4.2620569327184006E-2</v>
      </c>
    </row>
    <row r="11" spans="1:15" s="145" customFormat="1" x14ac:dyDescent="0.2">
      <c r="A11" s="592" t="s">
        <v>287</v>
      </c>
      <c r="B11" s="592"/>
      <c r="C11" s="592"/>
      <c r="D11" s="592"/>
      <c r="E11" s="418">
        <v>144.53486725490001</v>
      </c>
      <c r="F11" s="419">
        <f t="shared" si="0"/>
        <v>1.2601996374510659E-2</v>
      </c>
    </row>
    <row r="12" spans="1:15" s="145" customFormat="1" x14ac:dyDescent="0.2">
      <c r="A12" s="592" t="s">
        <v>288</v>
      </c>
      <c r="B12" s="592"/>
      <c r="C12" s="592"/>
      <c r="D12" s="592"/>
      <c r="E12" s="418">
        <v>32.177079543191802</v>
      </c>
      <c r="F12" s="419">
        <f t="shared" si="0"/>
        <v>2.8055198544619494E-3</v>
      </c>
    </row>
    <row r="13" spans="1:15" s="145" customFormat="1" x14ac:dyDescent="0.2">
      <c r="A13" s="592" t="s">
        <v>277</v>
      </c>
      <c r="B13" s="592"/>
      <c r="C13" s="592"/>
      <c r="D13" s="592"/>
      <c r="E13" s="418">
        <v>-1260.53283039489</v>
      </c>
      <c r="F13" s="419">
        <f t="shared" si="0"/>
        <v>-0.1099058688072343</v>
      </c>
    </row>
    <row r="14" spans="1:15" s="145" customFormat="1" x14ac:dyDescent="0.2">
      <c r="A14" s="595" t="s">
        <v>92</v>
      </c>
      <c r="B14" s="595"/>
      <c r="C14" s="595"/>
      <c r="D14" s="595"/>
      <c r="E14" s="421">
        <v>0</v>
      </c>
      <c r="F14" s="422">
        <f t="shared" si="0"/>
        <v>0</v>
      </c>
    </row>
    <row r="15" spans="1:15" s="145" customFormat="1" x14ac:dyDescent="0.2">
      <c r="A15" s="146"/>
      <c r="B15" s="146"/>
      <c r="C15" s="146"/>
      <c r="D15" s="146"/>
      <c r="E15" s="146"/>
      <c r="F15" s="417" t="s">
        <v>283</v>
      </c>
    </row>
    <row r="16" spans="1:15" s="145" customFormat="1" x14ac:dyDescent="0.2"/>
    <row r="17" spans="1:6" s="145" customFormat="1" x14ac:dyDescent="0.2"/>
    <row r="18" spans="1:6" s="145" customFormat="1" x14ac:dyDescent="0.2">
      <c r="A18" s="593" t="str">
        <f>"Struktura pokrytí denního maxima zatížení - "&amp;LOWER('9.2'!G3)</f>
        <v>Struktura pokrytí denního maxima zatížení - únor</v>
      </c>
      <c r="B18" s="593"/>
      <c r="C18" s="593"/>
      <c r="D18" s="593"/>
      <c r="E18" s="420" t="s">
        <v>4</v>
      </c>
      <c r="F18" s="420"/>
    </row>
    <row r="19" spans="1:6" s="145" customFormat="1" x14ac:dyDescent="0.2">
      <c r="A19" s="593" t="s">
        <v>260</v>
      </c>
      <c r="B19" s="593"/>
      <c r="C19" s="593"/>
      <c r="D19" s="593"/>
      <c r="E19" s="423">
        <f>SUM(E20:E29)</f>
        <v>11133.617720613853</v>
      </c>
      <c r="F19" s="424">
        <f>E19/$E$19</f>
        <v>1</v>
      </c>
    </row>
    <row r="20" spans="1:6" s="145" customFormat="1" x14ac:dyDescent="0.2">
      <c r="A20" s="592" t="s">
        <v>280</v>
      </c>
      <c r="B20" s="592"/>
      <c r="C20" s="592"/>
      <c r="D20" s="592"/>
      <c r="E20" s="418">
        <f t="array" ref="E20:E29">TRANSPOSE(INDEX(T54:AC149,MATCH(MAX(AE54:AE149),AE54:AE149,0),0))</f>
        <v>3665.21755832491</v>
      </c>
      <c r="F20" s="419">
        <f t="shared" ref="F20:F29" si="1">E20/$E$19</f>
        <v>0.32920274885482848</v>
      </c>
    </row>
    <row r="21" spans="1:6" s="145" customFormat="1" x14ac:dyDescent="0.2">
      <c r="A21" s="592" t="s">
        <v>281</v>
      </c>
      <c r="B21" s="592"/>
      <c r="C21" s="592"/>
      <c r="D21" s="592"/>
      <c r="E21" s="418">
        <v>6153.2568478024796</v>
      </c>
      <c r="F21" s="419">
        <f t="shared" si="1"/>
        <v>0.55267362345392435</v>
      </c>
    </row>
    <row r="22" spans="1:6" s="145" customFormat="1" x14ac:dyDescent="0.2">
      <c r="A22" s="592" t="s">
        <v>284</v>
      </c>
      <c r="B22" s="592"/>
      <c r="C22" s="592"/>
      <c r="D22" s="592"/>
      <c r="E22" s="418">
        <v>956.68101147092796</v>
      </c>
      <c r="F22" s="419">
        <f t="shared" si="1"/>
        <v>8.5927237262658704E-2</v>
      </c>
    </row>
    <row r="23" spans="1:6" s="145" customFormat="1" x14ac:dyDescent="0.2">
      <c r="A23" s="425" t="s">
        <v>285</v>
      </c>
      <c r="B23" s="425"/>
      <c r="C23" s="425"/>
      <c r="D23" s="425"/>
      <c r="E23" s="418">
        <v>542.73310804027597</v>
      </c>
      <c r="F23" s="419">
        <f t="shared" si="1"/>
        <v>4.8747237569995563E-2</v>
      </c>
    </row>
    <row r="24" spans="1:6" s="145" customFormat="1" x14ac:dyDescent="0.2">
      <c r="A24" s="592" t="s">
        <v>282</v>
      </c>
      <c r="B24" s="592"/>
      <c r="C24" s="592"/>
      <c r="D24" s="592"/>
      <c r="E24" s="418">
        <v>162.495762542949</v>
      </c>
      <c r="F24" s="419">
        <f t="shared" si="1"/>
        <v>1.4595054960625124E-2</v>
      </c>
    </row>
    <row r="25" spans="1:6" s="145" customFormat="1" x14ac:dyDescent="0.2">
      <c r="A25" s="592" t="s">
        <v>286</v>
      </c>
      <c r="B25" s="592"/>
      <c r="C25" s="592"/>
      <c r="D25" s="592"/>
      <c r="E25" s="418">
        <v>186.157725023263</v>
      </c>
      <c r="F25" s="419">
        <f t="shared" si="1"/>
        <v>1.6720326644464597E-2</v>
      </c>
    </row>
    <row r="26" spans="1:6" s="145" customFormat="1" x14ac:dyDescent="0.2">
      <c r="A26" s="592" t="s">
        <v>287</v>
      </c>
      <c r="B26" s="592"/>
      <c r="C26" s="592"/>
      <c r="D26" s="592"/>
      <c r="E26" s="418">
        <v>223.14335948670899</v>
      </c>
      <c r="F26" s="419">
        <f t="shared" si="1"/>
        <v>2.0042304764385781E-2</v>
      </c>
    </row>
    <row r="27" spans="1:6" s="145" customFormat="1" x14ac:dyDescent="0.2">
      <c r="A27" s="592" t="s">
        <v>288</v>
      </c>
      <c r="B27" s="592"/>
      <c r="C27" s="592"/>
      <c r="D27" s="592"/>
      <c r="E27" s="418">
        <v>165.19906653619199</v>
      </c>
      <c r="F27" s="419">
        <f t="shared" si="1"/>
        <v>1.4837860494377001E-2</v>
      </c>
    </row>
    <row r="28" spans="1:6" s="145" customFormat="1" x14ac:dyDescent="0.2">
      <c r="A28" s="592" t="s">
        <v>277</v>
      </c>
      <c r="B28" s="592"/>
      <c r="C28" s="592"/>
      <c r="D28" s="592"/>
      <c r="E28" s="418">
        <v>-917.81036469934202</v>
      </c>
      <c r="F28" s="419">
        <f t="shared" si="1"/>
        <v>-8.2435950984738715E-2</v>
      </c>
    </row>
    <row r="29" spans="1:6" s="145" customFormat="1" x14ac:dyDescent="0.2">
      <c r="A29" s="595" t="s">
        <v>92</v>
      </c>
      <c r="B29" s="595"/>
      <c r="C29" s="595"/>
      <c r="D29" s="595"/>
      <c r="E29" s="421">
        <v>-3.4563539145101401</v>
      </c>
      <c r="F29" s="422">
        <f t="shared" si="1"/>
        <v>-3.1044302052069862E-4</v>
      </c>
    </row>
    <row r="30" spans="1:6" s="145" customFormat="1" x14ac:dyDescent="0.2">
      <c r="A30" s="146"/>
      <c r="B30" s="146"/>
      <c r="C30" s="146"/>
      <c r="D30" s="146"/>
      <c r="E30" s="146"/>
      <c r="F30" s="417" t="s">
        <v>283</v>
      </c>
    </row>
    <row r="31" spans="1:6" s="145" customFormat="1" x14ac:dyDescent="0.2"/>
    <row r="32" spans="1:6" s="145" customFormat="1" x14ac:dyDescent="0.2"/>
    <row r="33" spans="1:6" s="145" customFormat="1" x14ac:dyDescent="0.2">
      <c r="A33" s="593" t="str">
        <f>"Struktura pokrytí denního maxima zatížení - "&amp;LOWER('9.2'!M3)</f>
        <v>Struktura pokrytí denního maxima zatížení - březen</v>
      </c>
      <c r="B33" s="593"/>
      <c r="C33" s="593"/>
      <c r="D33" s="593"/>
      <c r="E33" s="420" t="s">
        <v>4</v>
      </c>
      <c r="F33" s="420"/>
    </row>
    <row r="34" spans="1:6" s="145" customFormat="1" x14ac:dyDescent="0.2">
      <c r="A34" s="593" t="s">
        <v>260</v>
      </c>
      <c r="B34" s="593"/>
      <c r="C34" s="593"/>
      <c r="D34" s="593"/>
      <c r="E34" s="423">
        <f>SUM(E35:E44)</f>
        <v>10968.951257033466</v>
      </c>
      <c r="F34" s="424">
        <f>E34/$E$34</f>
        <v>1</v>
      </c>
    </row>
    <row r="35" spans="1:6" s="145" customFormat="1" x14ac:dyDescent="0.2">
      <c r="A35" s="592" t="s">
        <v>280</v>
      </c>
      <c r="B35" s="592"/>
      <c r="C35" s="592"/>
      <c r="D35" s="592"/>
      <c r="E35" s="418">
        <f t="array" ref="E35:E44">TRANSPOSE(INDEX(AL54:AU149,MATCH(MAX(AW54:AW149),AW54:AW149,0),0))</f>
        <v>3706.16788252485</v>
      </c>
      <c r="F35" s="419">
        <f t="shared" ref="F35:F44" si="2">E35/$E$34</f>
        <v>0.3378780519375903</v>
      </c>
    </row>
    <row r="36" spans="1:6" s="145" customFormat="1" x14ac:dyDescent="0.2">
      <c r="A36" s="592" t="s">
        <v>281</v>
      </c>
      <c r="B36" s="592"/>
      <c r="C36" s="592"/>
      <c r="D36" s="592"/>
      <c r="E36" s="418">
        <v>5660.5571296301496</v>
      </c>
      <c r="F36" s="419">
        <f t="shared" si="2"/>
        <v>0.51605271980769452</v>
      </c>
    </row>
    <row r="37" spans="1:6" s="145" customFormat="1" x14ac:dyDescent="0.2">
      <c r="A37" s="592" t="s">
        <v>284</v>
      </c>
      <c r="B37" s="592"/>
      <c r="C37" s="592"/>
      <c r="D37" s="592"/>
      <c r="E37" s="418">
        <v>965.45165248459602</v>
      </c>
      <c r="F37" s="419">
        <f t="shared" si="2"/>
        <v>8.8016769321090108E-2</v>
      </c>
    </row>
    <row r="38" spans="1:6" s="145" customFormat="1" x14ac:dyDescent="0.2">
      <c r="A38" s="425" t="s">
        <v>285</v>
      </c>
      <c r="B38" s="425"/>
      <c r="C38" s="425"/>
      <c r="D38" s="425"/>
      <c r="E38" s="418">
        <v>551.51845697781903</v>
      </c>
      <c r="F38" s="419">
        <f t="shared" si="2"/>
        <v>5.0279962418848072E-2</v>
      </c>
    </row>
    <row r="39" spans="1:6" s="145" customFormat="1" x14ac:dyDescent="0.2">
      <c r="A39" s="592" t="s">
        <v>282</v>
      </c>
      <c r="B39" s="592"/>
      <c r="C39" s="592"/>
      <c r="D39" s="592"/>
      <c r="E39" s="418">
        <v>635.52040897344295</v>
      </c>
      <c r="F39" s="419">
        <f t="shared" si="2"/>
        <v>5.7938119523134643E-2</v>
      </c>
    </row>
    <row r="40" spans="1:6" s="145" customFormat="1" x14ac:dyDescent="0.2">
      <c r="A40" s="592" t="s">
        <v>286</v>
      </c>
      <c r="B40" s="592"/>
      <c r="C40" s="592"/>
      <c r="D40" s="592"/>
      <c r="E40" s="418">
        <v>104.97434294834601</v>
      </c>
      <c r="F40" s="419">
        <f t="shared" si="2"/>
        <v>9.5701348732892561E-3</v>
      </c>
    </row>
    <row r="41" spans="1:6" s="145" customFormat="1" x14ac:dyDescent="0.2">
      <c r="A41" s="592" t="s">
        <v>287</v>
      </c>
      <c r="B41" s="592"/>
      <c r="C41" s="592"/>
      <c r="D41" s="592"/>
      <c r="E41" s="418">
        <v>322.60631835252798</v>
      </c>
      <c r="F41" s="419">
        <f t="shared" si="2"/>
        <v>2.941086260600052E-2</v>
      </c>
    </row>
    <row r="42" spans="1:6" s="145" customFormat="1" x14ac:dyDescent="0.2">
      <c r="A42" s="592" t="s">
        <v>288</v>
      </c>
      <c r="B42" s="592"/>
      <c r="C42" s="592"/>
      <c r="D42" s="592"/>
      <c r="E42" s="418">
        <v>49.396935223534598</v>
      </c>
      <c r="F42" s="419">
        <f t="shared" si="2"/>
        <v>4.5033416655817938E-3</v>
      </c>
    </row>
    <row r="43" spans="1:6" s="145" customFormat="1" x14ac:dyDescent="0.2">
      <c r="A43" s="592" t="s">
        <v>277</v>
      </c>
      <c r="B43" s="592"/>
      <c r="C43" s="592"/>
      <c r="D43" s="592"/>
      <c r="E43" s="418">
        <v>-1027.2418700818</v>
      </c>
      <c r="F43" s="419">
        <f t="shared" si="2"/>
        <v>-9.3649962153229196E-2</v>
      </c>
    </row>
    <row r="44" spans="1:6" s="145" customFormat="1" x14ac:dyDescent="0.2">
      <c r="A44" s="595" t="s">
        <v>92</v>
      </c>
      <c r="B44" s="595"/>
      <c r="C44" s="595"/>
      <c r="D44" s="595"/>
      <c r="E44" s="421">
        <v>0</v>
      </c>
      <c r="F44" s="422">
        <f t="shared" si="2"/>
        <v>0</v>
      </c>
    </row>
    <row r="45" spans="1:6" s="145" customFormat="1" x14ac:dyDescent="0.2">
      <c r="A45" s="146"/>
      <c r="B45" s="146"/>
      <c r="C45" s="146"/>
      <c r="D45" s="146"/>
      <c r="E45" s="146"/>
      <c r="F45" s="417" t="s">
        <v>283</v>
      </c>
    </row>
    <row r="46" spans="1:6" s="145" customFormat="1" x14ac:dyDescent="0.2"/>
    <row r="47" spans="1:6" s="145" customFormat="1" x14ac:dyDescent="0.2"/>
    <row r="48" spans="1:6" s="145" customFormat="1" x14ac:dyDescent="0.2"/>
    <row r="51" spans="1:53" s="147" customFormat="1" x14ac:dyDescent="0.2">
      <c r="A51" s="147" t="str">
        <f>A3</f>
        <v>Struktura pokrytí denního maxima zatížení - leden</v>
      </c>
      <c r="S51" s="147" t="str">
        <f>A18</f>
        <v>Struktura pokrytí denního maxima zatížení - únor</v>
      </c>
      <c r="AK51" s="147" t="str">
        <f>A33</f>
        <v>Struktura pokrytí denního maxima zatížení - březen</v>
      </c>
    </row>
    <row r="52" spans="1:53" s="147" customFormat="1" ht="37.5" x14ac:dyDescent="0.2">
      <c r="A52" s="148" t="s">
        <v>55</v>
      </c>
      <c r="B52" s="148" t="s">
        <v>7</v>
      </c>
      <c r="C52" s="148" t="s">
        <v>20</v>
      </c>
      <c r="D52" s="148" t="s">
        <v>21</v>
      </c>
      <c r="E52" s="148" t="s">
        <v>22</v>
      </c>
      <c r="F52" s="148" t="s">
        <v>43</v>
      </c>
      <c r="G52" s="148" t="s">
        <v>44</v>
      </c>
      <c r="H52" s="148" t="s">
        <v>46</v>
      </c>
      <c r="I52" s="148" t="s">
        <v>45</v>
      </c>
      <c r="J52" s="148" t="s">
        <v>277</v>
      </c>
      <c r="K52" s="148" t="s">
        <v>92</v>
      </c>
      <c r="L52" s="148" t="s">
        <v>316</v>
      </c>
      <c r="M52" s="148" t="s">
        <v>260</v>
      </c>
      <c r="N52" s="148" t="s">
        <v>317</v>
      </c>
      <c r="O52" s="148" t="s">
        <v>276</v>
      </c>
      <c r="S52" s="148" t="s">
        <v>55</v>
      </c>
      <c r="T52" s="148" t="s">
        <v>7</v>
      </c>
      <c r="U52" s="148" t="s">
        <v>20</v>
      </c>
      <c r="V52" s="148" t="s">
        <v>21</v>
      </c>
      <c r="W52" s="148" t="s">
        <v>22</v>
      </c>
      <c r="X52" s="148" t="s">
        <v>43</v>
      </c>
      <c r="Y52" s="148" t="s">
        <v>44</v>
      </c>
      <c r="Z52" s="148" t="s">
        <v>46</v>
      </c>
      <c r="AA52" s="148" t="s">
        <v>45</v>
      </c>
      <c r="AB52" s="148" t="s">
        <v>277</v>
      </c>
      <c r="AC52" s="148" t="s">
        <v>92</v>
      </c>
      <c r="AD52" s="148" t="s">
        <v>316</v>
      </c>
      <c r="AE52" s="148" t="s">
        <v>260</v>
      </c>
      <c r="AF52" s="148" t="s">
        <v>317</v>
      </c>
      <c r="AG52" s="148" t="s">
        <v>276</v>
      </c>
      <c r="AK52" s="148" t="s">
        <v>55</v>
      </c>
      <c r="AL52" s="148" t="s">
        <v>7</v>
      </c>
      <c r="AM52" s="148" t="s">
        <v>20</v>
      </c>
      <c r="AN52" s="148" t="s">
        <v>21</v>
      </c>
      <c r="AO52" s="148" t="s">
        <v>22</v>
      </c>
      <c r="AP52" s="148" t="s">
        <v>43</v>
      </c>
      <c r="AQ52" s="148" t="s">
        <v>44</v>
      </c>
      <c r="AR52" s="148" t="s">
        <v>46</v>
      </c>
      <c r="AS52" s="148" t="s">
        <v>45</v>
      </c>
      <c r="AT52" s="148" t="s">
        <v>277</v>
      </c>
      <c r="AU52" s="148" t="s">
        <v>92</v>
      </c>
      <c r="AV52" s="148" t="s">
        <v>316</v>
      </c>
      <c r="AW52" s="148" t="s">
        <v>260</v>
      </c>
      <c r="AX52" s="148" t="s">
        <v>317</v>
      </c>
      <c r="AY52" s="148" t="s">
        <v>276</v>
      </c>
    </row>
    <row r="53" spans="1:53" s="151" customFormat="1" x14ac:dyDescent="0.2">
      <c r="A53" s="149" t="s">
        <v>313</v>
      </c>
      <c r="B53" s="150" t="s">
        <v>4</v>
      </c>
      <c r="C53" s="150" t="s">
        <v>4</v>
      </c>
      <c r="D53" s="150" t="s">
        <v>4</v>
      </c>
      <c r="E53" s="150" t="s">
        <v>4</v>
      </c>
      <c r="F53" s="150" t="s">
        <v>4</v>
      </c>
      <c r="G53" s="150" t="s">
        <v>4</v>
      </c>
      <c r="H53" s="150" t="s">
        <v>4</v>
      </c>
      <c r="I53" s="150" t="s">
        <v>4</v>
      </c>
      <c r="J53" s="150" t="s">
        <v>4</v>
      </c>
      <c r="K53" s="150" t="s">
        <v>4</v>
      </c>
      <c r="L53" s="150" t="s">
        <v>4</v>
      </c>
      <c r="M53" s="150" t="s">
        <v>4</v>
      </c>
      <c r="N53" s="150" t="s">
        <v>4</v>
      </c>
      <c r="O53" s="150" t="s">
        <v>5</v>
      </c>
      <c r="P53" s="150" t="s">
        <v>278</v>
      </c>
      <c r="Q53" s="150" t="s">
        <v>279</v>
      </c>
      <c r="S53" s="149" t="s">
        <v>313</v>
      </c>
      <c r="T53" s="150" t="s">
        <v>4</v>
      </c>
      <c r="U53" s="150" t="s">
        <v>4</v>
      </c>
      <c r="V53" s="150" t="s">
        <v>4</v>
      </c>
      <c r="W53" s="150" t="s">
        <v>4</v>
      </c>
      <c r="X53" s="150" t="s">
        <v>4</v>
      </c>
      <c r="Y53" s="150" t="s">
        <v>4</v>
      </c>
      <c r="Z53" s="150" t="s">
        <v>4</v>
      </c>
      <c r="AA53" s="150" t="s">
        <v>4</v>
      </c>
      <c r="AB53" s="150" t="s">
        <v>4</v>
      </c>
      <c r="AC53" s="150" t="s">
        <v>4</v>
      </c>
      <c r="AD53" s="150" t="s">
        <v>4</v>
      </c>
      <c r="AE53" s="150" t="s">
        <v>4</v>
      </c>
      <c r="AF53" s="150" t="s">
        <v>4</v>
      </c>
      <c r="AG53" s="150" t="s">
        <v>5</v>
      </c>
      <c r="AH53" s="150" t="s">
        <v>278</v>
      </c>
      <c r="AI53" s="150" t="s">
        <v>279</v>
      </c>
      <c r="AK53" s="149" t="s">
        <v>313</v>
      </c>
      <c r="AL53" s="150" t="s">
        <v>4</v>
      </c>
      <c r="AM53" s="150" t="s">
        <v>4</v>
      </c>
      <c r="AN53" s="150" t="s">
        <v>4</v>
      </c>
      <c r="AO53" s="150" t="s">
        <v>4</v>
      </c>
      <c r="AP53" s="150" t="s">
        <v>4</v>
      </c>
      <c r="AQ53" s="150" t="s">
        <v>4</v>
      </c>
      <c r="AR53" s="150" t="s">
        <v>4</v>
      </c>
      <c r="AS53" s="150" t="s">
        <v>4</v>
      </c>
      <c r="AT53" s="150" t="s">
        <v>4</v>
      </c>
      <c r="AU53" s="150" t="s">
        <v>4</v>
      </c>
      <c r="AV53" s="150" t="s">
        <v>4</v>
      </c>
      <c r="AW53" s="150" t="s">
        <v>4</v>
      </c>
      <c r="AX53" s="150" t="s">
        <v>4</v>
      </c>
      <c r="AY53" s="150" t="s">
        <v>5</v>
      </c>
      <c r="AZ53" s="150" t="s">
        <v>278</v>
      </c>
      <c r="BA53" s="150" t="s">
        <v>279</v>
      </c>
    </row>
    <row r="54" spans="1:53" s="147" customFormat="1" x14ac:dyDescent="0.2">
      <c r="A54" s="152">
        <v>0</v>
      </c>
      <c r="B54" s="153">
        <v>3702.1816100441101</v>
      </c>
      <c r="C54" s="153">
        <v>6009.2780880771397</v>
      </c>
      <c r="D54" s="153">
        <v>825.81903667138704</v>
      </c>
      <c r="E54" s="153">
        <v>434.795882063872</v>
      </c>
      <c r="F54" s="153">
        <v>258.39023323091499</v>
      </c>
      <c r="G54" s="153">
        <v>0</v>
      </c>
      <c r="H54" s="153">
        <v>0</v>
      </c>
      <c r="I54" s="153">
        <v>26.759595699663301</v>
      </c>
      <c r="J54" s="153">
        <v>-2243.4236141972601</v>
      </c>
      <c r="K54" s="153">
        <v>-273.09842836430801</v>
      </c>
      <c r="L54" s="153">
        <v>-754.304126419</v>
      </c>
      <c r="M54" s="153">
        <v>8740.7024032255194</v>
      </c>
      <c r="N54" s="153">
        <v>7986.3982768065298</v>
      </c>
      <c r="O54" s="153">
        <f>M54</f>
        <v>8740.7024032255194</v>
      </c>
      <c r="P54" s="153">
        <f>IF(J54&lt;0,0,J54)</f>
        <v>0</v>
      </c>
      <c r="Q54" s="153">
        <f>IF(J54&lt;0,J54,0)</f>
        <v>-2243.4236141972601</v>
      </c>
      <c r="S54" s="152">
        <v>0</v>
      </c>
      <c r="T54" s="153">
        <v>3665.9843663463498</v>
      </c>
      <c r="U54" s="153">
        <v>6120.3143776071001</v>
      </c>
      <c r="V54" s="153">
        <v>87.058560601356206</v>
      </c>
      <c r="W54" s="153">
        <v>439.54434494965398</v>
      </c>
      <c r="X54" s="153">
        <v>171.82211727678001</v>
      </c>
      <c r="Y54" s="153">
        <v>0</v>
      </c>
      <c r="Z54" s="153">
        <v>0</v>
      </c>
      <c r="AA54" s="153">
        <v>64.752904189534505</v>
      </c>
      <c r="AB54" s="153">
        <v>-1671.0813687293501</v>
      </c>
      <c r="AC54" s="153">
        <v>-529.39769304227002</v>
      </c>
      <c r="AD54" s="153">
        <v>-780.69678194595303</v>
      </c>
      <c r="AE54" s="153">
        <v>8348.9976091991502</v>
      </c>
      <c r="AF54" s="153">
        <v>7568.3008272531997</v>
      </c>
      <c r="AG54" s="153">
        <f>AE54</f>
        <v>8348.9976091991502</v>
      </c>
      <c r="AH54" s="153">
        <f>IF(AB54&lt;0,0,AB54)</f>
        <v>0</v>
      </c>
      <c r="AI54" s="153">
        <f>IF(AB54&lt;0,AB54,0)</f>
        <v>-1671.0813687293501</v>
      </c>
      <c r="AK54" s="152">
        <v>0</v>
      </c>
      <c r="AL54" s="153">
        <v>3704.3605612720698</v>
      </c>
      <c r="AM54" s="153">
        <v>4928.8389928465303</v>
      </c>
      <c r="AN54" s="153">
        <v>101.618392132887</v>
      </c>
      <c r="AO54" s="153">
        <v>451.10919806058001</v>
      </c>
      <c r="AP54" s="153">
        <v>194.85019173556799</v>
      </c>
      <c r="AQ54" s="153">
        <v>0</v>
      </c>
      <c r="AR54" s="153">
        <v>0</v>
      </c>
      <c r="AS54" s="153">
        <v>20.003328599604199</v>
      </c>
      <c r="AT54" s="153">
        <v>-1387.76200888672</v>
      </c>
      <c r="AU54" s="153">
        <v>0</v>
      </c>
      <c r="AV54" s="153">
        <v>-655.95768864820798</v>
      </c>
      <c r="AW54" s="153">
        <v>8013.0186557605202</v>
      </c>
      <c r="AX54" s="153">
        <v>7357.0609671123102</v>
      </c>
      <c r="AY54" s="153">
        <f>AW54</f>
        <v>8013.0186557605202</v>
      </c>
      <c r="AZ54" s="153">
        <f>IF(AT54&lt;0,0,AT54)</f>
        <v>0</v>
      </c>
      <c r="BA54" s="153">
        <f>IF(AT54&lt;0,AT54,0)</f>
        <v>-1387.76200888672</v>
      </c>
    </row>
    <row r="55" spans="1:53" s="147" customFormat="1" x14ac:dyDescent="0.2">
      <c r="A55" s="152">
        <v>1.0416666666666666E-2</v>
      </c>
      <c r="B55" s="153">
        <v>3702.7150853212702</v>
      </c>
      <c r="C55" s="153">
        <v>5986.3454269423601</v>
      </c>
      <c r="D55" s="153">
        <v>632.24503916760602</v>
      </c>
      <c r="E55" s="153">
        <v>433.40567596492599</v>
      </c>
      <c r="F55" s="153">
        <v>262.42195643757702</v>
      </c>
      <c r="G55" s="153">
        <v>0</v>
      </c>
      <c r="H55" s="153">
        <v>0</v>
      </c>
      <c r="I55" s="153">
        <v>25.0128842352273</v>
      </c>
      <c r="J55" s="153">
        <v>-2047.3073817908501</v>
      </c>
      <c r="K55" s="153">
        <v>-273.23208235762002</v>
      </c>
      <c r="L55" s="153">
        <v>-749.84456692941797</v>
      </c>
      <c r="M55" s="153">
        <v>8721.6066039205107</v>
      </c>
      <c r="N55" s="153">
        <v>7971.7620369910901</v>
      </c>
      <c r="O55" s="153">
        <f t="shared" ref="O55:O118" si="3">M55</f>
        <v>8721.6066039205107</v>
      </c>
      <c r="P55" s="153">
        <f t="shared" ref="P55:P118" si="4">IF(J55&lt;0,0,J55)</f>
        <v>0</v>
      </c>
      <c r="Q55" s="153">
        <f t="shared" ref="Q55:Q118" si="5">IF(J55&lt;0,J55,0)</f>
        <v>-2047.3073817908501</v>
      </c>
      <c r="S55" s="152">
        <v>1.0416666666666666E-2</v>
      </c>
      <c r="T55" s="153">
        <v>3666.5912063072701</v>
      </c>
      <c r="U55" s="153">
        <v>6140.1802862648001</v>
      </c>
      <c r="V55" s="153">
        <v>97.171694716234796</v>
      </c>
      <c r="W55" s="153">
        <v>441.50107977808301</v>
      </c>
      <c r="X55" s="153">
        <v>166.75070311334801</v>
      </c>
      <c r="Y55" s="153">
        <v>0</v>
      </c>
      <c r="Z55" s="153">
        <v>0</v>
      </c>
      <c r="AA55" s="153">
        <v>73.869551348759401</v>
      </c>
      <c r="AB55" s="153">
        <v>-1137.32093411034</v>
      </c>
      <c r="AC55" s="153">
        <v>-1115.36516178838</v>
      </c>
      <c r="AD55" s="153">
        <v>-782.82181638714997</v>
      </c>
      <c r="AE55" s="153">
        <v>8333.3784256297695</v>
      </c>
      <c r="AF55" s="153">
        <v>7550.5566092426197</v>
      </c>
      <c r="AG55" s="153">
        <f t="shared" ref="AG55:AG118" si="6">AE55</f>
        <v>8333.3784256297695</v>
      </c>
      <c r="AH55" s="153">
        <f t="shared" ref="AH55:AH118" si="7">IF(AB55&lt;0,0,AB55)</f>
        <v>0</v>
      </c>
      <c r="AI55" s="153">
        <f t="shared" ref="AI55:AI118" si="8">IF(AB55&lt;0,AB55,0)</f>
        <v>-1137.32093411034</v>
      </c>
      <c r="AK55" s="152">
        <v>1.0416666666666666E-2</v>
      </c>
      <c r="AL55" s="153">
        <v>3705.781054133</v>
      </c>
      <c r="AM55" s="153">
        <v>4890.2885052091096</v>
      </c>
      <c r="AN55" s="153">
        <v>102.82248077763001</v>
      </c>
      <c r="AO55" s="153">
        <v>451.98195878555299</v>
      </c>
      <c r="AP55" s="153">
        <v>194.59489110020399</v>
      </c>
      <c r="AQ55" s="153">
        <v>0</v>
      </c>
      <c r="AR55" s="153">
        <v>0</v>
      </c>
      <c r="AS55" s="153">
        <v>19.530475079021201</v>
      </c>
      <c r="AT55" s="153">
        <v>-1347.84400179811</v>
      </c>
      <c r="AU55" s="153">
        <v>0</v>
      </c>
      <c r="AV55" s="153">
        <v>-652.69866534460198</v>
      </c>
      <c r="AW55" s="153">
        <v>8017.1553632864097</v>
      </c>
      <c r="AX55" s="153">
        <v>7364.4566979418096</v>
      </c>
      <c r="AY55" s="153">
        <f t="shared" ref="AY55:AY118" si="9">AW55</f>
        <v>8017.1553632864097</v>
      </c>
      <c r="AZ55" s="153">
        <f t="shared" ref="AZ55:AZ118" si="10">IF(AT55&lt;0,0,AT55)</f>
        <v>0</v>
      </c>
      <c r="BA55" s="153">
        <f t="shared" ref="BA55:BA118" si="11">IF(AT55&lt;0,AT55,0)</f>
        <v>-1347.84400179811</v>
      </c>
    </row>
    <row r="56" spans="1:53" s="147" customFormat="1" x14ac:dyDescent="0.2">
      <c r="A56" s="152">
        <v>2.0833333333333332E-2</v>
      </c>
      <c r="B56" s="153">
        <v>3704.66915324096</v>
      </c>
      <c r="C56" s="153">
        <v>6053.38249219316</v>
      </c>
      <c r="D56" s="153">
        <v>516.75428779899005</v>
      </c>
      <c r="E56" s="153">
        <v>433.01814750528803</v>
      </c>
      <c r="F56" s="153">
        <v>261.85722932719</v>
      </c>
      <c r="G56" s="153">
        <v>0</v>
      </c>
      <c r="H56" s="153">
        <v>0</v>
      </c>
      <c r="I56" s="153">
        <v>19.980428587231501</v>
      </c>
      <c r="J56" s="153">
        <v>-1873.9336691738699</v>
      </c>
      <c r="K56" s="153">
        <v>-273.578214868587</v>
      </c>
      <c r="L56" s="153">
        <v>-754.27574111144202</v>
      </c>
      <c r="M56" s="153">
        <v>8842.1498546103503</v>
      </c>
      <c r="N56" s="153">
        <v>8087.8741134989104</v>
      </c>
      <c r="O56" s="153">
        <f t="shared" si="3"/>
        <v>8842.1498546103503</v>
      </c>
      <c r="P56" s="153">
        <f t="shared" si="4"/>
        <v>0</v>
      </c>
      <c r="Q56" s="153">
        <f t="shared" si="5"/>
        <v>-1873.9336691738699</v>
      </c>
      <c r="S56" s="152">
        <v>2.0833333333333332E-2</v>
      </c>
      <c r="T56" s="153">
        <v>3665.5842996743299</v>
      </c>
      <c r="U56" s="153">
        <v>6069.4382067079896</v>
      </c>
      <c r="V56" s="153">
        <v>97.198448628891498</v>
      </c>
      <c r="W56" s="153">
        <v>439.70991725719603</v>
      </c>
      <c r="X56" s="153">
        <v>166.744337977502</v>
      </c>
      <c r="Y56" s="153">
        <v>0</v>
      </c>
      <c r="Z56" s="153">
        <v>0</v>
      </c>
      <c r="AA56" s="153">
        <v>86.138424433063506</v>
      </c>
      <c r="AB56" s="153">
        <v>-1008.38408345176</v>
      </c>
      <c r="AC56" s="153">
        <v>-1113.4962443538</v>
      </c>
      <c r="AD56" s="153">
        <v>-776.40147288284595</v>
      </c>
      <c r="AE56" s="153">
        <v>8402.9333068734195</v>
      </c>
      <c r="AF56" s="153">
        <v>7626.5318339905698</v>
      </c>
      <c r="AG56" s="153">
        <f t="shared" si="6"/>
        <v>8402.9333068734195</v>
      </c>
      <c r="AH56" s="153">
        <f t="shared" si="7"/>
        <v>0</v>
      </c>
      <c r="AI56" s="153">
        <f t="shared" si="8"/>
        <v>-1008.38408345176</v>
      </c>
      <c r="AK56" s="152">
        <v>2.0833333333333332E-2</v>
      </c>
      <c r="AL56" s="153">
        <v>3705.4409551579702</v>
      </c>
      <c r="AM56" s="153">
        <v>4866.94184396319</v>
      </c>
      <c r="AN56" s="153">
        <v>99.176767426243103</v>
      </c>
      <c r="AO56" s="153">
        <v>449.13281135492701</v>
      </c>
      <c r="AP56" s="153">
        <v>194.58909261978599</v>
      </c>
      <c r="AQ56" s="153">
        <v>0</v>
      </c>
      <c r="AR56" s="153">
        <v>0</v>
      </c>
      <c r="AS56" s="153">
        <v>20.821955884018099</v>
      </c>
      <c r="AT56" s="153">
        <v>-1298.2444056422401</v>
      </c>
      <c r="AU56" s="153">
        <v>0</v>
      </c>
      <c r="AV56" s="153">
        <v>-650.42964137361605</v>
      </c>
      <c r="AW56" s="153">
        <v>8037.8590207638899</v>
      </c>
      <c r="AX56" s="153">
        <v>7387.4293793902798</v>
      </c>
      <c r="AY56" s="153">
        <f t="shared" si="9"/>
        <v>8037.8590207638899</v>
      </c>
      <c r="AZ56" s="153">
        <f t="shared" si="10"/>
        <v>0</v>
      </c>
      <c r="BA56" s="153">
        <f t="shared" si="11"/>
        <v>-1298.2444056422401</v>
      </c>
    </row>
    <row r="57" spans="1:53" s="147" customFormat="1" x14ac:dyDescent="0.2">
      <c r="A57" s="152">
        <v>3.125E-2</v>
      </c>
      <c r="B57" s="153">
        <v>3704.4357690009801</v>
      </c>
      <c r="C57" s="153">
        <v>5932.2938254614701</v>
      </c>
      <c r="D57" s="153">
        <v>503.173431909025</v>
      </c>
      <c r="E57" s="153">
        <v>434.30793514825302</v>
      </c>
      <c r="F57" s="153">
        <v>255.87267130276001</v>
      </c>
      <c r="G57" s="153">
        <v>0</v>
      </c>
      <c r="H57" s="153">
        <v>0</v>
      </c>
      <c r="I57" s="153">
        <v>18.150066890211502</v>
      </c>
      <c r="J57" s="153">
        <v>-1520.6018845485601</v>
      </c>
      <c r="K57" s="153">
        <v>-462.79204161099102</v>
      </c>
      <c r="L57" s="153">
        <v>-743.49804084787502</v>
      </c>
      <c r="M57" s="153">
        <v>8864.8397735531507</v>
      </c>
      <c r="N57" s="153">
        <v>8121.3417327052803</v>
      </c>
      <c r="O57" s="153">
        <f t="shared" si="3"/>
        <v>8864.8397735531507</v>
      </c>
      <c r="P57" s="153">
        <f t="shared" si="4"/>
        <v>0</v>
      </c>
      <c r="Q57" s="153">
        <f t="shared" si="5"/>
        <v>-1520.6018845485601</v>
      </c>
      <c r="S57" s="152">
        <v>3.125E-2</v>
      </c>
      <c r="T57" s="153">
        <v>3665.4842585862002</v>
      </c>
      <c r="U57" s="153">
        <v>5883.8327289099298</v>
      </c>
      <c r="V57" s="153">
        <v>97.292087833488097</v>
      </c>
      <c r="W57" s="153">
        <v>443.29600161876999</v>
      </c>
      <c r="X57" s="153">
        <v>166.655226075656</v>
      </c>
      <c r="Y57" s="153">
        <v>0</v>
      </c>
      <c r="Z57" s="153">
        <v>0</v>
      </c>
      <c r="AA57" s="153">
        <v>79.496785292628701</v>
      </c>
      <c r="AB57" s="153">
        <v>-799.00388216080103</v>
      </c>
      <c r="AC57" s="153">
        <v>-1113.6728273655301</v>
      </c>
      <c r="AD57" s="153">
        <v>-759.62446206292202</v>
      </c>
      <c r="AE57" s="153">
        <v>8423.3803787903507</v>
      </c>
      <c r="AF57" s="153">
        <v>7663.7559167274203</v>
      </c>
      <c r="AG57" s="153">
        <f t="shared" si="6"/>
        <v>8423.3803787903507</v>
      </c>
      <c r="AH57" s="153">
        <f t="shared" si="7"/>
        <v>0</v>
      </c>
      <c r="AI57" s="153">
        <f t="shared" si="8"/>
        <v>-799.00388216080103</v>
      </c>
      <c r="AK57" s="152">
        <v>3.125E-2</v>
      </c>
      <c r="AL57" s="153">
        <v>3705.3275671235801</v>
      </c>
      <c r="AM57" s="153">
        <v>4879.5766997345399</v>
      </c>
      <c r="AN57" s="153">
        <v>96.541152089174403</v>
      </c>
      <c r="AO57" s="153">
        <v>452.62142414758199</v>
      </c>
      <c r="AP57" s="153">
        <v>194.575937496405</v>
      </c>
      <c r="AQ57" s="153">
        <v>0</v>
      </c>
      <c r="AR57" s="153">
        <v>0</v>
      </c>
      <c r="AS57" s="153">
        <v>18.830684260410099</v>
      </c>
      <c r="AT57" s="153">
        <v>-1276.7717695546301</v>
      </c>
      <c r="AU57" s="153">
        <v>0</v>
      </c>
      <c r="AV57" s="153">
        <v>-651.650643648705</v>
      </c>
      <c r="AW57" s="153">
        <v>8070.7016952970698</v>
      </c>
      <c r="AX57" s="153">
        <v>7419.05105164836</v>
      </c>
      <c r="AY57" s="153">
        <f t="shared" si="9"/>
        <v>8070.7016952970698</v>
      </c>
      <c r="AZ57" s="153">
        <f t="shared" si="10"/>
        <v>0</v>
      </c>
      <c r="BA57" s="153">
        <f t="shared" si="11"/>
        <v>-1276.7717695546301</v>
      </c>
    </row>
    <row r="58" spans="1:53" s="147" customFormat="1" x14ac:dyDescent="0.2">
      <c r="A58" s="152">
        <v>4.1666666666666699E-2</v>
      </c>
      <c r="B58" s="153">
        <v>3703.59542943117</v>
      </c>
      <c r="C58" s="153">
        <v>6029.6316110465496</v>
      </c>
      <c r="D58" s="153">
        <v>497.80657790938801</v>
      </c>
      <c r="E58" s="153">
        <v>434.83370147733899</v>
      </c>
      <c r="F58" s="153">
        <v>210.701169185861</v>
      </c>
      <c r="G58" s="153">
        <v>0</v>
      </c>
      <c r="H58" s="153">
        <v>0</v>
      </c>
      <c r="I58" s="153">
        <v>23.072750354785601</v>
      </c>
      <c r="J58" s="153">
        <v>-1485.1929989494499</v>
      </c>
      <c r="K58" s="153">
        <v>-572.65843598586503</v>
      </c>
      <c r="L58" s="153">
        <v>-751.63207804006197</v>
      </c>
      <c r="M58" s="153">
        <v>8841.7898044697795</v>
      </c>
      <c r="N58" s="153">
        <v>8090.1577264297202</v>
      </c>
      <c r="O58" s="153">
        <f t="shared" si="3"/>
        <v>8841.7898044697795</v>
      </c>
      <c r="P58" s="153">
        <f t="shared" si="4"/>
        <v>0</v>
      </c>
      <c r="Q58" s="153">
        <f t="shared" si="5"/>
        <v>-1485.1929989494499</v>
      </c>
      <c r="S58" s="152">
        <v>4.1666666666666699E-2</v>
      </c>
      <c r="T58" s="153">
        <v>3666.8579228486401</v>
      </c>
      <c r="U58" s="153">
        <v>5911.7398307809999</v>
      </c>
      <c r="V58" s="153">
        <v>97.2252025415482</v>
      </c>
      <c r="W58" s="153">
        <v>445.150955968907</v>
      </c>
      <c r="X58" s="153">
        <v>166.655226075656</v>
      </c>
      <c r="Y58" s="153">
        <v>0</v>
      </c>
      <c r="Z58" s="153">
        <v>0</v>
      </c>
      <c r="AA58" s="153">
        <v>77.590614657792898</v>
      </c>
      <c r="AB58" s="153">
        <v>-807.57942777036601</v>
      </c>
      <c r="AC58" s="153">
        <v>-1108.5264656587599</v>
      </c>
      <c r="AD58" s="153">
        <v>-762.30752646940198</v>
      </c>
      <c r="AE58" s="153">
        <v>8449.1138594444201</v>
      </c>
      <c r="AF58" s="153">
        <v>7686.8063329750203</v>
      </c>
      <c r="AG58" s="153">
        <f t="shared" si="6"/>
        <v>8449.1138594444201</v>
      </c>
      <c r="AH58" s="153">
        <f t="shared" si="7"/>
        <v>0</v>
      </c>
      <c r="AI58" s="153">
        <f t="shared" si="8"/>
        <v>-807.57942777036601</v>
      </c>
      <c r="AK58" s="152">
        <v>4.1666666666666699E-2</v>
      </c>
      <c r="AL58" s="153">
        <v>3704.0671103037098</v>
      </c>
      <c r="AM58" s="153">
        <v>4876.3544040897305</v>
      </c>
      <c r="AN58" s="153">
        <v>96.133099928305498</v>
      </c>
      <c r="AO58" s="153">
        <v>457.00913860864</v>
      </c>
      <c r="AP58" s="153">
        <v>194.51353385784901</v>
      </c>
      <c r="AQ58" s="153">
        <v>0</v>
      </c>
      <c r="AR58" s="153">
        <v>0</v>
      </c>
      <c r="AS58" s="153">
        <v>18.598941102252699</v>
      </c>
      <c r="AT58" s="153">
        <v>-1240.90531867657</v>
      </c>
      <c r="AU58" s="153">
        <v>0</v>
      </c>
      <c r="AV58" s="153">
        <v>-651.52424130012901</v>
      </c>
      <c r="AW58" s="153">
        <v>8105.7709092139103</v>
      </c>
      <c r="AX58" s="153">
        <v>7454.2466679137797</v>
      </c>
      <c r="AY58" s="153">
        <f t="shared" si="9"/>
        <v>8105.7709092139103</v>
      </c>
      <c r="AZ58" s="153">
        <f t="shared" si="10"/>
        <v>0</v>
      </c>
      <c r="BA58" s="153">
        <f t="shared" si="11"/>
        <v>-1240.90531867657</v>
      </c>
    </row>
    <row r="59" spans="1:53" s="147" customFormat="1" x14ac:dyDescent="0.2">
      <c r="A59" s="152">
        <v>5.2083333333333301E-2</v>
      </c>
      <c r="B59" s="153">
        <v>3705.92959746822</v>
      </c>
      <c r="C59" s="153">
        <v>6055.2878891909104</v>
      </c>
      <c r="D59" s="153">
        <v>500.94782966440999</v>
      </c>
      <c r="E59" s="153">
        <v>437.53892667203002</v>
      </c>
      <c r="F59" s="153">
        <v>207.04174501985599</v>
      </c>
      <c r="G59" s="153">
        <v>0</v>
      </c>
      <c r="H59" s="153">
        <v>0</v>
      </c>
      <c r="I59" s="153">
        <v>22.9552927781873</v>
      </c>
      <c r="J59" s="153">
        <v>-1431.7318610059699</v>
      </c>
      <c r="K59" s="153">
        <v>-671.472069350526</v>
      </c>
      <c r="L59" s="153">
        <v>-754.146449453385</v>
      </c>
      <c r="M59" s="153">
        <v>8826.4973504371101</v>
      </c>
      <c r="N59" s="153">
        <v>8072.3509009837298</v>
      </c>
      <c r="O59" s="153">
        <f t="shared" si="3"/>
        <v>8826.4973504371101</v>
      </c>
      <c r="P59" s="153">
        <f t="shared" si="4"/>
        <v>0</v>
      </c>
      <c r="Q59" s="153">
        <f t="shared" si="5"/>
        <v>-1431.7318610059699</v>
      </c>
      <c r="S59" s="152">
        <v>5.2083333333333301E-2</v>
      </c>
      <c r="T59" s="153">
        <v>3666.64458868773</v>
      </c>
      <c r="U59" s="153">
        <v>5947.19809433105</v>
      </c>
      <c r="V59" s="153">
        <v>96.884083011000797</v>
      </c>
      <c r="W59" s="153">
        <v>446.203360182685</v>
      </c>
      <c r="X59" s="153">
        <v>166.655226075656</v>
      </c>
      <c r="Y59" s="153">
        <v>0</v>
      </c>
      <c r="Z59" s="153">
        <v>0</v>
      </c>
      <c r="AA59" s="153">
        <v>75.671558548954494</v>
      </c>
      <c r="AB59" s="153">
        <v>-859.35760203945995</v>
      </c>
      <c r="AC59" s="153">
        <v>-1108.32116763097</v>
      </c>
      <c r="AD59" s="153">
        <v>-765.546196481891</v>
      </c>
      <c r="AE59" s="153">
        <v>8431.5781411666503</v>
      </c>
      <c r="AF59" s="153">
        <v>7666.0319446847598</v>
      </c>
      <c r="AG59" s="153">
        <f t="shared" si="6"/>
        <v>8431.5781411666503</v>
      </c>
      <c r="AH59" s="153">
        <f t="shared" si="7"/>
        <v>0</v>
      </c>
      <c r="AI59" s="153">
        <f t="shared" si="8"/>
        <v>-859.35760203945995</v>
      </c>
      <c r="AK59" s="152">
        <v>5.2083333333333301E-2</v>
      </c>
      <c r="AL59" s="153">
        <v>3702.6398766836901</v>
      </c>
      <c r="AM59" s="153">
        <v>4873.45748747568</v>
      </c>
      <c r="AN59" s="153">
        <v>96.407364972340005</v>
      </c>
      <c r="AO59" s="153">
        <v>457.83756444700902</v>
      </c>
      <c r="AP59" s="153">
        <v>194.51353385784901</v>
      </c>
      <c r="AQ59" s="153">
        <v>0</v>
      </c>
      <c r="AR59" s="153">
        <v>0</v>
      </c>
      <c r="AS59" s="153">
        <v>20.349804890721298</v>
      </c>
      <c r="AT59" s="153">
        <v>-1169.3737545056799</v>
      </c>
      <c r="AU59" s="153">
        <v>0</v>
      </c>
      <c r="AV59" s="153">
        <v>-651.26600799216396</v>
      </c>
      <c r="AW59" s="153">
        <v>8175.8318778216099</v>
      </c>
      <c r="AX59" s="153">
        <v>7524.5658698294401</v>
      </c>
      <c r="AY59" s="153">
        <f t="shared" si="9"/>
        <v>8175.8318778216099</v>
      </c>
      <c r="AZ59" s="153">
        <f t="shared" si="10"/>
        <v>0</v>
      </c>
      <c r="BA59" s="153">
        <f t="shared" si="11"/>
        <v>-1169.3737545056799</v>
      </c>
    </row>
    <row r="60" spans="1:53" s="147" customFormat="1" x14ac:dyDescent="0.2">
      <c r="A60" s="152">
        <v>6.25E-2</v>
      </c>
      <c r="B60" s="153">
        <v>3707.37682724041</v>
      </c>
      <c r="C60" s="153">
        <v>6088.1704122594101</v>
      </c>
      <c r="D60" s="153">
        <v>503.37393464960797</v>
      </c>
      <c r="E60" s="153">
        <v>438.36935597822799</v>
      </c>
      <c r="F60" s="153">
        <v>216.50464370796999</v>
      </c>
      <c r="G60" s="153">
        <v>0</v>
      </c>
      <c r="H60" s="153">
        <v>0</v>
      </c>
      <c r="I60" s="153">
        <v>25.332058343977401</v>
      </c>
      <c r="J60" s="153">
        <v>-1485.07278414556</v>
      </c>
      <c r="K60" s="153">
        <v>-694.50261763922799</v>
      </c>
      <c r="L60" s="153">
        <v>-757.27817914508898</v>
      </c>
      <c r="M60" s="153">
        <v>8799.5518303948102</v>
      </c>
      <c r="N60" s="153">
        <v>8042.2736512497204</v>
      </c>
      <c r="O60" s="153">
        <f t="shared" si="3"/>
        <v>8799.5518303948102</v>
      </c>
      <c r="P60" s="153">
        <f t="shared" si="4"/>
        <v>0</v>
      </c>
      <c r="Q60" s="153">
        <f t="shared" si="5"/>
        <v>-1485.07278414556</v>
      </c>
      <c r="S60" s="152">
        <v>6.25E-2</v>
      </c>
      <c r="T60" s="153">
        <v>3666.13111498237</v>
      </c>
      <c r="U60" s="153">
        <v>5941.6999221001997</v>
      </c>
      <c r="V60" s="153">
        <v>95.874108519861394</v>
      </c>
      <c r="W60" s="153">
        <v>446.60874312526602</v>
      </c>
      <c r="X60" s="153">
        <v>166.655226075656</v>
      </c>
      <c r="Y60" s="153">
        <v>0</v>
      </c>
      <c r="Z60" s="153">
        <v>0</v>
      </c>
      <c r="AA60" s="153">
        <v>75.195238093659995</v>
      </c>
      <c r="AB60" s="153">
        <v>-906.29453925359599</v>
      </c>
      <c r="AC60" s="153">
        <v>-1106.6392214079301</v>
      </c>
      <c r="AD60" s="153">
        <v>-765.02286566131102</v>
      </c>
      <c r="AE60" s="153">
        <v>8379.2305922354899</v>
      </c>
      <c r="AF60" s="153">
        <v>7614.20772657418</v>
      </c>
      <c r="AG60" s="153">
        <f t="shared" si="6"/>
        <v>8379.2305922354899</v>
      </c>
      <c r="AH60" s="153">
        <f t="shared" si="7"/>
        <v>0</v>
      </c>
      <c r="AI60" s="153">
        <f t="shared" si="8"/>
        <v>-906.29453925359599</v>
      </c>
      <c r="AK60" s="152">
        <v>6.25E-2</v>
      </c>
      <c r="AL60" s="153">
        <v>3702.2464540709998</v>
      </c>
      <c r="AM60" s="153">
        <v>4873.0801768063402</v>
      </c>
      <c r="AN60" s="153">
        <v>96.547841368462201</v>
      </c>
      <c r="AO60" s="153">
        <v>458.29606410677297</v>
      </c>
      <c r="AP60" s="153">
        <v>194.51353385784901</v>
      </c>
      <c r="AQ60" s="153">
        <v>0</v>
      </c>
      <c r="AR60" s="153">
        <v>0</v>
      </c>
      <c r="AS60" s="153">
        <v>21.131475851066099</v>
      </c>
      <c r="AT60" s="153">
        <v>-1217.9048575684501</v>
      </c>
      <c r="AU60" s="153">
        <v>0</v>
      </c>
      <c r="AV60" s="153">
        <v>-651.249161986991</v>
      </c>
      <c r="AW60" s="153">
        <v>8127.9106884930297</v>
      </c>
      <c r="AX60" s="153">
        <v>7476.66152650604</v>
      </c>
      <c r="AY60" s="153">
        <f t="shared" si="9"/>
        <v>8127.9106884930297</v>
      </c>
      <c r="AZ60" s="153">
        <f t="shared" si="10"/>
        <v>0</v>
      </c>
      <c r="BA60" s="153">
        <f t="shared" si="11"/>
        <v>-1217.9048575684501</v>
      </c>
    </row>
    <row r="61" spans="1:53" s="147" customFormat="1" x14ac:dyDescent="0.2">
      <c r="A61" s="152">
        <v>7.2916666666666699E-2</v>
      </c>
      <c r="B61" s="153">
        <v>3706.4498030261402</v>
      </c>
      <c r="C61" s="153">
        <v>6039.6033158656401</v>
      </c>
      <c r="D61" s="153">
        <v>503.32046752407098</v>
      </c>
      <c r="E61" s="153">
        <v>438.07449177059402</v>
      </c>
      <c r="F61" s="153">
        <v>221.23747067763301</v>
      </c>
      <c r="G61" s="153">
        <v>0</v>
      </c>
      <c r="H61" s="153">
        <v>0</v>
      </c>
      <c r="I61" s="153">
        <v>30.169926365170301</v>
      </c>
      <c r="J61" s="153">
        <v>-1458.2382438672601</v>
      </c>
      <c r="K61" s="153">
        <v>-693.97423935713505</v>
      </c>
      <c r="L61" s="153">
        <v>-753.06763175688502</v>
      </c>
      <c r="M61" s="153">
        <v>8786.6429920048504</v>
      </c>
      <c r="N61" s="153">
        <v>8033.5753602479699</v>
      </c>
      <c r="O61" s="153">
        <f t="shared" si="3"/>
        <v>8786.6429920048504</v>
      </c>
      <c r="P61" s="153">
        <f t="shared" si="4"/>
        <v>0</v>
      </c>
      <c r="Q61" s="153">
        <f t="shared" si="5"/>
        <v>-1458.2382438672601</v>
      </c>
      <c r="S61" s="152">
        <v>7.2916666666666699E-2</v>
      </c>
      <c r="T61" s="153">
        <v>3668.1649690260301</v>
      </c>
      <c r="U61" s="153">
        <v>5874.2526157006696</v>
      </c>
      <c r="V61" s="153">
        <v>90.014912856161203</v>
      </c>
      <c r="W61" s="153">
        <v>445.92473957721899</v>
      </c>
      <c r="X61" s="153">
        <v>166.61591230248001</v>
      </c>
      <c r="Y61" s="153">
        <v>0</v>
      </c>
      <c r="Z61" s="153">
        <v>0</v>
      </c>
      <c r="AA61" s="153">
        <v>71.513427450310601</v>
      </c>
      <c r="AB61" s="153">
        <v>-866.07910203237702</v>
      </c>
      <c r="AC61" s="153">
        <v>-1106.0749570053699</v>
      </c>
      <c r="AD61" s="153">
        <v>-758.85439927681</v>
      </c>
      <c r="AE61" s="153">
        <v>8344.3325178751293</v>
      </c>
      <c r="AF61" s="153">
        <v>7585.4781185983202</v>
      </c>
      <c r="AG61" s="153">
        <f t="shared" si="6"/>
        <v>8344.3325178751293</v>
      </c>
      <c r="AH61" s="153">
        <f t="shared" si="7"/>
        <v>0</v>
      </c>
      <c r="AI61" s="153">
        <f t="shared" si="8"/>
        <v>-866.07910203237702</v>
      </c>
      <c r="AK61" s="152">
        <v>7.2916666666666699E-2</v>
      </c>
      <c r="AL61" s="153">
        <v>3705.2808702708298</v>
      </c>
      <c r="AM61" s="153">
        <v>4861.1282319551401</v>
      </c>
      <c r="AN61" s="153">
        <v>95.176517679367706</v>
      </c>
      <c r="AO61" s="153">
        <v>458.70233293190802</v>
      </c>
      <c r="AP61" s="153">
        <v>194.46475587690799</v>
      </c>
      <c r="AQ61" s="153">
        <v>0</v>
      </c>
      <c r="AR61" s="153">
        <v>0</v>
      </c>
      <c r="AS61" s="153">
        <v>20.398559111333402</v>
      </c>
      <c r="AT61" s="153">
        <v>-1290.1052705156101</v>
      </c>
      <c r="AU61" s="153">
        <v>0</v>
      </c>
      <c r="AV61" s="153">
        <v>-650.34531284836703</v>
      </c>
      <c r="AW61" s="153">
        <v>8045.0459973098796</v>
      </c>
      <c r="AX61" s="153">
        <v>7394.7006844615098</v>
      </c>
      <c r="AY61" s="153">
        <f t="shared" si="9"/>
        <v>8045.0459973098796</v>
      </c>
      <c r="AZ61" s="153">
        <f t="shared" si="10"/>
        <v>0</v>
      </c>
      <c r="BA61" s="153">
        <f t="shared" si="11"/>
        <v>-1290.1052705156101</v>
      </c>
    </row>
    <row r="62" spans="1:53" s="147" customFormat="1" x14ac:dyDescent="0.2">
      <c r="A62" s="152">
        <v>8.3333333333333301E-2</v>
      </c>
      <c r="B62" s="153">
        <v>3702.97522066396</v>
      </c>
      <c r="C62" s="153">
        <v>5952.2124315822302</v>
      </c>
      <c r="D62" s="153">
        <v>507.79840761571103</v>
      </c>
      <c r="E62" s="153">
        <v>437.055457607275</v>
      </c>
      <c r="F62" s="153">
        <v>200.04117955306199</v>
      </c>
      <c r="G62" s="153">
        <v>0</v>
      </c>
      <c r="H62" s="153">
        <v>0</v>
      </c>
      <c r="I62" s="153">
        <v>31.825146335727499</v>
      </c>
      <c r="J62" s="153">
        <v>-1141.4252377309001</v>
      </c>
      <c r="K62" s="153">
        <v>-923.01694178104503</v>
      </c>
      <c r="L62" s="153">
        <v>-745.09863379743501</v>
      </c>
      <c r="M62" s="153">
        <v>8767.4656638460292</v>
      </c>
      <c r="N62" s="153">
        <v>8022.3670300485901</v>
      </c>
      <c r="O62" s="153">
        <f t="shared" si="3"/>
        <v>8767.4656638460292</v>
      </c>
      <c r="P62" s="153">
        <f t="shared" si="4"/>
        <v>0</v>
      </c>
      <c r="Q62" s="153">
        <f t="shared" si="5"/>
        <v>-1141.4252377309001</v>
      </c>
      <c r="S62" s="152">
        <v>8.3333333333333301E-2</v>
      </c>
      <c r="T62" s="153">
        <v>3669.0118261980501</v>
      </c>
      <c r="U62" s="153">
        <v>5899.44566894122</v>
      </c>
      <c r="V62" s="153">
        <v>94.670164589873707</v>
      </c>
      <c r="W62" s="153">
        <v>446.76413003364502</v>
      </c>
      <c r="X62" s="153">
        <v>165.487631246398</v>
      </c>
      <c r="Y62" s="153">
        <v>0</v>
      </c>
      <c r="Z62" s="153">
        <v>0</v>
      </c>
      <c r="AA62" s="153">
        <v>71.855167780218494</v>
      </c>
      <c r="AB62" s="153">
        <v>-969.95507387881105</v>
      </c>
      <c r="AC62" s="153">
        <v>-1102.6936635053501</v>
      </c>
      <c r="AD62" s="153">
        <v>-761.27923719499404</v>
      </c>
      <c r="AE62" s="153">
        <v>8274.5858514052397</v>
      </c>
      <c r="AF62" s="153">
        <v>7513.3066142102498</v>
      </c>
      <c r="AG62" s="153">
        <f t="shared" si="6"/>
        <v>8274.5858514052397</v>
      </c>
      <c r="AH62" s="153">
        <f t="shared" si="7"/>
        <v>0</v>
      </c>
      <c r="AI62" s="153">
        <f t="shared" si="8"/>
        <v>-969.95507387881105</v>
      </c>
      <c r="AK62" s="152">
        <v>8.3333333333333301E-2</v>
      </c>
      <c r="AL62" s="153">
        <v>3705.5876725011299</v>
      </c>
      <c r="AM62" s="153">
        <v>4935.6696817177499</v>
      </c>
      <c r="AN62" s="153">
        <v>101.752179249721</v>
      </c>
      <c r="AO62" s="153">
        <v>455.7121987374</v>
      </c>
      <c r="AP62" s="153">
        <v>194.42844760414101</v>
      </c>
      <c r="AQ62" s="153">
        <v>0</v>
      </c>
      <c r="AR62" s="153">
        <v>0</v>
      </c>
      <c r="AS62" s="153">
        <v>21.199844789916</v>
      </c>
      <c r="AT62" s="153">
        <v>-1234.0068372107801</v>
      </c>
      <c r="AU62" s="153">
        <v>-102.27516651938799</v>
      </c>
      <c r="AV62" s="153">
        <v>-656.88296561072502</v>
      </c>
      <c r="AW62" s="153">
        <v>8078.0680208698896</v>
      </c>
      <c r="AX62" s="153">
        <v>7421.1850552591604</v>
      </c>
      <c r="AY62" s="153">
        <f t="shared" si="9"/>
        <v>8078.0680208698896</v>
      </c>
      <c r="AZ62" s="153">
        <f t="shared" si="10"/>
        <v>0</v>
      </c>
      <c r="BA62" s="153">
        <f t="shared" si="11"/>
        <v>-1234.0068372107801</v>
      </c>
    </row>
    <row r="63" spans="1:53" s="147" customFormat="1" x14ac:dyDescent="0.2">
      <c r="A63" s="152">
        <v>9.375E-2</v>
      </c>
      <c r="B63" s="153">
        <v>3698.79369604453</v>
      </c>
      <c r="C63" s="153">
        <v>6042.8258980639603</v>
      </c>
      <c r="D63" s="153">
        <v>508.42665347950702</v>
      </c>
      <c r="E63" s="153">
        <v>437.479795818404</v>
      </c>
      <c r="F63" s="153">
        <v>198.094300274283</v>
      </c>
      <c r="G63" s="153">
        <v>0</v>
      </c>
      <c r="H63" s="153">
        <v>0</v>
      </c>
      <c r="I63" s="153">
        <v>34.150464601861799</v>
      </c>
      <c r="J63" s="153">
        <v>-1125.54608827572</v>
      </c>
      <c r="K63" s="153">
        <v>-1107.8247381303599</v>
      </c>
      <c r="L63" s="153">
        <v>-752.85022214693697</v>
      </c>
      <c r="M63" s="153">
        <v>8686.3999818764696</v>
      </c>
      <c r="N63" s="153">
        <v>7933.5497597295298</v>
      </c>
      <c r="O63" s="153">
        <f t="shared" si="3"/>
        <v>8686.3999818764696</v>
      </c>
      <c r="P63" s="153">
        <f t="shared" si="4"/>
        <v>0</v>
      </c>
      <c r="Q63" s="153">
        <f t="shared" si="5"/>
        <v>-1125.54608827572</v>
      </c>
      <c r="S63" s="152">
        <v>9.375E-2</v>
      </c>
      <c r="T63" s="153">
        <v>3665.1975175471298</v>
      </c>
      <c r="U63" s="153">
        <v>5892.3276501538903</v>
      </c>
      <c r="V63" s="153">
        <v>96.148341227574306</v>
      </c>
      <c r="W63" s="153">
        <v>446.52667943012102</v>
      </c>
      <c r="X63" s="153">
        <v>165.487631246398</v>
      </c>
      <c r="Y63" s="153">
        <v>0</v>
      </c>
      <c r="Z63" s="153">
        <v>0</v>
      </c>
      <c r="AA63" s="153">
        <v>63.057322741369703</v>
      </c>
      <c r="AB63" s="153">
        <v>-1022.7515743488</v>
      </c>
      <c r="AC63" s="153">
        <v>-1101.08238653439</v>
      </c>
      <c r="AD63" s="153">
        <v>-760.31547971953796</v>
      </c>
      <c r="AE63" s="153">
        <v>8204.9111814632906</v>
      </c>
      <c r="AF63" s="153">
        <v>7444.5957017437504</v>
      </c>
      <c r="AG63" s="153">
        <f t="shared" si="6"/>
        <v>8204.9111814632906</v>
      </c>
      <c r="AH63" s="153">
        <f t="shared" si="7"/>
        <v>0</v>
      </c>
      <c r="AI63" s="153">
        <f t="shared" si="8"/>
        <v>-1022.7515743488</v>
      </c>
      <c r="AK63" s="152">
        <v>9.375E-2</v>
      </c>
      <c r="AL63" s="153">
        <v>3705.39427458723</v>
      </c>
      <c r="AM63" s="153">
        <v>4895.0324176099602</v>
      </c>
      <c r="AN63" s="153">
        <v>97.858960012888403</v>
      </c>
      <c r="AO63" s="153">
        <v>456.16113254228702</v>
      </c>
      <c r="AP63" s="153">
        <v>194.404242088964</v>
      </c>
      <c r="AQ63" s="153">
        <v>0</v>
      </c>
      <c r="AR63" s="153">
        <v>0</v>
      </c>
      <c r="AS63" s="153">
        <v>22.988174527999099</v>
      </c>
      <c r="AT63" s="153">
        <v>-1245.24830560641</v>
      </c>
      <c r="AU63" s="153">
        <v>-109.685436965742</v>
      </c>
      <c r="AV63" s="153">
        <v>-653.27804952363704</v>
      </c>
      <c r="AW63" s="153">
        <v>8016.9054587971896</v>
      </c>
      <c r="AX63" s="153">
        <v>7363.6274092735503</v>
      </c>
      <c r="AY63" s="153">
        <f t="shared" si="9"/>
        <v>8016.9054587971896</v>
      </c>
      <c r="AZ63" s="153">
        <f t="shared" si="10"/>
        <v>0</v>
      </c>
      <c r="BA63" s="153">
        <f t="shared" si="11"/>
        <v>-1245.24830560641</v>
      </c>
    </row>
    <row r="64" spans="1:53" s="147" customFormat="1" x14ac:dyDescent="0.2">
      <c r="A64" s="152">
        <v>0.104166666666667</v>
      </c>
      <c r="B64" s="153">
        <v>3697.5399599452799</v>
      </c>
      <c r="C64" s="153">
        <v>5966.2483605006</v>
      </c>
      <c r="D64" s="153">
        <v>508.33308702963802</v>
      </c>
      <c r="E64" s="153">
        <v>436.40509899034703</v>
      </c>
      <c r="F64" s="153">
        <v>198.045569322207</v>
      </c>
      <c r="G64" s="153">
        <v>0</v>
      </c>
      <c r="H64" s="153">
        <v>0</v>
      </c>
      <c r="I64" s="153">
        <v>38.453087816618002</v>
      </c>
      <c r="J64" s="153">
        <v>-1058.85767903233</v>
      </c>
      <c r="K64" s="153">
        <v>-1105.1308659602701</v>
      </c>
      <c r="L64" s="153">
        <v>-746.08670862782901</v>
      </c>
      <c r="M64" s="153">
        <v>8681.03661861209</v>
      </c>
      <c r="N64" s="153">
        <v>7934.9499099842596</v>
      </c>
      <c r="O64" s="153">
        <f t="shared" si="3"/>
        <v>8681.03661861209</v>
      </c>
      <c r="P64" s="153">
        <f t="shared" si="4"/>
        <v>0</v>
      </c>
      <c r="Q64" s="153">
        <f t="shared" si="5"/>
        <v>-1058.85767903233</v>
      </c>
      <c r="S64" s="152">
        <v>0.104166666666667</v>
      </c>
      <c r="T64" s="153">
        <v>3665.21755832491</v>
      </c>
      <c r="U64" s="153">
        <v>5885.7093306818697</v>
      </c>
      <c r="V64" s="153">
        <v>96.362374570020606</v>
      </c>
      <c r="W64" s="153">
        <v>447.41299674301803</v>
      </c>
      <c r="X64" s="153">
        <v>165.487631246398</v>
      </c>
      <c r="Y64" s="153">
        <v>0</v>
      </c>
      <c r="Z64" s="153">
        <v>0</v>
      </c>
      <c r="AA64" s="153">
        <v>60.942061404945598</v>
      </c>
      <c r="AB64" s="153">
        <v>-974.05822968897201</v>
      </c>
      <c r="AC64" s="153">
        <v>-1099.8483454063401</v>
      </c>
      <c r="AD64" s="153">
        <v>-759.73620489535995</v>
      </c>
      <c r="AE64" s="153">
        <v>8247.2253778758495</v>
      </c>
      <c r="AF64" s="153">
        <v>7487.4891729804904</v>
      </c>
      <c r="AG64" s="153">
        <f t="shared" si="6"/>
        <v>8247.2253778758495</v>
      </c>
      <c r="AH64" s="153">
        <f t="shared" si="7"/>
        <v>0</v>
      </c>
      <c r="AI64" s="153">
        <f t="shared" si="8"/>
        <v>-974.05822968897201</v>
      </c>
      <c r="AK64" s="152">
        <v>0.104166666666667</v>
      </c>
      <c r="AL64" s="153">
        <v>3707.8084921056102</v>
      </c>
      <c r="AM64" s="153">
        <v>4900.16028845646</v>
      </c>
      <c r="AN64" s="153">
        <v>97.925853316125995</v>
      </c>
      <c r="AO64" s="153">
        <v>459.55488499657798</v>
      </c>
      <c r="AP64" s="153">
        <v>194.377662965496</v>
      </c>
      <c r="AQ64" s="153">
        <v>0</v>
      </c>
      <c r="AR64" s="153">
        <v>0</v>
      </c>
      <c r="AS64" s="153">
        <v>27.846131682665401</v>
      </c>
      <c r="AT64" s="153">
        <v>-1242.5018915394</v>
      </c>
      <c r="AU64" s="153">
        <v>-109.645201320404</v>
      </c>
      <c r="AV64" s="153">
        <v>-654.10136053337601</v>
      </c>
      <c r="AW64" s="153">
        <v>8035.5262206631296</v>
      </c>
      <c r="AX64" s="153">
        <v>7381.4248601297604</v>
      </c>
      <c r="AY64" s="153">
        <f t="shared" si="9"/>
        <v>8035.5262206631296</v>
      </c>
      <c r="AZ64" s="153">
        <f t="shared" si="10"/>
        <v>0</v>
      </c>
      <c r="BA64" s="153">
        <f t="shared" si="11"/>
        <v>-1242.5018915394</v>
      </c>
    </row>
    <row r="65" spans="1:53" s="147" customFormat="1" x14ac:dyDescent="0.2">
      <c r="A65" s="152">
        <v>0.114583333333333</v>
      </c>
      <c r="B65" s="153">
        <v>3697.0264462334999</v>
      </c>
      <c r="C65" s="153">
        <v>5936.4623624967599</v>
      </c>
      <c r="D65" s="153">
        <v>508.21278293772002</v>
      </c>
      <c r="E65" s="153">
        <v>436.95677072158298</v>
      </c>
      <c r="F65" s="153">
        <v>197.98987680554899</v>
      </c>
      <c r="G65" s="153">
        <v>0</v>
      </c>
      <c r="H65" s="153">
        <v>0</v>
      </c>
      <c r="I65" s="153">
        <v>36.488829287136099</v>
      </c>
      <c r="J65" s="153">
        <v>-1041.02853043709</v>
      </c>
      <c r="K65" s="153">
        <v>-1104.1521951387699</v>
      </c>
      <c r="L65" s="153">
        <v>-743.45541392626399</v>
      </c>
      <c r="M65" s="153">
        <v>8667.9563429064001</v>
      </c>
      <c r="N65" s="153">
        <v>7924.5009289801301</v>
      </c>
      <c r="O65" s="153">
        <f t="shared" si="3"/>
        <v>8667.9563429064001</v>
      </c>
      <c r="P65" s="153">
        <f t="shared" si="4"/>
        <v>0</v>
      </c>
      <c r="Q65" s="153">
        <f t="shared" si="5"/>
        <v>-1041.02853043709</v>
      </c>
      <c r="S65" s="152">
        <v>0.114583333333333</v>
      </c>
      <c r="T65" s="153">
        <v>3665.1508751195502</v>
      </c>
      <c r="U65" s="153">
        <v>5824.1255991712296</v>
      </c>
      <c r="V65" s="153">
        <v>95.405908414492799</v>
      </c>
      <c r="W65" s="153">
        <v>448.24298256258697</v>
      </c>
      <c r="X65" s="153">
        <v>165.47450617586099</v>
      </c>
      <c r="Y65" s="153">
        <v>0</v>
      </c>
      <c r="Z65" s="153">
        <v>0</v>
      </c>
      <c r="AA65" s="153">
        <v>67.358398678012705</v>
      </c>
      <c r="AB65" s="153">
        <v>-960.32045403438804</v>
      </c>
      <c r="AC65" s="153">
        <v>-1098.67964834907</v>
      </c>
      <c r="AD65" s="153">
        <v>-754.25018150058202</v>
      </c>
      <c r="AE65" s="153">
        <v>8206.7581677382805</v>
      </c>
      <c r="AF65" s="153">
        <v>7452.5079862376897</v>
      </c>
      <c r="AG65" s="153">
        <f t="shared" si="6"/>
        <v>8206.7581677382805</v>
      </c>
      <c r="AH65" s="153">
        <f t="shared" si="7"/>
        <v>0</v>
      </c>
      <c r="AI65" s="153">
        <f t="shared" si="8"/>
        <v>-960.32045403438804</v>
      </c>
      <c r="AK65" s="152">
        <v>0.114583333333333</v>
      </c>
      <c r="AL65" s="153">
        <v>3708.33534592763</v>
      </c>
      <c r="AM65" s="153">
        <v>4865.1012326744003</v>
      </c>
      <c r="AN65" s="153">
        <v>95.450782723402199</v>
      </c>
      <c r="AO65" s="153">
        <v>459.806453042839</v>
      </c>
      <c r="AP65" s="153">
        <v>194.354406232462</v>
      </c>
      <c r="AQ65" s="153">
        <v>0</v>
      </c>
      <c r="AR65" s="153">
        <v>0</v>
      </c>
      <c r="AS65" s="153">
        <v>27.024678518085999</v>
      </c>
      <c r="AT65" s="153">
        <v>-1245.9372065102</v>
      </c>
      <c r="AU65" s="153">
        <v>-109.85309017798799</v>
      </c>
      <c r="AV65" s="153">
        <v>-651.00455306408401</v>
      </c>
      <c r="AW65" s="153">
        <v>7994.2826024306196</v>
      </c>
      <c r="AX65" s="153">
        <v>7343.2780493665396</v>
      </c>
      <c r="AY65" s="153">
        <f t="shared" si="9"/>
        <v>7994.2826024306196</v>
      </c>
      <c r="AZ65" s="153">
        <f t="shared" si="10"/>
        <v>0</v>
      </c>
      <c r="BA65" s="153">
        <f t="shared" si="11"/>
        <v>-1245.9372065102</v>
      </c>
    </row>
    <row r="66" spans="1:53" s="147" customFormat="1" x14ac:dyDescent="0.2">
      <c r="A66" s="152">
        <v>0.125</v>
      </c>
      <c r="B66" s="153">
        <v>3697.3865685036099</v>
      </c>
      <c r="C66" s="153">
        <v>6021.4765500554304</v>
      </c>
      <c r="D66" s="153">
        <v>508.96133085379398</v>
      </c>
      <c r="E66" s="153">
        <v>444.363163815809</v>
      </c>
      <c r="F66" s="153">
        <v>196.849284523168</v>
      </c>
      <c r="G66" s="153">
        <v>0</v>
      </c>
      <c r="H66" s="153">
        <v>0</v>
      </c>
      <c r="I66" s="153">
        <v>32.883772581360901</v>
      </c>
      <c r="J66" s="153">
        <v>-1185.0461966585301</v>
      </c>
      <c r="K66" s="153">
        <v>-1048.9612675219901</v>
      </c>
      <c r="L66" s="153">
        <v>-751.24551054000403</v>
      </c>
      <c r="M66" s="153">
        <v>8667.9132061526507</v>
      </c>
      <c r="N66" s="153">
        <v>7916.6676956126503</v>
      </c>
      <c r="O66" s="153">
        <f t="shared" si="3"/>
        <v>8667.9132061526507</v>
      </c>
      <c r="P66" s="153">
        <f t="shared" si="4"/>
        <v>0</v>
      </c>
      <c r="Q66" s="153">
        <f t="shared" si="5"/>
        <v>-1185.0461966585301</v>
      </c>
      <c r="S66" s="152">
        <v>0.125</v>
      </c>
      <c r="T66" s="153">
        <v>3666.49788889195</v>
      </c>
      <c r="U66" s="153">
        <v>5901.5712653969904</v>
      </c>
      <c r="V66" s="153">
        <v>96.690115613345199</v>
      </c>
      <c r="W66" s="153">
        <v>456.02896987942302</v>
      </c>
      <c r="X66" s="153">
        <v>164.31995961909499</v>
      </c>
      <c r="Y66" s="153">
        <v>0</v>
      </c>
      <c r="Z66" s="153">
        <v>0</v>
      </c>
      <c r="AA66" s="153">
        <v>75.822149198571694</v>
      </c>
      <c r="AB66" s="153">
        <v>-1054.39267450323</v>
      </c>
      <c r="AC66" s="153">
        <v>-1094.3287868018499</v>
      </c>
      <c r="AD66" s="153">
        <v>-761.88527066528502</v>
      </c>
      <c r="AE66" s="153">
        <v>8212.2088872942895</v>
      </c>
      <c r="AF66" s="153">
        <v>7450.3236166290098</v>
      </c>
      <c r="AG66" s="153">
        <f t="shared" si="6"/>
        <v>8212.2088872942895</v>
      </c>
      <c r="AH66" s="153">
        <f t="shared" si="7"/>
        <v>0</v>
      </c>
      <c r="AI66" s="153">
        <f t="shared" si="8"/>
        <v>-1054.39267450323</v>
      </c>
      <c r="AK66" s="152">
        <v>0.125</v>
      </c>
      <c r="AL66" s="153">
        <v>3706.6080182723299</v>
      </c>
      <c r="AM66" s="153">
        <v>4815.6131784466897</v>
      </c>
      <c r="AN66" s="153">
        <v>95.383888909805407</v>
      </c>
      <c r="AO66" s="153">
        <v>466.35556164387401</v>
      </c>
      <c r="AP66" s="153">
        <v>194.354406232462</v>
      </c>
      <c r="AQ66" s="153">
        <v>0</v>
      </c>
      <c r="AR66" s="153">
        <v>0</v>
      </c>
      <c r="AS66" s="153">
        <v>24.310273140468599</v>
      </c>
      <c r="AT66" s="153">
        <v>-1263.9994129557699</v>
      </c>
      <c r="AU66" s="153">
        <v>-37.866912530441297</v>
      </c>
      <c r="AV66" s="153">
        <v>-646.87145640116296</v>
      </c>
      <c r="AW66" s="153">
        <v>8000.7590011594202</v>
      </c>
      <c r="AX66" s="153">
        <v>7353.8875447582504</v>
      </c>
      <c r="AY66" s="153">
        <f t="shared" si="9"/>
        <v>8000.7590011594202</v>
      </c>
      <c r="AZ66" s="153">
        <f t="shared" si="10"/>
        <v>0</v>
      </c>
      <c r="BA66" s="153">
        <f t="shared" si="11"/>
        <v>-1263.9994129557699</v>
      </c>
    </row>
    <row r="67" spans="1:53" s="147" customFormat="1" x14ac:dyDescent="0.2">
      <c r="A67" s="152">
        <v>0.13541666666666699</v>
      </c>
      <c r="B67" s="153">
        <v>3696.3928537739998</v>
      </c>
      <c r="C67" s="153">
        <v>6003.0502340732301</v>
      </c>
      <c r="D67" s="153">
        <v>509.21530887847399</v>
      </c>
      <c r="E67" s="153">
        <v>445.84181630385501</v>
      </c>
      <c r="F67" s="153">
        <v>196.80114879369799</v>
      </c>
      <c r="G67" s="153">
        <v>0</v>
      </c>
      <c r="H67" s="153">
        <v>0</v>
      </c>
      <c r="I67" s="153">
        <v>35.480952541491398</v>
      </c>
      <c r="J67" s="153">
        <v>-1204.5478762196999</v>
      </c>
      <c r="K67" s="153">
        <v>-1047.7743052944199</v>
      </c>
      <c r="L67" s="153">
        <v>-749.695511079992</v>
      </c>
      <c r="M67" s="153">
        <v>8634.4601328506396</v>
      </c>
      <c r="N67" s="153">
        <v>7884.7646217706497</v>
      </c>
      <c r="O67" s="153">
        <f t="shared" si="3"/>
        <v>8634.4601328506396</v>
      </c>
      <c r="P67" s="153">
        <f t="shared" si="4"/>
        <v>0</v>
      </c>
      <c r="Q67" s="153">
        <f t="shared" si="5"/>
        <v>-1204.5478762196999</v>
      </c>
      <c r="S67" s="152">
        <v>0.13541666666666699</v>
      </c>
      <c r="T67" s="153">
        <v>3666.6578895126299</v>
      </c>
      <c r="U67" s="153">
        <v>5915.1596274179301</v>
      </c>
      <c r="V67" s="153">
        <v>96.723559024762395</v>
      </c>
      <c r="W67" s="153">
        <v>457.69111396432601</v>
      </c>
      <c r="X67" s="153">
        <v>164.31501041167101</v>
      </c>
      <c r="Y67" s="153">
        <v>0</v>
      </c>
      <c r="Z67" s="153">
        <v>0</v>
      </c>
      <c r="AA67" s="153">
        <v>75.554907050020503</v>
      </c>
      <c r="AB67" s="153">
        <v>-1065.24005091051</v>
      </c>
      <c r="AC67" s="153">
        <v>-1093.8427288310399</v>
      </c>
      <c r="AD67" s="153">
        <v>-763.21319320559599</v>
      </c>
      <c r="AE67" s="153">
        <v>8217.0193276397895</v>
      </c>
      <c r="AF67" s="153">
        <v>7453.8061344341904</v>
      </c>
      <c r="AG67" s="153">
        <f t="shared" si="6"/>
        <v>8217.0193276397895</v>
      </c>
      <c r="AH67" s="153">
        <f t="shared" si="7"/>
        <v>0</v>
      </c>
      <c r="AI67" s="153">
        <f t="shared" si="8"/>
        <v>-1065.24005091051</v>
      </c>
      <c r="AK67" s="152">
        <v>0.13541666666666699</v>
      </c>
      <c r="AL67" s="153">
        <v>3707.2882813505098</v>
      </c>
      <c r="AM67" s="153">
        <v>4800.9826404860696</v>
      </c>
      <c r="AN67" s="153">
        <v>95.537744885221798</v>
      </c>
      <c r="AO67" s="153">
        <v>466.74108460043198</v>
      </c>
      <c r="AP67" s="153">
        <v>194.354406232462</v>
      </c>
      <c r="AQ67" s="153">
        <v>0</v>
      </c>
      <c r="AR67" s="153">
        <v>0</v>
      </c>
      <c r="AS67" s="153">
        <v>25.190078299644298</v>
      </c>
      <c r="AT67" s="153">
        <v>-1237.0300611592299</v>
      </c>
      <c r="AU67" s="153">
        <v>-51.308295037927202</v>
      </c>
      <c r="AV67" s="153">
        <v>-645.65441483178404</v>
      </c>
      <c r="AW67" s="153">
        <v>8001.7558796571802</v>
      </c>
      <c r="AX67" s="153">
        <v>7356.1014648254004</v>
      </c>
      <c r="AY67" s="153">
        <f t="shared" si="9"/>
        <v>8001.7558796571802</v>
      </c>
      <c r="AZ67" s="153">
        <f t="shared" si="10"/>
        <v>0</v>
      </c>
      <c r="BA67" s="153">
        <f t="shared" si="11"/>
        <v>-1237.0300611592299</v>
      </c>
    </row>
    <row r="68" spans="1:53" s="147" customFormat="1" x14ac:dyDescent="0.2">
      <c r="A68" s="152">
        <v>0.14583333333333301</v>
      </c>
      <c r="B68" s="153">
        <v>3696.9130593319301</v>
      </c>
      <c r="C68" s="153">
        <v>6025.86400938311</v>
      </c>
      <c r="D68" s="153">
        <v>509.42249348001798</v>
      </c>
      <c r="E68" s="153">
        <v>443.71081111647902</v>
      </c>
      <c r="F68" s="153">
        <v>196.80114879369799</v>
      </c>
      <c r="G68" s="153">
        <v>0</v>
      </c>
      <c r="H68" s="153">
        <v>0</v>
      </c>
      <c r="I68" s="153">
        <v>33.227719930866797</v>
      </c>
      <c r="J68" s="153">
        <v>-1228.9549223475999</v>
      </c>
      <c r="K68" s="153">
        <v>-1045.9234709999801</v>
      </c>
      <c r="L68" s="153">
        <v>-751.58066905375699</v>
      </c>
      <c r="M68" s="153">
        <v>8631.0608486885194</v>
      </c>
      <c r="N68" s="153">
        <v>7879.4801796347601</v>
      </c>
      <c r="O68" s="153">
        <f t="shared" si="3"/>
        <v>8631.0608486885194</v>
      </c>
      <c r="P68" s="153">
        <f t="shared" si="4"/>
        <v>0</v>
      </c>
      <c r="Q68" s="153">
        <f t="shared" si="5"/>
        <v>-1228.9549223475999</v>
      </c>
      <c r="S68" s="152">
        <v>0.14583333333333301</v>
      </c>
      <c r="T68" s="153">
        <v>3662.98365466516</v>
      </c>
      <c r="U68" s="153">
        <v>5914.6358573011703</v>
      </c>
      <c r="V68" s="153">
        <v>96.516212119287601</v>
      </c>
      <c r="W68" s="153">
        <v>454.74015945845099</v>
      </c>
      <c r="X68" s="153">
        <v>164.29521358197701</v>
      </c>
      <c r="Y68" s="153">
        <v>0</v>
      </c>
      <c r="Z68" s="153">
        <v>0</v>
      </c>
      <c r="AA68" s="153">
        <v>68.1807390415848</v>
      </c>
      <c r="AB68" s="153">
        <v>-1079.5521542920801</v>
      </c>
      <c r="AC68" s="153">
        <v>-1091.9951448919801</v>
      </c>
      <c r="AD68" s="153">
        <v>-762.714561225946</v>
      </c>
      <c r="AE68" s="153">
        <v>8189.80453698357</v>
      </c>
      <c r="AF68" s="153">
        <v>7427.0899757576199</v>
      </c>
      <c r="AG68" s="153">
        <f t="shared" si="6"/>
        <v>8189.80453698357</v>
      </c>
      <c r="AH68" s="153">
        <f t="shared" si="7"/>
        <v>0</v>
      </c>
      <c r="AI68" s="153">
        <f t="shared" si="8"/>
        <v>-1079.5521542920801</v>
      </c>
      <c r="AK68" s="152">
        <v>0.14583333333333301</v>
      </c>
      <c r="AL68" s="153">
        <v>3706.6080345543501</v>
      </c>
      <c r="AM68" s="153">
        <v>4786.4221674548098</v>
      </c>
      <c r="AN68" s="153">
        <v>95.464161281977795</v>
      </c>
      <c r="AO68" s="153">
        <v>467.00916166511001</v>
      </c>
      <c r="AP68" s="153">
        <v>194.33324210952199</v>
      </c>
      <c r="AQ68" s="153">
        <v>0</v>
      </c>
      <c r="AR68" s="153">
        <v>0</v>
      </c>
      <c r="AS68" s="153">
        <v>25.130203684684901</v>
      </c>
      <c r="AT68" s="153">
        <v>-1234.0833036269701</v>
      </c>
      <c r="AU68" s="153">
        <v>-51.214350810124103</v>
      </c>
      <c r="AV68" s="153">
        <v>-644.34949780240595</v>
      </c>
      <c r="AW68" s="153">
        <v>7989.6693163133596</v>
      </c>
      <c r="AX68" s="153">
        <v>7345.3198185109504</v>
      </c>
      <c r="AY68" s="153">
        <f t="shared" si="9"/>
        <v>7989.6693163133596</v>
      </c>
      <c r="AZ68" s="153">
        <f t="shared" si="10"/>
        <v>0</v>
      </c>
      <c r="BA68" s="153">
        <f t="shared" si="11"/>
        <v>-1234.0833036269701</v>
      </c>
    </row>
    <row r="69" spans="1:53" s="147" customFormat="1" x14ac:dyDescent="0.2">
      <c r="A69" s="152">
        <v>0.15625</v>
      </c>
      <c r="B69" s="153">
        <v>3697.1731621108902</v>
      </c>
      <c r="C69" s="153">
        <v>5972.5936529092996</v>
      </c>
      <c r="D69" s="153">
        <v>509.449229082427</v>
      </c>
      <c r="E69" s="153">
        <v>444.74866285487599</v>
      </c>
      <c r="F69" s="153">
        <v>196.80114879369799</v>
      </c>
      <c r="G69" s="153">
        <v>0</v>
      </c>
      <c r="H69" s="153">
        <v>0</v>
      </c>
      <c r="I69" s="153">
        <v>28.917481850037198</v>
      </c>
      <c r="J69" s="153">
        <v>-1119.2723019683599</v>
      </c>
      <c r="K69" s="153">
        <v>-1044.7164286458899</v>
      </c>
      <c r="L69" s="153">
        <v>-746.93231112135402</v>
      </c>
      <c r="M69" s="153">
        <v>8685.69460698697</v>
      </c>
      <c r="N69" s="153">
        <v>7938.7622958656102</v>
      </c>
      <c r="O69" s="153">
        <f t="shared" si="3"/>
        <v>8685.69460698697</v>
      </c>
      <c r="P69" s="153">
        <f t="shared" si="4"/>
        <v>0</v>
      </c>
      <c r="Q69" s="153">
        <f t="shared" si="5"/>
        <v>-1119.2723019683599</v>
      </c>
      <c r="S69" s="152">
        <v>0.15625</v>
      </c>
      <c r="T69" s="153">
        <v>3665.6443080471199</v>
      </c>
      <c r="U69" s="153">
        <v>5889.6849918374901</v>
      </c>
      <c r="V69" s="153">
        <v>97.057987525654696</v>
      </c>
      <c r="W69" s="153">
        <v>456.38883539359</v>
      </c>
      <c r="X69" s="153">
        <v>164.29521358197701</v>
      </c>
      <c r="Y69" s="153">
        <v>0</v>
      </c>
      <c r="Z69" s="153">
        <v>0</v>
      </c>
      <c r="AA69" s="153">
        <v>64.170160306243105</v>
      </c>
      <c r="AB69" s="153">
        <v>-1047.0564774260999</v>
      </c>
      <c r="AC69" s="153">
        <v>-1089.78112293916</v>
      </c>
      <c r="AD69" s="153">
        <v>-760.63019186803501</v>
      </c>
      <c r="AE69" s="153">
        <v>8200.4038963268194</v>
      </c>
      <c r="AF69" s="153">
        <v>7439.7737044587802</v>
      </c>
      <c r="AG69" s="153">
        <f t="shared" si="6"/>
        <v>8200.4038963268194</v>
      </c>
      <c r="AH69" s="153">
        <f t="shared" si="7"/>
        <v>0</v>
      </c>
      <c r="AI69" s="153">
        <f t="shared" si="8"/>
        <v>-1047.0564774260999</v>
      </c>
      <c r="AK69" s="152">
        <v>0.15625</v>
      </c>
      <c r="AL69" s="153">
        <v>3706.9415067445002</v>
      </c>
      <c r="AM69" s="153">
        <v>4774.7057908348497</v>
      </c>
      <c r="AN69" s="153">
        <v>96.387296113757898</v>
      </c>
      <c r="AO69" s="153">
        <v>468.83000123545702</v>
      </c>
      <c r="AP69" s="153">
        <v>194.301495925111</v>
      </c>
      <c r="AQ69" s="153">
        <v>0</v>
      </c>
      <c r="AR69" s="153">
        <v>0</v>
      </c>
      <c r="AS69" s="153">
        <v>25.246282567965601</v>
      </c>
      <c r="AT69" s="153">
        <v>-1212.24243903056</v>
      </c>
      <c r="AU69" s="153">
        <v>-51.151231944131297</v>
      </c>
      <c r="AV69" s="153">
        <v>-643.44994714104701</v>
      </c>
      <c r="AW69" s="153">
        <v>8003.0187024469597</v>
      </c>
      <c r="AX69" s="153">
        <v>7359.5687553059097</v>
      </c>
      <c r="AY69" s="153">
        <f t="shared" si="9"/>
        <v>8003.0187024469597</v>
      </c>
      <c r="AZ69" s="153">
        <f t="shared" si="10"/>
        <v>0</v>
      </c>
      <c r="BA69" s="153">
        <f t="shared" si="11"/>
        <v>-1212.24243903056</v>
      </c>
    </row>
    <row r="70" spans="1:53" s="147" customFormat="1" x14ac:dyDescent="0.2">
      <c r="A70" s="152">
        <v>0.16666666666666699</v>
      </c>
      <c r="B70" s="153">
        <v>3697.6999781056302</v>
      </c>
      <c r="C70" s="153">
        <v>5968.6058789088202</v>
      </c>
      <c r="D70" s="153">
        <v>511.00648205963302</v>
      </c>
      <c r="E70" s="153">
        <v>449.43519317991303</v>
      </c>
      <c r="F70" s="153">
        <v>196.80114879369799</v>
      </c>
      <c r="G70" s="153">
        <v>0</v>
      </c>
      <c r="H70" s="153">
        <v>0</v>
      </c>
      <c r="I70" s="153">
        <v>28.322601643882301</v>
      </c>
      <c r="J70" s="153">
        <v>-1168.90550751092</v>
      </c>
      <c r="K70" s="153">
        <v>-936.96497175406205</v>
      </c>
      <c r="L70" s="153">
        <v>-746.86509315702995</v>
      </c>
      <c r="M70" s="153">
        <v>8746.0008034265902</v>
      </c>
      <c r="N70" s="153">
        <v>7999.1357102695601</v>
      </c>
      <c r="O70" s="153">
        <f t="shared" si="3"/>
        <v>8746.0008034265902</v>
      </c>
      <c r="P70" s="153">
        <f t="shared" si="4"/>
        <v>0</v>
      </c>
      <c r="Q70" s="153">
        <f t="shared" si="5"/>
        <v>-1168.90550751092</v>
      </c>
      <c r="S70" s="152">
        <v>0.16666666666666699</v>
      </c>
      <c r="T70" s="153">
        <v>3662.9169877398799</v>
      </c>
      <c r="U70" s="153">
        <v>5910.6505283646402</v>
      </c>
      <c r="V70" s="153">
        <v>102.469049539075</v>
      </c>
      <c r="W70" s="153">
        <v>461.33208743691802</v>
      </c>
      <c r="X70" s="153">
        <v>166.42362990533201</v>
      </c>
      <c r="Y70" s="153">
        <v>0</v>
      </c>
      <c r="Z70" s="153">
        <v>0</v>
      </c>
      <c r="AA70" s="153">
        <v>75.694319615496994</v>
      </c>
      <c r="AB70" s="153">
        <v>-1009.9292738763</v>
      </c>
      <c r="AC70" s="153">
        <v>-1086.7668245488001</v>
      </c>
      <c r="AD70" s="153">
        <v>-762.87299693264004</v>
      </c>
      <c r="AE70" s="153">
        <v>8282.7905041762406</v>
      </c>
      <c r="AF70" s="153">
        <v>7519.9175072436001</v>
      </c>
      <c r="AG70" s="153">
        <f t="shared" si="6"/>
        <v>8282.7905041762406</v>
      </c>
      <c r="AH70" s="153">
        <f t="shared" si="7"/>
        <v>0</v>
      </c>
      <c r="AI70" s="153">
        <f t="shared" si="8"/>
        <v>-1009.9292738763</v>
      </c>
      <c r="AK70" s="152">
        <v>0.16666666666666699</v>
      </c>
      <c r="AL70" s="153">
        <v>3706.1611906118501</v>
      </c>
      <c r="AM70" s="153">
        <v>4850.83099102499</v>
      </c>
      <c r="AN70" s="153">
        <v>127.800630366403</v>
      </c>
      <c r="AO70" s="153">
        <v>477.73955737995698</v>
      </c>
      <c r="AP70" s="153">
        <v>194.244415824925</v>
      </c>
      <c r="AQ70" s="153">
        <v>0</v>
      </c>
      <c r="AR70" s="153">
        <v>0</v>
      </c>
      <c r="AS70" s="153">
        <v>24.8227001925247</v>
      </c>
      <c r="AT70" s="153">
        <v>-1178.0089797523899</v>
      </c>
      <c r="AU70" s="153">
        <v>-105.861008459584</v>
      </c>
      <c r="AV70" s="153">
        <v>-651.10844794797595</v>
      </c>
      <c r="AW70" s="153">
        <v>8097.7294971886804</v>
      </c>
      <c r="AX70" s="153">
        <v>7446.6210492406999</v>
      </c>
      <c r="AY70" s="153">
        <f t="shared" si="9"/>
        <v>8097.7294971886804</v>
      </c>
      <c r="AZ70" s="153">
        <f t="shared" si="10"/>
        <v>0</v>
      </c>
      <c r="BA70" s="153">
        <f t="shared" si="11"/>
        <v>-1178.0089797523899</v>
      </c>
    </row>
    <row r="71" spans="1:53" s="147" customFormat="1" x14ac:dyDescent="0.2">
      <c r="A71" s="152">
        <v>0.17708333333333301</v>
      </c>
      <c r="B71" s="153">
        <v>3698.4669353139502</v>
      </c>
      <c r="C71" s="153">
        <v>6025.8436468137697</v>
      </c>
      <c r="D71" s="153">
        <v>510.98643035782698</v>
      </c>
      <c r="E71" s="153">
        <v>450.52171062555402</v>
      </c>
      <c r="F71" s="153">
        <v>196.73759359623099</v>
      </c>
      <c r="G71" s="153">
        <v>0</v>
      </c>
      <c r="H71" s="153">
        <v>0</v>
      </c>
      <c r="I71" s="153">
        <v>29.591869224018399</v>
      </c>
      <c r="J71" s="153">
        <v>-1105.93638259165</v>
      </c>
      <c r="K71" s="153">
        <v>-985.97141277486799</v>
      </c>
      <c r="L71" s="153">
        <v>-751.98347333711399</v>
      </c>
      <c r="M71" s="153">
        <v>8820.2403905648407</v>
      </c>
      <c r="N71" s="153">
        <v>8068.2569172277199</v>
      </c>
      <c r="O71" s="153">
        <f t="shared" si="3"/>
        <v>8820.2403905648407</v>
      </c>
      <c r="P71" s="153">
        <f t="shared" si="4"/>
        <v>0</v>
      </c>
      <c r="Q71" s="153">
        <f t="shared" si="5"/>
        <v>-1105.93638259165</v>
      </c>
      <c r="S71" s="152">
        <v>0.17708333333333301</v>
      </c>
      <c r="T71" s="153">
        <v>3665.63097466207</v>
      </c>
      <c r="U71" s="153">
        <v>5948.6264267514198</v>
      </c>
      <c r="V71" s="153">
        <v>103.050954793831</v>
      </c>
      <c r="W71" s="153">
        <v>462.72355796124702</v>
      </c>
      <c r="X71" s="153">
        <v>166.47475920013801</v>
      </c>
      <c r="Y71" s="153">
        <v>0</v>
      </c>
      <c r="Z71" s="153">
        <v>0</v>
      </c>
      <c r="AA71" s="153">
        <v>97.774603442710699</v>
      </c>
      <c r="AB71" s="153">
        <v>-979.66705657486898</v>
      </c>
      <c r="AC71" s="153">
        <v>-1084.32876812262</v>
      </c>
      <c r="AD71" s="153">
        <v>-766.83767412417899</v>
      </c>
      <c r="AE71" s="153">
        <v>8380.2854521139307</v>
      </c>
      <c r="AF71" s="153">
        <v>7613.4477779897497</v>
      </c>
      <c r="AG71" s="153">
        <f t="shared" si="6"/>
        <v>8380.2854521139307</v>
      </c>
      <c r="AH71" s="153">
        <f t="shared" si="7"/>
        <v>0</v>
      </c>
      <c r="AI71" s="153">
        <f t="shared" si="8"/>
        <v>-979.66705657486898</v>
      </c>
      <c r="AK71" s="152">
        <v>0.17708333333333301</v>
      </c>
      <c r="AL71" s="153">
        <v>3705.9611821950898</v>
      </c>
      <c r="AM71" s="153">
        <v>4918.6812564891998</v>
      </c>
      <c r="AN71" s="153">
        <v>145.27998559447801</v>
      </c>
      <c r="AO71" s="153">
        <v>477.89316600427401</v>
      </c>
      <c r="AP71" s="153">
        <v>194.223659424857</v>
      </c>
      <c r="AQ71" s="153">
        <v>0</v>
      </c>
      <c r="AR71" s="153">
        <v>0</v>
      </c>
      <c r="AS71" s="153">
        <v>25.738383120427599</v>
      </c>
      <c r="AT71" s="153">
        <v>-1186.5859964450899</v>
      </c>
      <c r="AU71" s="153">
        <v>-109.685437477379</v>
      </c>
      <c r="AV71" s="153">
        <v>-657.38449054109196</v>
      </c>
      <c r="AW71" s="153">
        <v>8171.5061989058604</v>
      </c>
      <c r="AX71" s="153">
        <v>7514.1217083647698</v>
      </c>
      <c r="AY71" s="153">
        <f t="shared" si="9"/>
        <v>8171.5061989058604</v>
      </c>
      <c r="AZ71" s="153">
        <f t="shared" si="10"/>
        <v>0</v>
      </c>
      <c r="BA71" s="153">
        <f t="shared" si="11"/>
        <v>-1186.5859964450899</v>
      </c>
    </row>
    <row r="72" spans="1:53" s="147" customFormat="1" x14ac:dyDescent="0.2">
      <c r="A72" s="152">
        <v>0.1875</v>
      </c>
      <c r="B72" s="153">
        <v>3700.96784592122</v>
      </c>
      <c r="C72" s="153">
        <v>6131.1630661434601</v>
      </c>
      <c r="D72" s="153">
        <v>511.09337276746101</v>
      </c>
      <c r="E72" s="153">
        <v>449.19726381110701</v>
      </c>
      <c r="F72" s="153">
        <v>196.65384279389701</v>
      </c>
      <c r="G72" s="153">
        <v>0</v>
      </c>
      <c r="H72" s="153">
        <v>0</v>
      </c>
      <c r="I72" s="153">
        <v>27.587185074281699</v>
      </c>
      <c r="J72" s="153">
        <v>-1135.4200587739299</v>
      </c>
      <c r="K72" s="153">
        <v>-983.75947182701998</v>
      </c>
      <c r="L72" s="153">
        <v>-761.23131005358698</v>
      </c>
      <c r="M72" s="153">
        <v>8897.4830459104796</v>
      </c>
      <c r="N72" s="153">
        <v>8136.2517358568903</v>
      </c>
      <c r="O72" s="153">
        <f t="shared" si="3"/>
        <v>8897.4830459104796</v>
      </c>
      <c r="P72" s="153">
        <f t="shared" si="4"/>
        <v>0</v>
      </c>
      <c r="Q72" s="153">
        <f t="shared" si="5"/>
        <v>-1135.4200587739299</v>
      </c>
      <c r="S72" s="152">
        <v>0.1875</v>
      </c>
      <c r="T72" s="153">
        <v>3664.5240106609299</v>
      </c>
      <c r="U72" s="153">
        <v>5984.3475618681096</v>
      </c>
      <c r="V72" s="153">
        <v>103.14459603962</v>
      </c>
      <c r="W72" s="153">
        <v>464.24068305279599</v>
      </c>
      <c r="X72" s="153">
        <v>166.46071710404101</v>
      </c>
      <c r="Y72" s="153">
        <v>0</v>
      </c>
      <c r="Z72" s="153">
        <v>0</v>
      </c>
      <c r="AA72" s="153">
        <v>100.384849288336</v>
      </c>
      <c r="AB72" s="153">
        <v>-955.32294434140499</v>
      </c>
      <c r="AC72" s="153">
        <v>-1060.99762095338</v>
      </c>
      <c r="AD72" s="153">
        <v>-770.13952769623404</v>
      </c>
      <c r="AE72" s="153">
        <v>8466.7818527190393</v>
      </c>
      <c r="AF72" s="153">
        <v>7696.6423250227999</v>
      </c>
      <c r="AG72" s="153">
        <f t="shared" si="6"/>
        <v>8466.7818527190393</v>
      </c>
      <c r="AH72" s="153">
        <f t="shared" si="7"/>
        <v>0</v>
      </c>
      <c r="AI72" s="153">
        <f t="shared" si="8"/>
        <v>-955.32294434140499</v>
      </c>
      <c r="AK72" s="152">
        <v>0.1875</v>
      </c>
      <c r="AL72" s="153">
        <v>3705.7277142133298</v>
      </c>
      <c r="AM72" s="153">
        <v>4956.3527567155797</v>
      </c>
      <c r="AN72" s="153">
        <v>224.63611482711599</v>
      </c>
      <c r="AO72" s="153">
        <v>478.47247924363398</v>
      </c>
      <c r="AP72" s="153">
        <v>194.18812141773299</v>
      </c>
      <c r="AQ72" s="153">
        <v>0</v>
      </c>
      <c r="AR72" s="153">
        <v>0</v>
      </c>
      <c r="AS72" s="153">
        <v>25.218748972584599</v>
      </c>
      <c r="AT72" s="153">
        <v>-1217.9417693243699</v>
      </c>
      <c r="AU72" s="153">
        <v>-109.564728494818</v>
      </c>
      <c r="AV72" s="153">
        <v>-662.05491243169899</v>
      </c>
      <c r="AW72" s="153">
        <v>8257.0894375707794</v>
      </c>
      <c r="AX72" s="153">
        <v>7595.03452513908</v>
      </c>
      <c r="AY72" s="153">
        <f t="shared" si="9"/>
        <v>8257.0894375707794</v>
      </c>
      <c r="AZ72" s="153">
        <f t="shared" si="10"/>
        <v>0</v>
      </c>
      <c r="BA72" s="153">
        <f t="shared" si="11"/>
        <v>-1217.9417693243699</v>
      </c>
    </row>
    <row r="73" spans="1:53" s="147" customFormat="1" x14ac:dyDescent="0.2">
      <c r="A73" s="152">
        <v>0.19791666666666699</v>
      </c>
      <c r="B73" s="153">
        <v>3705.40944075589</v>
      </c>
      <c r="C73" s="153">
        <v>6132.8329613093201</v>
      </c>
      <c r="D73" s="153">
        <v>511.454274845013</v>
      </c>
      <c r="E73" s="153">
        <v>448.61526435826602</v>
      </c>
      <c r="F73" s="153">
        <v>196.68569327703099</v>
      </c>
      <c r="G73" s="153">
        <v>0</v>
      </c>
      <c r="H73" s="153">
        <v>0</v>
      </c>
      <c r="I73" s="153">
        <v>24.774855455345801</v>
      </c>
      <c r="J73" s="153">
        <v>-1046.1363874236599</v>
      </c>
      <c r="K73" s="153">
        <v>-981.91119973380796</v>
      </c>
      <c r="L73" s="153">
        <v>-761.54706824877599</v>
      </c>
      <c r="M73" s="153">
        <v>8991.7249028433907</v>
      </c>
      <c r="N73" s="153">
        <v>8230.1778345946204</v>
      </c>
      <c r="O73" s="153">
        <f t="shared" si="3"/>
        <v>8991.7249028433907</v>
      </c>
      <c r="P73" s="153">
        <f t="shared" si="4"/>
        <v>0</v>
      </c>
      <c r="Q73" s="153">
        <f t="shared" si="5"/>
        <v>-1046.1363874236599</v>
      </c>
      <c r="S73" s="152">
        <v>0.19791666666666699</v>
      </c>
      <c r="T73" s="153">
        <v>3664.9575003360201</v>
      </c>
      <c r="U73" s="153">
        <v>5974.2917872613698</v>
      </c>
      <c r="V73" s="153">
        <v>103.017513423607</v>
      </c>
      <c r="W73" s="153">
        <v>465.02415521153</v>
      </c>
      <c r="X73" s="153">
        <v>166.67525841935799</v>
      </c>
      <c r="Y73" s="153">
        <v>0</v>
      </c>
      <c r="Z73" s="153">
        <v>0</v>
      </c>
      <c r="AA73" s="153">
        <v>96.002566718851199</v>
      </c>
      <c r="AB73" s="153">
        <v>-1109.92319684211</v>
      </c>
      <c r="AC73" s="153">
        <v>-779.39933053905099</v>
      </c>
      <c r="AD73" s="153">
        <v>-769.23347975764204</v>
      </c>
      <c r="AE73" s="153">
        <v>8580.6462539895801</v>
      </c>
      <c r="AF73" s="153">
        <v>7811.4127742319397</v>
      </c>
      <c r="AG73" s="153">
        <f t="shared" si="6"/>
        <v>8580.6462539895801</v>
      </c>
      <c r="AH73" s="153">
        <f t="shared" si="7"/>
        <v>0</v>
      </c>
      <c r="AI73" s="153">
        <f t="shared" si="8"/>
        <v>-1109.92319684211</v>
      </c>
      <c r="AK73" s="152">
        <v>0.19791666666666699</v>
      </c>
      <c r="AL73" s="153">
        <v>3707.1482396383199</v>
      </c>
      <c r="AM73" s="153">
        <v>4987.4162685765896</v>
      </c>
      <c r="AN73" s="153">
        <v>243.34631530672701</v>
      </c>
      <c r="AO73" s="153">
        <v>480.67799034610499</v>
      </c>
      <c r="AP73" s="153">
        <v>196.34263816906901</v>
      </c>
      <c r="AQ73" s="153">
        <v>0</v>
      </c>
      <c r="AR73" s="153">
        <v>0</v>
      </c>
      <c r="AS73" s="153">
        <v>26.180605538958599</v>
      </c>
      <c r="AT73" s="153">
        <v>-1219.2131598820299</v>
      </c>
      <c r="AU73" s="153">
        <v>-51.1476417873005</v>
      </c>
      <c r="AV73" s="153">
        <v>-665.32763626492294</v>
      </c>
      <c r="AW73" s="153">
        <v>8370.7512559064307</v>
      </c>
      <c r="AX73" s="153">
        <v>7705.4236196415104</v>
      </c>
      <c r="AY73" s="153">
        <f t="shared" si="9"/>
        <v>8370.7512559064307</v>
      </c>
      <c r="AZ73" s="153">
        <f t="shared" si="10"/>
        <v>0</v>
      </c>
      <c r="BA73" s="153">
        <f t="shared" si="11"/>
        <v>-1219.2131598820299</v>
      </c>
    </row>
    <row r="74" spans="1:53" s="147" customFormat="1" x14ac:dyDescent="0.2">
      <c r="A74" s="152">
        <v>0.20833333333333301</v>
      </c>
      <c r="B74" s="153">
        <v>3706.4097659223198</v>
      </c>
      <c r="C74" s="153">
        <v>6035.0116716140101</v>
      </c>
      <c r="D74" s="153">
        <v>513.04494528558996</v>
      </c>
      <c r="E74" s="153">
        <v>462.00351594058702</v>
      </c>
      <c r="F74" s="153">
        <v>204.197840978654</v>
      </c>
      <c r="G74" s="153">
        <v>0</v>
      </c>
      <c r="H74" s="153">
        <v>0</v>
      </c>
      <c r="I74" s="153">
        <v>24.926732705793501</v>
      </c>
      <c r="J74" s="153">
        <v>-762.53421718398101</v>
      </c>
      <c r="K74" s="153">
        <v>-979.72113163473205</v>
      </c>
      <c r="L74" s="153">
        <v>-753.81807485763795</v>
      </c>
      <c r="M74" s="153">
        <v>9203.3391236282405</v>
      </c>
      <c r="N74" s="153">
        <v>8449.5210487706008</v>
      </c>
      <c r="O74" s="153">
        <f t="shared" si="3"/>
        <v>9203.3391236282405</v>
      </c>
      <c r="P74" s="153">
        <f t="shared" si="4"/>
        <v>0</v>
      </c>
      <c r="Q74" s="153">
        <f t="shared" si="5"/>
        <v>-762.53421718398101</v>
      </c>
      <c r="S74" s="152">
        <v>0.20833333333333301</v>
      </c>
      <c r="T74" s="153">
        <v>3665.7777232980902</v>
      </c>
      <c r="U74" s="153">
        <v>6039.2539478294002</v>
      </c>
      <c r="V74" s="153">
        <v>184.66501150124401</v>
      </c>
      <c r="W74" s="153">
        <v>472.70687403879703</v>
      </c>
      <c r="X74" s="153">
        <v>169.655273486591</v>
      </c>
      <c r="Y74" s="153">
        <v>0</v>
      </c>
      <c r="Z74" s="153">
        <v>0</v>
      </c>
      <c r="AA74" s="153">
        <v>94.923397167432398</v>
      </c>
      <c r="AB74" s="153">
        <v>-1268.04978782788</v>
      </c>
      <c r="AC74" s="153">
        <v>-580.57958856208495</v>
      </c>
      <c r="AD74" s="153">
        <v>-776.47132441603401</v>
      </c>
      <c r="AE74" s="153">
        <v>8778.3528509315893</v>
      </c>
      <c r="AF74" s="153">
        <v>8001.8815265155599</v>
      </c>
      <c r="AG74" s="153">
        <f t="shared" si="6"/>
        <v>8778.3528509315893</v>
      </c>
      <c r="AH74" s="153">
        <f t="shared" si="7"/>
        <v>0</v>
      </c>
      <c r="AI74" s="153">
        <f t="shared" si="8"/>
        <v>-1268.04978782788</v>
      </c>
      <c r="AK74" s="152">
        <v>0.20833333333333301</v>
      </c>
      <c r="AL74" s="153">
        <v>3706.0145058327398</v>
      </c>
      <c r="AM74" s="153">
        <v>5009.1226074769202</v>
      </c>
      <c r="AN74" s="153">
        <v>284.37229241053097</v>
      </c>
      <c r="AO74" s="153">
        <v>492.03720861755397</v>
      </c>
      <c r="AP74" s="153">
        <v>230.67730302685899</v>
      </c>
      <c r="AQ74" s="153">
        <v>0</v>
      </c>
      <c r="AR74" s="153">
        <v>0</v>
      </c>
      <c r="AS74" s="153">
        <v>24.7527684888952</v>
      </c>
      <c r="AT74" s="153">
        <v>-1115.2966015193599</v>
      </c>
      <c r="AU74" s="153">
        <v>0</v>
      </c>
      <c r="AV74" s="153">
        <v>-668.74105147517696</v>
      </c>
      <c r="AW74" s="153">
        <v>8631.6800843341298</v>
      </c>
      <c r="AX74" s="153">
        <v>7962.9390328589598</v>
      </c>
      <c r="AY74" s="153">
        <f t="shared" si="9"/>
        <v>8631.6800843341298</v>
      </c>
      <c r="AZ74" s="153">
        <f t="shared" si="10"/>
        <v>0</v>
      </c>
      <c r="BA74" s="153">
        <f t="shared" si="11"/>
        <v>-1115.2966015193599</v>
      </c>
    </row>
    <row r="75" spans="1:53" s="147" customFormat="1" x14ac:dyDescent="0.2">
      <c r="A75" s="152">
        <v>0.21875</v>
      </c>
      <c r="B75" s="153">
        <v>3705.7295422040502</v>
      </c>
      <c r="C75" s="153">
        <v>6165.0759878542804</v>
      </c>
      <c r="D75" s="153">
        <v>507.617948418374</v>
      </c>
      <c r="E75" s="153">
        <v>468.46815692329398</v>
      </c>
      <c r="F75" s="153">
        <v>205.76096069690999</v>
      </c>
      <c r="G75" s="153">
        <v>0</v>
      </c>
      <c r="H75" s="153">
        <v>0</v>
      </c>
      <c r="I75" s="153">
        <v>27.605827802954</v>
      </c>
      <c r="J75" s="153">
        <v>-787.692539198227</v>
      </c>
      <c r="K75" s="153">
        <v>-977.68986270981304</v>
      </c>
      <c r="L75" s="153">
        <v>-765.47254070247402</v>
      </c>
      <c r="M75" s="153">
        <v>9314.8760219918204</v>
      </c>
      <c r="N75" s="153">
        <v>8549.4034812893497</v>
      </c>
      <c r="O75" s="153">
        <f t="shared" si="3"/>
        <v>9314.8760219918204</v>
      </c>
      <c r="P75" s="153">
        <f t="shared" si="4"/>
        <v>0</v>
      </c>
      <c r="Q75" s="153">
        <f t="shared" si="5"/>
        <v>-787.692539198227</v>
      </c>
      <c r="S75" s="152">
        <v>0.21875</v>
      </c>
      <c r="T75" s="153">
        <v>3665.03084209388</v>
      </c>
      <c r="U75" s="153">
        <v>5987.1950192984596</v>
      </c>
      <c r="V75" s="153">
        <v>281.83001467752598</v>
      </c>
      <c r="W75" s="153">
        <v>475.76641280876697</v>
      </c>
      <c r="X75" s="153">
        <v>171.06622767135701</v>
      </c>
      <c r="Y75" s="153">
        <v>0</v>
      </c>
      <c r="Z75" s="153">
        <v>0</v>
      </c>
      <c r="AA75" s="153">
        <v>81.4501668581443</v>
      </c>
      <c r="AB75" s="153">
        <v>-1524.0729523309301</v>
      </c>
      <c r="AC75" s="153">
        <v>-264.48231799321798</v>
      </c>
      <c r="AD75" s="153">
        <v>-772.73606593742602</v>
      </c>
      <c r="AE75" s="153">
        <v>8873.7834130839892</v>
      </c>
      <c r="AF75" s="153">
        <v>8101.0473471465602</v>
      </c>
      <c r="AG75" s="153">
        <f t="shared" si="6"/>
        <v>8873.7834130839892</v>
      </c>
      <c r="AH75" s="153">
        <f t="shared" si="7"/>
        <v>0</v>
      </c>
      <c r="AI75" s="153">
        <f t="shared" si="8"/>
        <v>-1524.0729523309301</v>
      </c>
      <c r="AK75" s="152">
        <v>0.21875</v>
      </c>
      <c r="AL75" s="153">
        <v>3706.5880402254902</v>
      </c>
      <c r="AM75" s="153">
        <v>5027.5347099454002</v>
      </c>
      <c r="AN75" s="153">
        <v>444.95088888758801</v>
      </c>
      <c r="AO75" s="153">
        <v>494.83719895711801</v>
      </c>
      <c r="AP75" s="153">
        <v>235.07392091229701</v>
      </c>
      <c r="AQ75" s="153">
        <v>0</v>
      </c>
      <c r="AR75" s="153">
        <v>0</v>
      </c>
      <c r="AS75" s="153">
        <v>25.022477055769301</v>
      </c>
      <c r="AT75" s="153">
        <v>-1208.1507704826699</v>
      </c>
      <c r="AU75" s="153">
        <v>0</v>
      </c>
      <c r="AV75" s="153">
        <v>-673.29967454851806</v>
      </c>
      <c r="AW75" s="153">
        <v>8725.8564655009995</v>
      </c>
      <c r="AX75" s="153">
        <v>8052.5567909524798</v>
      </c>
      <c r="AY75" s="153">
        <f t="shared" si="9"/>
        <v>8725.8564655009995</v>
      </c>
      <c r="AZ75" s="153">
        <f t="shared" si="10"/>
        <v>0</v>
      </c>
      <c r="BA75" s="153">
        <f t="shared" si="11"/>
        <v>-1208.1507704826699</v>
      </c>
    </row>
    <row r="76" spans="1:53" s="147" customFormat="1" x14ac:dyDescent="0.2">
      <c r="A76" s="152">
        <v>0.22916666666666699</v>
      </c>
      <c r="B76" s="153">
        <v>3705.67617025354</v>
      </c>
      <c r="C76" s="153">
        <v>6260.6126564817096</v>
      </c>
      <c r="D76" s="153">
        <v>525.51634710264898</v>
      </c>
      <c r="E76" s="153">
        <v>469.52267313260597</v>
      </c>
      <c r="F76" s="153">
        <v>205.522115202674</v>
      </c>
      <c r="G76" s="153">
        <v>0</v>
      </c>
      <c r="H76" s="153">
        <v>0</v>
      </c>
      <c r="I76" s="153">
        <v>27.504953048349901</v>
      </c>
      <c r="J76" s="153">
        <v>-854.36985423794999</v>
      </c>
      <c r="K76" s="153">
        <v>-879.25412742111405</v>
      </c>
      <c r="L76" s="153">
        <v>-774.10051363622597</v>
      </c>
      <c r="M76" s="153">
        <v>9460.7309335624595</v>
      </c>
      <c r="N76" s="153">
        <v>8686.6304199262304</v>
      </c>
      <c r="O76" s="153">
        <f t="shared" si="3"/>
        <v>9460.7309335624595</v>
      </c>
      <c r="P76" s="153">
        <f t="shared" si="4"/>
        <v>0</v>
      </c>
      <c r="Q76" s="153">
        <f t="shared" si="5"/>
        <v>-854.36985423794999</v>
      </c>
      <c r="S76" s="152">
        <v>0.22916666666666699</v>
      </c>
      <c r="T76" s="153">
        <v>3664.9308010057498</v>
      </c>
      <c r="U76" s="153">
        <v>5995.0515052826904</v>
      </c>
      <c r="V76" s="153">
        <v>435.78106650544902</v>
      </c>
      <c r="W76" s="153">
        <v>471.566383106378</v>
      </c>
      <c r="X76" s="153">
        <v>171.07414298998799</v>
      </c>
      <c r="Y76" s="153">
        <v>0</v>
      </c>
      <c r="Z76" s="153">
        <v>0</v>
      </c>
      <c r="AA76" s="153">
        <v>85.011643700770605</v>
      </c>
      <c r="AB76" s="153">
        <v>-1578.4310955211299</v>
      </c>
      <c r="AC76" s="153">
        <v>-229.928656419373</v>
      </c>
      <c r="AD76" s="153">
        <v>-774.91922396161499</v>
      </c>
      <c r="AE76" s="153">
        <v>9015.0557906505292</v>
      </c>
      <c r="AF76" s="153">
        <v>8240.1365666889105</v>
      </c>
      <c r="AG76" s="153">
        <f t="shared" si="6"/>
        <v>9015.0557906505292</v>
      </c>
      <c r="AH76" s="153">
        <f t="shared" si="7"/>
        <v>0</v>
      </c>
      <c r="AI76" s="153">
        <f t="shared" si="8"/>
        <v>-1578.4310955211299</v>
      </c>
      <c r="AK76" s="152">
        <v>0.22916666666666699</v>
      </c>
      <c r="AL76" s="153">
        <v>3707.2149796660201</v>
      </c>
      <c r="AM76" s="153">
        <v>4967.3793442706001</v>
      </c>
      <c r="AN76" s="153">
        <v>684.19661729955897</v>
      </c>
      <c r="AO76" s="153">
        <v>492.72728558738697</v>
      </c>
      <c r="AP76" s="153">
        <v>234.98443014961401</v>
      </c>
      <c r="AQ76" s="153">
        <v>0</v>
      </c>
      <c r="AR76" s="153">
        <v>0</v>
      </c>
      <c r="AS76" s="153">
        <v>23.3792937562052</v>
      </c>
      <c r="AT76" s="153">
        <v>-1244.3581398578699</v>
      </c>
      <c r="AU76" s="153">
        <v>0</v>
      </c>
      <c r="AV76" s="153">
        <v>-671.95637057909505</v>
      </c>
      <c r="AW76" s="153">
        <v>8865.5238108715093</v>
      </c>
      <c r="AX76" s="153">
        <v>8193.5674402924196</v>
      </c>
      <c r="AY76" s="153">
        <f t="shared" si="9"/>
        <v>8865.5238108715093</v>
      </c>
      <c r="AZ76" s="153">
        <f t="shared" si="10"/>
        <v>0</v>
      </c>
      <c r="BA76" s="153">
        <f t="shared" si="11"/>
        <v>-1244.3581398578699</v>
      </c>
    </row>
    <row r="77" spans="1:53" s="147" customFormat="1" x14ac:dyDescent="0.2">
      <c r="A77" s="152">
        <v>0.23958333333333301</v>
      </c>
      <c r="B77" s="153">
        <v>3704.4090993075902</v>
      </c>
      <c r="C77" s="153">
        <v>6187.2769452250204</v>
      </c>
      <c r="D77" s="153">
        <v>562.37580920024902</v>
      </c>
      <c r="E77" s="153">
        <v>471.25848652594499</v>
      </c>
      <c r="F77" s="153">
        <v>205.661520975157</v>
      </c>
      <c r="G77" s="153">
        <v>29.3158782501703</v>
      </c>
      <c r="H77" s="153">
        <v>0</v>
      </c>
      <c r="I77" s="153">
        <v>28.214926144285801</v>
      </c>
      <c r="J77" s="153">
        <v>-953.13079046454095</v>
      </c>
      <c r="K77" s="153">
        <v>-585.50097231633595</v>
      </c>
      <c r="L77" s="153">
        <v>-768.54398917360595</v>
      </c>
      <c r="M77" s="153">
        <v>9649.8809028475407</v>
      </c>
      <c r="N77" s="153">
        <v>8881.3369136739293</v>
      </c>
      <c r="O77" s="153">
        <f t="shared" si="3"/>
        <v>9649.8809028475407</v>
      </c>
      <c r="P77" s="153">
        <f t="shared" si="4"/>
        <v>0</v>
      </c>
      <c r="Q77" s="153">
        <f t="shared" si="5"/>
        <v>-953.13079046454095</v>
      </c>
      <c r="S77" s="152">
        <v>0.23958333333333301</v>
      </c>
      <c r="T77" s="153">
        <v>3665.4709414812301</v>
      </c>
      <c r="U77" s="153">
        <v>5971.1594591302701</v>
      </c>
      <c r="V77" s="153">
        <v>506.82047747078002</v>
      </c>
      <c r="W77" s="153">
        <v>474.97593153388402</v>
      </c>
      <c r="X77" s="153">
        <v>171.07414298998799</v>
      </c>
      <c r="Y77" s="153">
        <v>0</v>
      </c>
      <c r="Z77" s="153">
        <v>0</v>
      </c>
      <c r="AA77" s="153">
        <v>85.979792111474794</v>
      </c>
      <c r="AB77" s="153">
        <v>-1587.11023741755</v>
      </c>
      <c r="AC77" s="153">
        <v>-72.355247482186996</v>
      </c>
      <c r="AD77" s="153">
        <v>-773.72804588219901</v>
      </c>
      <c r="AE77" s="153">
        <v>9216.0152598178902</v>
      </c>
      <c r="AF77" s="153">
        <v>8442.2872139356896</v>
      </c>
      <c r="AG77" s="153">
        <f t="shared" si="6"/>
        <v>9216.0152598178902</v>
      </c>
      <c r="AH77" s="153">
        <f t="shared" si="7"/>
        <v>0</v>
      </c>
      <c r="AI77" s="153">
        <f t="shared" si="8"/>
        <v>-1587.11023741755</v>
      </c>
      <c r="AK77" s="152">
        <v>0.23958333333333301</v>
      </c>
      <c r="AL77" s="153">
        <v>3707.4883548953799</v>
      </c>
      <c r="AM77" s="153">
        <v>5009.7345978133499</v>
      </c>
      <c r="AN77" s="153">
        <v>656.63635384903796</v>
      </c>
      <c r="AO77" s="153">
        <v>494.77869140128797</v>
      </c>
      <c r="AP77" s="153">
        <v>253.87836205373901</v>
      </c>
      <c r="AQ77" s="153">
        <v>0</v>
      </c>
      <c r="AR77" s="153">
        <v>2.8653832019919601</v>
      </c>
      <c r="AS77" s="153">
        <v>23.237821574494799</v>
      </c>
      <c r="AT77" s="153">
        <v>-1040.92572963866</v>
      </c>
      <c r="AU77" s="153">
        <v>0</v>
      </c>
      <c r="AV77" s="153">
        <v>-675.51513241164901</v>
      </c>
      <c r="AW77" s="153">
        <v>9107.6938351506196</v>
      </c>
      <c r="AX77" s="153">
        <v>8432.1787027389692</v>
      </c>
      <c r="AY77" s="153">
        <f t="shared" si="9"/>
        <v>9107.6938351506196</v>
      </c>
      <c r="AZ77" s="153">
        <f t="shared" si="10"/>
        <v>0</v>
      </c>
      <c r="BA77" s="153">
        <f t="shared" si="11"/>
        <v>-1040.92572963866</v>
      </c>
    </row>
    <row r="78" spans="1:53" s="147" customFormat="1" x14ac:dyDescent="0.2">
      <c r="A78" s="152">
        <v>0.25</v>
      </c>
      <c r="B78" s="153">
        <v>3701.6013732532601</v>
      </c>
      <c r="C78" s="153">
        <v>6167.37090534253</v>
      </c>
      <c r="D78" s="153">
        <v>792.40157738022299</v>
      </c>
      <c r="E78" s="153">
        <v>518.70801553381204</v>
      </c>
      <c r="F78" s="153">
        <v>217.01410566932199</v>
      </c>
      <c r="G78" s="153">
        <v>0</v>
      </c>
      <c r="H78" s="153">
        <v>0</v>
      </c>
      <c r="I78" s="153">
        <v>28.729452213293602</v>
      </c>
      <c r="J78" s="153">
        <v>-1160.98915306872</v>
      </c>
      <c r="K78" s="153">
        <v>-129.33582882083101</v>
      </c>
      <c r="L78" s="153">
        <v>-771.71948352465199</v>
      </c>
      <c r="M78" s="153">
        <v>10135.5004475029</v>
      </c>
      <c r="N78" s="153">
        <v>9363.7809639782408</v>
      </c>
      <c r="O78" s="153">
        <f t="shared" si="3"/>
        <v>10135.5004475029</v>
      </c>
      <c r="P78" s="153">
        <f t="shared" si="4"/>
        <v>0</v>
      </c>
      <c r="Q78" s="153">
        <f t="shared" si="5"/>
        <v>-1160.98915306872</v>
      </c>
      <c r="S78" s="152">
        <v>0.25</v>
      </c>
      <c r="T78" s="153">
        <v>3665.6309583819898</v>
      </c>
      <c r="U78" s="153">
        <v>6017.4900959378201</v>
      </c>
      <c r="V78" s="153">
        <v>706.32076266404499</v>
      </c>
      <c r="W78" s="153">
        <v>523.28291719577805</v>
      </c>
      <c r="X78" s="153">
        <v>181.619440864533</v>
      </c>
      <c r="Y78" s="153">
        <v>0</v>
      </c>
      <c r="Z78" s="153">
        <v>0</v>
      </c>
      <c r="AA78" s="153">
        <v>83.569201908337305</v>
      </c>
      <c r="AB78" s="153">
        <v>-1488.67832779174</v>
      </c>
      <c r="AC78" s="153">
        <v>0</v>
      </c>
      <c r="AD78" s="153">
        <v>-782.67294489877202</v>
      </c>
      <c r="AE78" s="153">
        <v>9689.2350491607594</v>
      </c>
      <c r="AF78" s="153">
        <v>8906.5621042619896</v>
      </c>
      <c r="AG78" s="153">
        <f t="shared" si="6"/>
        <v>9689.2350491607594</v>
      </c>
      <c r="AH78" s="153">
        <f t="shared" si="7"/>
        <v>0</v>
      </c>
      <c r="AI78" s="153">
        <f t="shared" si="8"/>
        <v>-1488.67832779174</v>
      </c>
      <c r="AK78" s="152">
        <v>0.25</v>
      </c>
      <c r="AL78" s="153">
        <v>3706.7214063067099</v>
      </c>
      <c r="AM78" s="153">
        <v>5077.9284743284697</v>
      </c>
      <c r="AN78" s="153">
        <v>752.74939665702504</v>
      </c>
      <c r="AO78" s="153">
        <v>528.79019611191097</v>
      </c>
      <c r="AP78" s="153">
        <v>497.67633186180399</v>
      </c>
      <c r="AQ78" s="153">
        <v>0</v>
      </c>
      <c r="AR78" s="153">
        <v>3.0718988231304598</v>
      </c>
      <c r="AS78" s="153">
        <v>23.576047797033901</v>
      </c>
      <c r="AT78" s="153">
        <v>-992.17332172703095</v>
      </c>
      <c r="AU78" s="153">
        <v>0</v>
      </c>
      <c r="AV78" s="153">
        <v>-686.920160971462</v>
      </c>
      <c r="AW78" s="153">
        <v>9598.3404301590508</v>
      </c>
      <c r="AX78" s="153">
        <v>8911.4202691875907</v>
      </c>
      <c r="AY78" s="153">
        <f t="shared" si="9"/>
        <v>9598.3404301590508</v>
      </c>
      <c r="AZ78" s="153">
        <f t="shared" si="10"/>
        <v>0</v>
      </c>
      <c r="BA78" s="153">
        <f t="shared" si="11"/>
        <v>-992.17332172703095</v>
      </c>
    </row>
    <row r="79" spans="1:53" s="147" customFormat="1" x14ac:dyDescent="0.2">
      <c r="A79" s="152">
        <v>0.26041666666666702</v>
      </c>
      <c r="B79" s="153">
        <v>3698.2335510739799</v>
      </c>
      <c r="C79" s="153">
        <v>6193.6780619958699</v>
      </c>
      <c r="D79" s="153">
        <v>943.22796145152302</v>
      </c>
      <c r="E79" s="153">
        <v>537.832007876798</v>
      </c>
      <c r="F79" s="153">
        <v>217.658483282346</v>
      </c>
      <c r="G79" s="153">
        <v>0</v>
      </c>
      <c r="H79" s="153">
        <v>0</v>
      </c>
      <c r="I79" s="153">
        <v>30.5695941194742</v>
      </c>
      <c r="J79" s="153">
        <v>-1175.8746140469</v>
      </c>
      <c r="K79" s="153">
        <v>0</v>
      </c>
      <c r="L79" s="153">
        <v>-776.74768917717495</v>
      </c>
      <c r="M79" s="153">
        <v>10445.325045753099</v>
      </c>
      <c r="N79" s="153">
        <v>9668.57735657591</v>
      </c>
      <c r="O79" s="153">
        <f t="shared" si="3"/>
        <v>10445.325045753099</v>
      </c>
      <c r="P79" s="153">
        <f t="shared" si="4"/>
        <v>0</v>
      </c>
      <c r="Q79" s="153">
        <f t="shared" si="5"/>
        <v>-1175.8746140469</v>
      </c>
      <c r="S79" s="152">
        <v>0.26041666666666702</v>
      </c>
      <c r="T79" s="153">
        <v>3666.0977896597701</v>
      </c>
      <c r="U79" s="153">
        <v>6068.4542304897604</v>
      </c>
      <c r="V79" s="153">
        <v>905.92806146674604</v>
      </c>
      <c r="W79" s="153">
        <v>541.49420303326895</v>
      </c>
      <c r="X79" s="153">
        <v>182.06293649738399</v>
      </c>
      <c r="Y79" s="153">
        <v>0</v>
      </c>
      <c r="Z79" s="153">
        <v>0</v>
      </c>
      <c r="AA79" s="153">
        <v>80.763978441206504</v>
      </c>
      <c r="AB79" s="153">
        <v>-1397.94259582311</v>
      </c>
      <c r="AC79" s="153">
        <v>0</v>
      </c>
      <c r="AD79" s="153">
        <v>-790.38987409471702</v>
      </c>
      <c r="AE79" s="153">
        <v>10046.858603765</v>
      </c>
      <c r="AF79" s="153">
        <v>9256.4687296703105</v>
      </c>
      <c r="AG79" s="153">
        <f t="shared" si="6"/>
        <v>10046.858603765</v>
      </c>
      <c r="AH79" s="153">
        <f t="shared" si="7"/>
        <v>0</v>
      </c>
      <c r="AI79" s="153">
        <f t="shared" si="8"/>
        <v>-1397.94259582311</v>
      </c>
      <c r="AK79" s="152">
        <v>0.26041666666666702</v>
      </c>
      <c r="AL79" s="153">
        <v>3707.1816015111599</v>
      </c>
      <c r="AM79" s="153">
        <v>5196.95098510757</v>
      </c>
      <c r="AN79" s="153">
        <v>859.00352772452095</v>
      </c>
      <c r="AO79" s="153">
        <v>535.82659316138802</v>
      </c>
      <c r="AP79" s="153">
        <v>530.09510033032495</v>
      </c>
      <c r="AQ79" s="153">
        <v>0</v>
      </c>
      <c r="AR79" s="153">
        <v>3.0679900388180799</v>
      </c>
      <c r="AS79" s="153">
        <v>23.399649321399501</v>
      </c>
      <c r="AT79" s="153">
        <v>-1024.22007265512</v>
      </c>
      <c r="AU79" s="153">
        <v>0</v>
      </c>
      <c r="AV79" s="153">
        <v>-699.85568936622406</v>
      </c>
      <c r="AW79" s="153">
        <v>9831.3053745400593</v>
      </c>
      <c r="AX79" s="153">
        <v>9131.4496851738295</v>
      </c>
      <c r="AY79" s="153">
        <f t="shared" si="9"/>
        <v>9831.3053745400593</v>
      </c>
      <c r="AZ79" s="153">
        <f t="shared" si="10"/>
        <v>0</v>
      </c>
      <c r="BA79" s="153">
        <f t="shared" si="11"/>
        <v>-1024.22007265512</v>
      </c>
    </row>
    <row r="80" spans="1:53" s="147" customFormat="1" x14ac:dyDescent="0.2">
      <c r="A80" s="152">
        <v>0.27083333333333298</v>
      </c>
      <c r="B80" s="153">
        <v>3690.8642002828501</v>
      </c>
      <c r="C80" s="153">
        <v>6399.0508902136698</v>
      </c>
      <c r="D80" s="153">
        <v>943.20790771007705</v>
      </c>
      <c r="E80" s="153">
        <v>543.50384460684404</v>
      </c>
      <c r="F80" s="153">
        <v>217.52650730150501</v>
      </c>
      <c r="G80" s="153">
        <v>35.247521718446002</v>
      </c>
      <c r="H80" s="153">
        <v>0</v>
      </c>
      <c r="I80" s="153">
        <v>33.547649420316098</v>
      </c>
      <c r="J80" s="153">
        <v>-1117.9252063614599</v>
      </c>
      <c r="K80" s="153">
        <v>0</v>
      </c>
      <c r="L80" s="153">
        <v>-795.09244366919802</v>
      </c>
      <c r="M80" s="153">
        <v>10745.0233148923</v>
      </c>
      <c r="N80" s="153">
        <v>9949.9308712230504</v>
      </c>
      <c r="O80" s="153">
        <f t="shared" si="3"/>
        <v>10745.0233148923</v>
      </c>
      <c r="P80" s="153">
        <f t="shared" si="4"/>
        <v>0</v>
      </c>
      <c r="Q80" s="153">
        <f t="shared" si="5"/>
        <v>-1117.9252063614599</v>
      </c>
      <c r="S80" s="152">
        <v>0.27083333333333298</v>
      </c>
      <c r="T80" s="153">
        <v>3665.0641674164799</v>
      </c>
      <c r="U80" s="153">
        <v>6134.5881655643598</v>
      </c>
      <c r="V80" s="153">
        <v>943.72522259615903</v>
      </c>
      <c r="W80" s="153">
        <v>538.33725149101895</v>
      </c>
      <c r="X80" s="153">
        <v>181.884668321486</v>
      </c>
      <c r="Y80" s="153">
        <v>0</v>
      </c>
      <c r="Z80" s="153">
        <v>0</v>
      </c>
      <c r="AA80" s="153">
        <v>75.541030504891395</v>
      </c>
      <c r="AB80" s="153">
        <v>-1185.40764266628</v>
      </c>
      <c r="AC80" s="153">
        <v>0</v>
      </c>
      <c r="AD80" s="153">
        <v>-796.51646435921998</v>
      </c>
      <c r="AE80" s="153">
        <v>10353.732863228101</v>
      </c>
      <c r="AF80" s="153">
        <v>9557.2163988689008</v>
      </c>
      <c r="AG80" s="153">
        <f t="shared" si="6"/>
        <v>10353.732863228101</v>
      </c>
      <c r="AH80" s="153">
        <f t="shared" si="7"/>
        <v>0</v>
      </c>
      <c r="AI80" s="153">
        <f t="shared" si="8"/>
        <v>-1185.40764266628</v>
      </c>
      <c r="AK80" s="152">
        <v>0.27083333333333298</v>
      </c>
      <c r="AL80" s="153">
        <v>3707.09488343661</v>
      </c>
      <c r="AM80" s="153">
        <v>5256.99639919526</v>
      </c>
      <c r="AN80" s="153">
        <v>877.66021805270304</v>
      </c>
      <c r="AO80" s="153">
        <v>537.12412345492896</v>
      </c>
      <c r="AP80" s="153">
        <v>530.54666553303105</v>
      </c>
      <c r="AQ80" s="153">
        <v>0</v>
      </c>
      <c r="AR80" s="153">
        <v>3.0921441989485099</v>
      </c>
      <c r="AS80" s="153">
        <v>28.7624961532733</v>
      </c>
      <c r="AT80" s="153">
        <v>-882.82795898214704</v>
      </c>
      <c r="AU80" s="153">
        <v>0</v>
      </c>
      <c r="AV80" s="153">
        <v>-705.59394865486001</v>
      </c>
      <c r="AW80" s="153">
        <v>10058.448971042601</v>
      </c>
      <c r="AX80" s="153">
        <v>9352.8550223877501</v>
      </c>
      <c r="AY80" s="153">
        <f t="shared" si="9"/>
        <v>10058.448971042601</v>
      </c>
      <c r="AZ80" s="153">
        <f t="shared" si="10"/>
        <v>0</v>
      </c>
      <c r="BA80" s="153">
        <f t="shared" si="11"/>
        <v>-882.82795898214704</v>
      </c>
    </row>
    <row r="81" spans="1:53" s="147" customFormat="1" x14ac:dyDescent="0.2">
      <c r="A81" s="152">
        <v>0.28125</v>
      </c>
      <c r="B81" s="153">
        <v>3696.8130235589101</v>
      </c>
      <c r="C81" s="153">
        <v>6451.4821706676403</v>
      </c>
      <c r="D81" s="153">
        <v>949.22972889843902</v>
      </c>
      <c r="E81" s="153">
        <v>543.59876292921001</v>
      </c>
      <c r="F81" s="153">
        <v>217.50322625700599</v>
      </c>
      <c r="G81" s="153">
        <v>253.38847046122399</v>
      </c>
      <c r="H81" s="153">
        <v>0</v>
      </c>
      <c r="I81" s="153">
        <v>34.162578259807603</v>
      </c>
      <c r="J81" s="153">
        <v>-1198.4047971593</v>
      </c>
      <c r="K81" s="153">
        <v>0</v>
      </c>
      <c r="L81" s="153">
        <v>-802.77749978759903</v>
      </c>
      <c r="M81" s="153">
        <v>10947.7731638729</v>
      </c>
      <c r="N81" s="153">
        <v>10144.9956640853</v>
      </c>
      <c r="O81" s="153">
        <f t="shared" si="3"/>
        <v>10947.7731638729</v>
      </c>
      <c r="P81" s="153">
        <f t="shared" si="4"/>
        <v>0</v>
      </c>
      <c r="Q81" s="153">
        <f t="shared" si="5"/>
        <v>-1198.4047971593</v>
      </c>
      <c r="S81" s="152">
        <v>0.28125</v>
      </c>
      <c r="T81" s="153">
        <v>3664.3773434252998</v>
      </c>
      <c r="U81" s="153">
        <v>6174.4545426058903</v>
      </c>
      <c r="V81" s="153">
        <v>958.85478779650998</v>
      </c>
      <c r="W81" s="153">
        <v>540.68620023548704</v>
      </c>
      <c r="X81" s="153">
        <v>181.79689099902001</v>
      </c>
      <c r="Y81" s="153">
        <v>10.8605247245125</v>
      </c>
      <c r="Z81" s="153">
        <v>1.38298092725088</v>
      </c>
      <c r="AA81" s="153">
        <v>74.926379450775102</v>
      </c>
      <c r="AB81" s="153">
        <v>-1055.3325421070299</v>
      </c>
      <c r="AC81" s="153">
        <v>0</v>
      </c>
      <c r="AD81" s="153">
        <v>-800.52998238318503</v>
      </c>
      <c r="AE81" s="153">
        <v>10552.0071080577</v>
      </c>
      <c r="AF81" s="153">
        <v>9751.4771256745298</v>
      </c>
      <c r="AG81" s="153">
        <f t="shared" si="6"/>
        <v>10552.0071080577</v>
      </c>
      <c r="AH81" s="153">
        <f t="shared" si="7"/>
        <v>0</v>
      </c>
      <c r="AI81" s="153">
        <f t="shared" si="8"/>
        <v>-1055.3325421070299</v>
      </c>
      <c r="AK81" s="152">
        <v>0.28125</v>
      </c>
      <c r="AL81" s="153">
        <v>3707.53503546611</v>
      </c>
      <c r="AM81" s="153">
        <v>5424.0631790843299</v>
      </c>
      <c r="AN81" s="153">
        <v>909.02003296745204</v>
      </c>
      <c r="AO81" s="153">
        <v>538.24435981407703</v>
      </c>
      <c r="AP81" s="153">
        <v>543.80227607303902</v>
      </c>
      <c r="AQ81" s="153">
        <v>0</v>
      </c>
      <c r="AR81" s="153">
        <v>3.98973297302692</v>
      </c>
      <c r="AS81" s="153">
        <v>32.282767583108203</v>
      </c>
      <c r="AT81" s="153">
        <v>-899.79966025507497</v>
      </c>
      <c r="AU81" s="153">
        <v>0</v>
      </c>
      <c r="AV81" s="153">
        <v>-721.07051755280202</v>
      </c>
      <c r="AW81" s="153">
        <v>10259.137723706101</v>
      </c>
      <c r="AX81" s="153">
        <v>9538.0672061532805</v>
      </c>
      <c r="AY81" s="153">
        <f t="shared" si="9"/>
        <v>10259.137723706101</v>
      </c>
      <c r="AZ81" s="153">
        <f t="shared" si="10"/>
        <v>0</v>
      </c>
      <c r="BA81" s="153">
        <f t="shared" si="11"/>
        <v>-899.79966025507497</v>
      </c>
    </row>
    <row r="82" spans="1:53" s="147" customFormat="1" x14ac:dyDescent="0.2">
      <c r="A82" s="152">
        <v>0.29166666666666702</v>
      </c>
      <c r="B82" s="153">
        <v>3698.7536915044402</v>
      </c>
      <c r="C82" s="153">
        <v>6350.5727772610699</v>
      </c>
      <c r="D82" s="153">
        <v>959.11461619512795</v>
      </c>
      <c r="E82" s="153">
        <v>537.67529319318896</v>
      </c>
      <c r="F82" s="153">
        <v>246.76354576579701</v>
      </c>
      <c r="G82" s="153">
        <v>223.14432944779</v>
      </c>
      <c r="H82" s="153">
        <v>1.6647350867397099</v>
      </c>
      <c r="I82" s="153">
        <v>35.531302194670701</v>
      </c>
      <c r="J82" s="153">
        <v>-964.53551874869095</v>
      </c>
      <c r="K82" s="153">
        <v>0</v>
      </c>
      <c r="L82" s="153">
        <v>-793.76981880701396</v>
      </c>
      <c r="M82" s="153">
        <v>11088.6847719001</v>
      </c>
      <c r="N82" s="153">
        <v>10294.914953093101</v>
      </c>
      <c r="O82" s="153">
        <f t="shared" si="3"/>
        <v>11088.6847719001</v>
      </c>
      <c r="P82" s="153">
        <f t="shared" si="4"/>
        <v>0</v>
      </c>
      <c r="Q82" s="153">
        <f t="shared" si="5"/>
        <v>-964.53551874869095</v>
      </c>
      <c r="S82" s="152">
        <v>0.29166666666666702</v>
      </c>
      <c r="T82" s="153">
        <v>3663.8238532846899</v>
      </c>
      <c r="U82" s="153">
        <v>6180.2461023920996</v>
      </c>
      <c r="V82" s="153">
        <v>961.04865762298505</v>
      </c>
      <c r="W82" s="153">
        <v>548.40802055157405</v>
      </c>
      <c r="X82" s="153">
        <v>201.329096243073</v>
      </c>
      <c r="Y82" s="153">
        <v>249.75896940779899</v>
      </c>
      <c r="Z82" s="153">
        <v>1.38220205623246</v>
      </c>
      <c r="AA82" s="153">
        <v>73.222664660432798</v>
      </c>
      <c r="AB82" s="153">
        <v>-1175.2490268730601</v>
      </c>
      <c r="AC82" s="153">
        <v>0</v>
      </c>
      <c r="AD82" s="153">
        <v>-804.62818753936301</v>
      </c>
      <c r="AE82" s="153">
        <v>10703.970539345801</v>
      </c>
      <c r="AF82" s="153">
        <v>9899.3423518064592</v>
      </c>
      <c r="AG82" s="153">
        <f t="shared" si="6"/>
        <v>10703.970539345801</v>
      </c>
      <c r="AH82" s="153">
        <f t="shared" si="7"/>
        <v>0</v>
      </c>
      <c r="AI82" s="153">
        <f t="shared" si="8"/>
        <v>-1175.2490268730601</v>
      </c>
      <c r="AK82" s="152">
        <v>0.29166666666666702</v>
      </c>
      <c r="AL82" s="153">
        <v>3707.95517688472</v>
      </c>
      <c r="AM82" s="153">
        <v>5586.5232803703002</v>
      </c>
      <c r="AN82" s="153">
        <v>974.20805023469802</v>
      </c>
      <c r="AO82" s="153">
        <v>535.55597702741602</v>
      </c>
      <c r="AP82" s="153">
        <v>737.48031122290899</v>
      </c>
      <c r="AQ82" s="153">
        <v>117.57363645280201</v>
      </c>
      <c r="AR82" s="153">
        <v>12.1372736326044</v>
      </c>
      <c r="AS82" s="153">
        <v>37.33484032594</v>
      </c>
      <c r="AT82" s="153">
        <v>-1237.3256097983001</v>
      </c>
      <c r="AU82" s="153">
        <v>0</v>
      </c>
      <c r="AV82" s="153">
        <v>-739.54391292968103</v>
      </c>
      <c r="AW82" s="153">
        <v>10471.4429363531</v>
      </c>
      <c r="AX82" s="153">
        <v>9731.8990234234097</v>
      </c>
      <c r="AY82" s="153">
        <f t="shared" si="9"/>
        <v>10471.4429363531</v>
      </c>
      <c r="AZ82" s="153">
        <f t="shared" si="10"/>
        <v>0</v>
      </c>
      <c r="BA82" s="153">
        <f t="shared" si="11"/>
        <v>-1237.3256097983001</v>
      </c>
    </row>
    <row r="83" spans="1:53" s="147" customFormat="1" x14ac:dyDescent="0.2">
      <c r="A83" s="152">
        <v>0.30208333333333298</v>
      </c>
      <c r="B83" s="153">
        <v>3697.7666849028401</v>
      </c>
      <c r="C83" s="153">
        <v>6477.4604997875904</v>
      </c>
      <c r="D83" s="153">
        <v>972.37466729223297</v>
      </c>
      <c r="E83" s="153">
        <v>541.45363509494496</v>
      </c>
      <c r="F83" s="153">
        <v>262.224894686852</v>
      </c>
      <c r="G83" s="153">
        <v>450.79828764199902</v>
      </c>
      <c r="H83" s="153">
        <v>2.0661478876698101</v>
      </c>
      <c r="I83" s="153">
        <v>33.975396236468001</v>
      </c>
      <c r="J83" s="153">
        <v>-1245.0802726581001</v>
      </c>
      <c r="K83" s="153">
        <v>0</v>
      </c>
      <c r="L83" s="153">
        <v>-808.10348230637999</v>
      </c>
      <c r="M83" s="153">
        <v>11193.039940872501</v>
      </c>
      <c r="N83" s="153">
        <v>10384.936458566101</v>
      </c>
      <c r="O83" s="153">
        <f t="shared" si="3"/>
        <v>11193.039940872501</v>
      </c>
      <c r="P83" s="153">
        <f t="shared" si="4"/>
        <v>0</v>
      </c>
      <c r="Q83" s="153">
        <f t="shared" si="5"/>
        <v>-1245.0802726581001</v>
      </c>
      <c r="S83" s="152">
        <v>0.30208333333333298</v>
      </c>
      <c r="T83" s="153">
        <v>3665.03084209388</v>
      </c>
      <c r="U83" s="153">
        <v>6121.2847071277802</v>
      </c>
      <c r="V83" s="153">
        <v>964.00499456884495</v>
      </c>
      <c r="W83" s="153">
        <v>548.593999146638</v>
      </c>
      <c r="X83" s="153">
        <v>202.34738258635301</v>
      </c>
      <c r="Y83" s="153">
        <v>833.21598115996096</v>
      </c>
      <c r="Z83" s="153">
        <v>1.3826243821482</v>
      </c>
      <c r="AA83" s="153">
        <v>76.425876779316198</v>
      </c>
      <c r="AB83" s="153">
        <v>-1664.25786369758</v>
      </c>
      <c r="AC83" s="153">
        <v>0</v>
      </c>
      <c r="AD83" s="153">
        <v>-806.82766072573395</v>
      </c>
      <c r="AE83" s="153">
        <v>10748.028544147301</v>
      </c>
      <c r="AF83" s="153">
        <v>9941.2008834216103</v>
      </c>
      <c r="AG83" s="153">
        <f t="shared" si="6"/>
        <v>10748.028544147301</v>
      </c>
      <c r="AH83" s="153">
        <f t="shared" si="7"/>
        <v>0</v>
      </c>
      <c r="AI83" s="153">
        <f t="shared" si="8"/>
        <v>-1664.25786369758</v>
      </c>
      <c r="AK83" s="152">
        <v>0.30208333333333298</v>
      </c>
      <c r="AL83" s="153">
        <v>3708.8288704408601</v>
      </c>
      <c r="AM83" s="153">
        <v>5646.0855130147002</v>
      </c>
      <c r="AN83" s="153">
        <v>976.08108109828402</v>
      </c>
      <c r="AO83" s="153">
        <v>536.68454264880995</v>
      </c>
      <c r="AP83" s="153">
        <v>763.06737221292406</v>
      </c>
      <c r="AQ83" s="153">
        <v>392.20002096652502</v>
      </c>
      <c r="AR83" s="153">
        <v>26.099632679908499</v>
      </c>
      <c r="AS83" s="153">
        <v>40.964515065768403</v>
      </c>
      <c r="AT83" s="153">
        <v>-1547.5221663820701</v>
      </c>
      <c r="AU83" s="153">
        <v>0</v>
      </c>
      <c r="AV83" s="153">
        <v>-748.74156710838497</v>
      </c>
      <c r="AW83" s="153">
        <v>10542.4893817457</v>
      </c>
      <c r="AX83" s="153">
        <v>9793.7478146373196</v>
      </c>
      <c r="AY83" s="153">
        <f t="shared" si="9"/>
        <v>10542.4893817457</v>
      </c>
      <c r="AZ83" s="153">
        <f t="shared" si="10"/>
        <v>0</v>
      </c>
      <c r="BA83" s="153">
        <f t="shared" si="11"/>
        <v>-1547.5221663820701</v>
      </c>
    </row>
    <row r="84" spans="1:53" s="147" customFormat="1" x14ac:dyDescent="0.2">
      <c r="A84" s="152">
        <v>0.3125</v>
      </c>
      <c r="B84" s="153">
        <v>3699.5940310742499</v>
      </c>
      <c r="C84" s="153">
        <v>6349.0030830422602</v>
      </c>
      <c r="D84" s="153">
        <v>971.25853135836405</v>
      </c>
      <c r="E84" s="153">
        <v>538.05407798011504</v>
      </c>
      <c r="F84" s="153">
        <v>402.934429956212</v>
      </c>
      <c r="G84" s="153">
        <v>505.01258158437298</v>
      </c>
      <c r="H84" s="153">
        <v>2.0482149270735102</v>
      </c>
      <c r="I84" s="153">
        <v>36.959610775500998</v>
      </c>
      <c r="J84" s="153">
        <v>-1361.8016907194501</v>
      </c>
      <c r="K84" s="153">
        <v>0</v>
      </c>
      <c r="L84" s="153">
        <v>-798.60707954950203</v>
      </c>
      <c r="M84" s="153">
        <v>11143.062869978699</v>
      </c>
      <c r="N84" s="153">
        <v>10344.4557904292</v>
      </c>
      <c r="O84" s="153">
        <f t="shared" si="3"/>
        <v>11143.062869978699</v>
      </c>
      <c r="P84" s="153">
        <f t="shared" si="4"/>
        <v>0</v>
      </c>
      <c r="Q84" s="153">
        <f t="shared" si="5"/>
        <v>-1361.8016907194501</v>
      </c>
      <c r="S84" s="152">
        <v>0.3125</v>
      </c>
      <c r="T84" s="153">
        <v>3665.8110160605302</v>
      </c>
      <c r="U84" s="153">
        <v>6136.5303043681197</v>
      </c>
      <c r="V84" s="153">
        <v>967.09512761349299</v>
      </c>
      <c r="W84" s="153">
        <v>548.262849461668</v>
      </c>
      <c r="X84" s="153">
        <v>202.23019559430301</v>
      </c>
      <c r="Y84" s="153">
        <v>805.12157585095997</v>
      </c>
      <c r="Z84" s="153">
        <v>2.8281170419261299</v>
      </c>
      <c r="AA84" s="153">
        <v>73.652438342144507</v>
      </c>
      <c r="AB84" s="153">
        <v>-1689.4434681528001</v>
      </c>
      <c r="AC84" s="153">
        <v>0</v>
      </c>
      <c r="AD84" s="153">
        <v>-807.89086698446795</v>
      </c>
      <c r="AE84" s="153">
        <v>10712.0881561803</v>
      </c>
      <c r="AF84" s="153">
        <v>9904.1972891958794</v>
      </c>
      <c r="AG84" s="153">
        <f t="shared" si="6"/>
        <v>10712.0881561803</v>
      </c>
      <c r="AH84" s="153">
        <f t="shared" si="7"/>
        <v>0</v>
      </c>
      <c r="AI84" s="153">
        <f t="shared" si="8"/>
        <v>-1689.4434681528001</v>
      </c>
      <c r="AK84" s="152">
        <v>0.3125</v>
      </c>
      <c r="AL84" s="153">
        <v>3708.9089128844298</v>
      </c>
      <c r="AM84" s="153">
        <v>5639.1659677276803</v>
      </c>
      <c r="AN84" s="153">
        <v>976.12121983616703</v>
      </c>
      <c r="AO84" s="153">
        <v>545.93723044225499</v>
      </c>
      <c r="AP84" s="153">
        <v>763.84831799105302</v>
      </c>
      <c r="AQ84" s="153">
        <v>483.60589209103898</v>
      </c>
      <c r="AR84" s="153">
        <v>47.826612026503199</v>
      </c>
      <c r="AS84" s="153">
        <v>41.773584068919398</v>
      </c>
      <c r="AT84" s="153">
        <v>-1600.38688093416</v>
      </c>
      <c r="AU84" s="153">
        <v>0</v>
      </c>
      <c r="AV84" s="153">
        <v>-749.96252128079698</v>
      </c>
      <c r="AW84" s="153">
        <v>10606.800856133899</v>
      </c>
      <c r="AX84" s="153">
        <v>9856.8383348530806</v>
      </c>
      <c r="AY84" s="153">
        <f t="shared" si="9"/>
        <v>10606.800856133899</v>
      </c>
      <c r="AZ84" s="153">
        <f t="shared" si="10"/>
        <v>0</v>
      </c>
      <c r="BA84" s="153">
        <f t="shared" si="11"/>
        <v>-1600.38688093416</v>
      </c>
    </row>
    <row r="85" spans="1:53" s="147" customFormat="1" x14ac:dyDescent="0.2">
      <c r="A85" s="152">
        <v>0.32291666666666702</v>
      </c>
      <c r="B85" s="153">
        <v>3698.2335510739799</v>
      </c>
      <c r="C85" s="153">
        <v>6284.86381865352</v>
      </c>
      <c r="D85" s="153">
        <v>969.88840312233503</v>
      </c>
      <c r="E85" s="153">
        <v>536.20354931721397</v>
      </c>
      <c r="F85" s="153">
        <v>408.43720000539901</v>
      </c>
      <c r="G85" s="153">
        <v>424.54369273105698</v>
      </c>
      <c r="H85" s="153">
        <v>2.1688904617542502</v>
      </c>
      <c r="I85" s="153">
        <v>39.436179212744001</v>
      </c>
      <c r="J85" s="153">
        <v>-1306.95298977894</v>
      </c>
      <c r="K85" s="153">
        <v>0</v>
      </c>
      <c r="L85" s="153">
        <v>-791.89549349149797</v>
      </c>
      <c r="M85" s="153">
        <v>11056.8222947991</v>
      </c>
      <c r="N85" s="153">
        <v>10264.9268013076</v>
      </c>
      <c r="O85" s="153">
        <f t="shared" si="3"/>
        <v>11056.8222947991</v>
      </c>
      <c r="P85" s="153">
        <f t="shared" si="4"/>
        <v>0</v>
      </c>
      <c r="Q85" s="153">
        <f t="shared" si="5"/>
        <v>-1306.95298977894</v>
      </c>
      <c r="S85" s="152">
        <v>0.32291666666666702</v>
      </c>
      <c r="T85" s="153">
        <v>3667.8181544938402</v>
      </c>
      <c r="U85" s="153">
        <v>6107.4997340113996</v>
      </c>
      <c r="V85" s="153">
        <v>956.03889715523997</v>
      </c>
      <c r="W85" s="153">
        <v>550.90442183424204</v>
      </c>
      <c r="X85" s="153">
        <v>202.212166826296</v>
      </c>
      <c r="Y85" s="153">
        <v>590.30689348845999</v>
      </c>
      <c r="Z85" s="153">
        <v>8.4051231503737203</v>
      </c>
      <c r="AA85" s="153">
        <v>68.869315015488993</v>
      </c>
      <c r="AB85" s="153">
        <v>-1490.94955834655</v>
      </c>
      <c r="AC85" s="153">
        <v>0</v>
      </c>
      <c r="AD85" s="153">
        <v>-802.64140429245901</v>
      </c>
      <c r="AE85" s="153">
        <v>10661.105147628799</v>
      </c>
      <c r="AF85" s="153">
        <v>9858.4637433363405</v>
      </c>
      <c r="AG85" s="153">
        <f t="shared" si="6"/>
        <v>10661.105147628799</v>
      </c>
      <c r="AH85" s="153">
        <f t="shared" si="7"/>
        <v>0</v>
      </c>
      <c r="AI85" s="153">
        <f t="shared" si="8"/>
        <v>-1490.94955834655</v>
      </c>
      <c r="AK85" s="152">
        <v>0.32291666666666702</v>
      </c>
      <c r="AL85" s="153">
        <v>3707.6217372586302</v>
      </c>
      <c r="AM85" s="153">
        <v>5670.0369573544403</v>
      </c>
      <c r="AN85" s="153">
        <v>976.14128308079705</v>
      </c>
      <c r="AO85" s="153">
        <v>547.66278396202097</v>
      </c>
      <c r="AP85" s="153">
        <v>758.172132395532</v>
      </c>
      <c r="AQ85" s="153">
        <v>424.30151398448697</v>
      </c>
      <c r="AR85" s="153">
        <v>72.273866736992801</v>
      </c>
      <c r="AS85" s="153">
        <v>42.283770071966401</v>
      </c>
      <c r="AT85" s="153">
        <v>-1577.4569296046</v>
      </c>
      <c r="AU85" s="153">
        <v>0</v>
      </c>
      <c r="AV85" s="153">
        <v>-752.10300544415998</v>
      </c>
      <c r="AW85" s="153">
        <v>10621.0371152403</v>
      </c>
      <c r="AX85" s="153">
        <v>9868.9341097961096</v>
      </c>
      <c r="AY85" s="153">
        <f t="shared" si="9"/>
        <v>10621.0371152403</v>
      </c>
      <c r="AZ85" s="153">
        <f t="shared" si="10"/>
        <v>0</v>
      </c>
      <c r="BA85" s="153">
        <f t="shared" si="11"/>
        <v>-1577.4569296046</v>
      </c>
    </row>
    <row r="86" spans="1:53" s="147" customFormat="1" x14ac:dyDescent="0.2">
      <c r="A86" s="152">
        <v>0.33333333333333298</v>
      </c>
      <c r="B86" s="153">
        <v>3697.7200210803298</v>
      </c>
      <c r="C86" s="153">
        <v>6229.4133843192203</v>
      </c>
      <c r="D86" s="153">
        <v>960.18397502298296</v>
      </c>
      <c r="E86" s="153">
        <v>533.67972756560005</v>
      </c>
      <c r="F86" s="153">
        <v>376.13281049179398</v>
      </c>
      <c r="G86" s="153">
        <v>427.60496954073</v>
      </c>
      <c r="H86" s="153">
        <v>2.9611409866697</v>
      </c>
      <c r="I86" s="153">
        <v>37.902218455073502</v>
      </c>
      <c r="J86" s="153">
        <v>-1207.1013362282299</v>
      </c>
      <c r="K86" s="153">
        <v>0</v>
      </c>
      <c r="L86" s="153">
        <v>-786.53757374714598</v>
      </c>
      <c r="M86" s="153">
        <v>11058.496911234201</v>
      </c>
      <c r="N86" s="153">
        <v>10271.959337487</v>
      </c>
      <c r="O86" s="153">
        <f t="shared" si="3"/>
        <v>11058.496911234201</v>
      </c>
      <c r="P86" s="153">
        <f t="shared" si="4"/>
        <v>0</v>
      </c>
      <c r="Q86" s="153">
        <f t="shared" si="5"/>
        <v>-1207.1013362282299</v>
      </c>
      <c r="S86" s="152">
        <v>0.33333333333333298</v>
      </c>
      <c r="T86" s="153">
        <v>3668.8717849547502</v>
      </c>
      <c r="U86" s="153">
        <v>6097.4879576728899</v>
      </c>
      <c r="V86" s="153">
        <v>932.03358109903002</v>
      </c>
      <c r="W86" s="153">
        <v>549.59655118024295</v>
      </c>
      <c r="X86" s="153">
        <v>205.96631700811301</v>
      </c>
      <c r="Y86" s="153">
        <v>715.54374937275998</v>
      </c>
      <c r="Z86" s="153">
        <v>19.793398830990299</v>
      </c>
      <c r="AA86" s="153">
        <v>76.438513839972202</v>
      </c>
      <c r="AB86" s="153">
        <v>-1588.8038892653001</v>
      </c>
      <c r="AC86" s="153">
        <v>0</v>
      </c>
      <c r="AD86" s="153">
        <v>-803.28146362090399</v>
      </c>
      <c r="AE86" s="153">
        <v>10676.927964693499</v>
      </c>
      <c r="AF86" s="153">
        <v>9873.6465010725497</v>
      </c>
      <c r="AG86" s="153">
        <f t="shared" si="6"/>
        <v>10676.927964693499</v>
      </c>
      <c r="AH86" s="153">
        <f t="shared" si="7"/>
        <v>0</v>
      </c>
      <c r="AI86" s="153">
        <f t="shared" si="8"/>
        <v>-1588.8038892653001</v>
      </c>
      <c r="AK86" s="152">
        <v>0.33333333333333298</v>
      </c>
      <c r="AL86" s="153">
        <v>3706.5613702656501</v>
      </c>
      <c r="AM86" s="153">
        <v>5752.8717713218002</v>
      </c>
      <c r="AN86" s="153">
        <v>976.83029262714399</v>
      </c>
      <c r="AO86" s="153">
        <v>553.78501723941599</v>
      </c>
      <c r="AP86" s="153">
        <v>672.24706711668398</v>
      </c>
      <c r="AQ86" s="153">
        <v>457.72162455724498</v>
      </c>
      <c r="AR86" s="153">
        <v>97.819167661178597</v>
      </c>
      <c r="AS86" s="153">
        <v>43.1763767380939</v>
      </c>
      <c r="AT86" s="153">
        <v>-1615.8749147032099</v>
      </c>
      <c r="AU86" s="153">
        <v>-0.12071030961926001</v>
      </c>
      <c r="AV86" s="153">
        <v>-759.59593055601897</v>
      </c>
      <c r="AW86" s="153">
        <v>10645.0170625144</v>
      </c>
      <c r="AX86" s="153">
        <v>9885.4211319583592</v>
      </c>
      <c r="AY86" s="153">
        <f t="shared" si="9"/>
        <v>10645.0170625144</v>
      </c>
      <c r="AZ86" s="153">
        <f t="shared" si="10"/>
        <v>0</v>
      </c>
      <c r="BA86" s="153">
        <f t="shared" si="11"/>
        <v>-1615.8749147032099</v>
      </c>
    </row>
    <row r="87" spans="1:53" s="147" customFormat="1" x14ac:dyDescent="0.2">
      <c r="A87" s="152">
        <v>0.34375</v>
      </c>
      <c r="B87" s="153">
        <v>3696.97976612913</v>
      </c>
      <c r="C87" s="153">
        <v>6280.0942733113898</v>
      </c>
      <c r="D87" s="153">
        <v>963.55246104171601</v>
      </c>
      <c r="E87" s="153">
        <v>531.94102653900995</v>
      </c>
      <c r="F87" s="153">
        <v>353.844007598855</v>
      </c>
      <c r="G87" s="153">
        <v>442.89163031206402</v>
      </c>
      <c r="H87" s="153">
        <v>7.0466144842629497</v>
      </c>
      <c r="I87" s="153">
        <v>37.554093582362299</v>
      </c>
      <c r="J87" s="153">
        <v>-1149.2701482478001</v>
      </c>
      <c r="K87" s="153">
        <v>0</v>
      </c>
      <c r="L87" s="153">
        <v>-790.945234800658</v>
      </c>
      <c r="M87" s="153">
        <v>11164.633724751</v>
      </c>
      <c r="N87" s="153">
        <v>10373.6884899503</v>
      </c>
      <c r="O87" s="153">
        <f t="shared" si="3"/>
        <v>11164.633724751</v>
      </c>
      <c r="P87" s="153">
        <f t="shared" si="4"/>
        <v>0</v>
      </c>
      <c r="Q87" s="153">
        <f t="shared" si="5"/>
        <v>-1149.2701482478001</v>
      </c>
      <c r="S87" s="152">
        <v>0.34375</v>
      </c>
      <c r="T87" s="153">
        <v>3669.1985587091599</v>
      </c>
      <c r="U87" s="153">
        <v>6133.5844262974097</v>
      </c>
      <c r="V87" s="153">
        <v>958.37054748864398</v>
      </c>
      <c r="W87" s="153">
        <v>550.81898159562195</v>
      </c>
      <c r="X87" s="153">
        <v>205.30256002768701</v>
      </c>
      <c r="Y87" s="153">
        <v>712.59202809083899</v>
      </c>
      <c r="Z87" s="153">
        <v>40.048270584926897</v>
      </c>
      <c r="AA87" s="153">
        <v>86.248513378163906</v>
      </c>
      <c r="AB87" s="153">
        <v>-1590.69711986725</v>
      </c>
      <c r="AC87" s="153">
        <v>0</v>
      </c>
      <c r="AD87" s="153">
        <v>-807.18887646610494</v>
      </c>
      <c r="AE87" s="153">
        <v>10765.466766305201</v>
      </c>
      <c r="AF87" s="153">
        <v>9958.2778898390898</v>
      </c>
      <c r="AG87" s="153">
        <f t="shared" si="6"/>
        <v>10765.466766305201</v>
      </c>
      <c r="AH87" s="153">
        <f t="shared" si="7"/>
        <v>0</v>
      </c>
      <c r="AI87" s="153">
        <f t="shared" si="8"/>
        <v>-1590.69711986725</v>
      </c>
      <c r="AK87" s="152">
        <v>0.34375</v>
      </c>
      <c r="AL87" s="153">
        <v>3706.7948056833602</v>
      </c>
      <c r="AM87" s="153">
        <v>5723.9413070869396</v>
      </c>
      <c r="AN87" s="153">
        <v>975.57937341343302</v>
      </c>
      <c r="AO87" s="153">
        <v>553.69150752374003</v>
      </c>
      <c r="AP87" s="153">
        <v>659.40438728233698</v>
      </c>
      <c r="AQ87" s="153">
        <v>649.34166929679895</v>
      </c>
      <c r="AR87" s="153">
        <v>129.755070854595</v>
      </c>
      <c r="AS87" s="153">
        <v>51.438341879270503</v>
      </c>
      <c r="AT87" s="153">
        <v>-1679.4262817111601</v>
      </c>
      <c r="AU87" s="153">
        <v>0</v>
      </c>
      <c r="AV87" s="153">
        <v>-759.69227495655298</v>
      </c>
      <c r="AW87" s="153">
        <v>10770.520181309301</v>
      </c>
      <c r="AX87" s="153">
        <v>10010.827906352801</v>
      </c>
      <c r="AY87" s="153">
        <f t="shared" si="9"/>
        <v>10770.520181309301</v>
      </c>
      <c r="AZ87" s="153">
        <f t="shared" si="10"/>
        <v>0</v>
      </c>
      <c r="BA87" s="153">
        <f t="shared" si="11"/>
        <v>-1679.4262817111601</v>
      </c>
    </row>
    <row r="88" spans="1:53" s="147" customFormat="1" x14ac:dyDescent="0.2">
      <c r="A88" s="152">
        <v>0.35416666666666702</v>
      </c>
      <c r="B88" s="153">
        <v>3697.7533500561399</v>
      </c>
      <c r="C88" s="153">
        <v>6368.0860672138997</v>
      </c>
      <c r="D88" s="153">
        <v>967.72963580446105</v>
      </c>
      <c r="E88" s="153">
        <v>530.97896255268802</v>
      </c>
      <c r="F88" s="153">
        <v>357.42748621926199</v>
      </c>
      <c r="G88" s="153">
        <v>442.13453533644702</v>
      </c>
      <c r="H88" s="153">
        <v>18.0122270441877</v>
      </c>
      <c r="I88" s="153">
        <v>36.705773748002002</v>
      </c>
      <c r="J88" s="153">
        <v>-1131.0877379144799</v>
      </c>
      <c r="K88" s="153">
        <v>0</v>
      </c>
      <c r="L88" s="153">
        <v>-798.83903618882903</v>
      </c>
      <c r="M88" s="153">
        <v>11287.740300060599</v>
      </c>
      <c r="N88" s="153">
        <v>10488.9012638718</v>
      </c>
      <c r="O88" s="153">
        <f t="shared" si="3"/>
        <v>11287.740300060599</v>
      </c>
      <c r="P88" s="153">
        <f t="shared" si="4"/>
        <v>0</v>
      </c>
      <c r="Q88" s="153">
        <f t="shared" si="5"/>
        <v>-1131.0877379144799</v>
      </c>
      <c r="S88" s="152">
        <v>0.35416666666666702</v>
      </c>
      <c r="T88" s="153">
        <v>3670.2454654972698</v>
      </c>
      <c r="U88" s="153">
        <v>6152.1146356599802</v>
      </c>
      <c r="V88" s="153">
        <v>961.14897407918602</v>
      </c>
      <c r="W88" s="153">
        <v>551.05627503270898</v>
      </c>
      <c r="X88" s="153">
        <v>202.36083077755899</v>
      </c>
      <c r="Y88" s="153">
        <v>708.17104763965597</v>
      </c>
      <c r="Z88" s="153">
        <v>62.883284866331898</v>
      </c>
      <c r="AA88" s="153">
        <v>103.767782007764</v>
      </c>
      <c r="AB88" s="153">
        <v>-1520.12635920906</v>
      </c>
      <c r="AC88" s="153">
        <v>0</v>
      </c>
      <c r="AD88" s="153">
        <v>-809.31913577410899</v>
      </c>
      <c r="AE88" s="153">
        <v>10891.621936351399</v>
      </c>
      <c r="AF88" s="153">
        <v>10082.302800577299</v>
      </c>
      <c r="AG88" s="153">
        <f t="shared" si="6"/>
        <v>10891.621936351399</v>
      </c>
      <c r="AH88" s="153">
        <f t="shared" si="7"/>
        <v>0</v>
      </c>
      <c r="AI88" s="153">
        <f t="shared" si="8"/>
        <v>-1520.12635920906</v>
      </c>
      <c r="AK88" s="152">
        <v>0.35416666666666702</v>
      </c>
      <c r="AL88" s="153">
        <v>3705.4009502182098</v>
      </c>
      <c r="AM88" s="153">
        <v>5717.0829081779102</v>
      </c>
      <c r="AN88" s="153">
        <v>972.52232939835699</v>
      </c>
      <c r="AO88" s="153">
        <v>552.96204457182603</v>
      </c>
      <c r="AP88" s="153">
        <v>659.21925905917897</v>
      </c>
      <c r="AQ88" s="153">
        <v>547.920966604927</v>
      </c>
      <c r="AR88" s="153">
        <v>171.671689179216</v>
      </c>
      <c r="AS88" s="153">
        <v>53.725989692723502</v>
      </c>
      <c r="AT88" s="153">
        <v>-1573.01981648482</v>
      </c>
      <c r="AU88" s="153">
        <v>0</v>
      </c>
      <c r="AV88" s="153">
        <v>-757.994937724794</v>
      </c>
      <c r="AW88" s="153">
        <v>10807.4863204175</v>
      </c>
      <c r="AX88" s="153">
        <v>10049.4913826927</v>
      </c>
      <c r="AY88" s="153">
        <f t="shared" si="9"/>
        <v>10807.4863204175</v>
      </c>
      <c r="AZ88" s="153">
        <f t="shared" si="10"/>
        <v>0</v>
      </c>
      <c r="BA88" s="153">
        <f t="shared" si="11"/>
        <v>-1573.01981648482</v>
      </c>
    </row>
    <row r="89" spans="1:53" s="147" customFormat="1" x14ac:dyDescent="0.2">
      <c r="A89" s="152">
        <v>0.36458333333333298</v>
      </c>
      <c r="B89" s="153">
        <v>3697.3732336569201</v>
      </c>
      <c r="C89" s="153">
        <v>6431.8621936333302</v>
      </c>
      <c r="D89" s="153">
        <v>967.43556049508902</v>
      </c>
      <c r="E89" s="153">
        <v>531.50335069317703</v>
      </c>
      <c r="F89" s="153">
        <v>388.22353526764101</v>
      </c>
      <c r="G89" s="153">
        <v>442.490038514638</v>
      </c>
      <c r="H89" s="153">
        <v>35.598525865642202</v>
      </c>
      <c r="I89" s="153">
        <v>35.320098704408998</v>
      </c>
      <c r="J89" s="153">
        <v>-1149.90421813322</v>
      </c>
      <c r="K89" s="153">
        <v>0</v>
      </c>
      <c r="L89" s="153">
        <v>-804.88817958872301</v>
      </c>
      <c r="M89" s="153">
        <v>11379.902318697599</v>
      </c>
      <c r="N89" s="153">
        <v>10575.0141391089</v>
      </c>
      <c r="O89" s="153">
        <f t="shared" si="3"/>
        <v>11379.902318697599</v>
      </c>
      <c r="P89" s="153">
        <f t="shared" si="4"/>
        <v>0</v>
      </c>
      <c r="Q89" s="153">
        <f t="shared" si="5"/>
        <v>-1149.90421813322</v>
      </c>
      <c r="S89" s="152">
        <v>0.36458333333333298</v>
      </c>
      <c r="T89" s="153">
        <v>3670.8256224079901</v>
      </c>
      <c r="U89" s="153">
        <v>6150.1427043068898</v>
      </c>
      <c r="V89" s="153">
        <v>965.75940377280097</v>
      </c>
      <c r="W89" s="153">
        <v>555.41066499174497</v>
      </c>
      <c r="X89" s="153">
        <v>203.47360602366999</v>
      </c>
      <c r="Y89" s="153">
        <v>701.89034465185796</v>
      </c>
      <c r="Z89" s="153">
        <v>80.987976027196495</v>
      </c>
      <c r="AA89" s="153">
        <v>118.376742127241</v>
      </c>
      <c r="AB89" s="153">
        <v>-1380.52135500855</v>
      </c>
      <c r="AC89" s="153">
        <v>0</v>
      </c>
      <c r="AD89" s="153">
        <v>-809.72684311436899</v>
      </c>
      <c r="AE89" s="153">
        <v>11066.3457093008</v>
      </c>
      <c r="AF89" s="153">
        <v>10256.6188661865</v>
      </c>
      <c r="AG89" s="153">
        <f t="shared" si="6"/>
        <v>11066.3457093008</v>
      </c>
      <c r="AH89" s="153">
        <f t="shared" si="7"/>
        <v>0</v>
      </c>
      <c r="AI89" s="153">
        <f t="shared" si="8"/>
        <v>-1380.52135500855</v>
      </c>
      <c r="AK89" s="152">
        <v>0.36458333333333298</v>
      </c>
      <c r="AL89" s="153">
        <v>3706.40130166054</v>
      </c>
      <c r="AM89" s="153">
        <v>5660.6947912550904</v>
      </c>
      <c r="AN89" s="153">
        <v>965.34463218174005</v>
      </c>
      <c r="AO89" s="153">
        <v>555.20138459154498</v>
      </c>
      <c r="AP89" s="153">
        <v>659.95308970451504</v>
      </c>
      <c r="AQ89" s="153">
        <v>390.14958289193402</v>
      </c>
      <c r="AR89" s="153">
        <v>223.62760233216</v>
      </c>
      <c r="AS89" s="153">
        <v>48.323292358971599</v>
      </c>
      <c r="AT89" s="153">
        <v>-1280.85935655298</v>
      </c>
      <c r="AU89" s="153">
        <v>0</v>
      </c>
      <c r="AV89" s="153">
        <v>-751.42751451329195</v>
      </c>
      <c r="AW89" s="153">
        <v>10928.836320423499</v>
      </c>
      <c r="AX89" s="153">
        <v>10177.4088059102</v>
      </c>
      <c r="AY89" s="153">
        <f t="shared" si="9"/>
        <v>10928.836320423499</v>
      </c>
      <c r="AZ89" s="153">
        <f t="shared" si="10"/>
        <v>0</v>
      </c>
      <c r="BA89" s="153">
        <f t="shared" si="11"/>
        <v>-1280.85935655298</v>
      </c>
    </row>
    <row r="90" spans="1:53" s="147" customFormat="1" x14ac:dyDescent="0.2">
      <c r="A90" s="152">
        <v>0.375</v>
      </c>
      <c r="B90" s="153">
        <v>3696.0594011972798</v>
      </c>
      <c r="C90" s="153">
        <v>6492.3660321318703</v>
      </c>
      <c r="D90" s="153">
        <v>972.48160154330606</v>
      </c>
      <c r="E90" s="153">
        <v>529.76119409847297</v>
      </c>
      <c r="F90" s="153">
        <v>397.54957582437299</v>
      </c>
      <c r="G90" s="153">
        <v>295.17988799623902</v>
      </c>
      <c r="H90" s="153">
        <v>55.703411833855696</v>
      </c>
      <c r="I90" s="153">
        <v>33.052839637748001</v>
      </c>
      <c r="J90" s="153">
        <v>-1024.0930851713799</v>
      </c>
      <c r="K90" s="153">
        <v>0</v>
      </c>
      <c r="L90" s="153">
        <v>-808.57471197999405</v>
      </c>
      <c r="M90" s="153">
        <v>11448.0608590918</v>
      </c>
      <c r="N90" s="153">
        <v>10639.4861471118</v>
      </c>
      <c r="O90" s="153">
        <f t="shared" si="3"/>
        <v>11448.0608590918</v>
      </c>
      <c r="P90" s="153">
        <f t="shared" si="4"/>
        <v>0</v>
      </c>
      <c r="Q90" s="153">
        <f t="shared" si="5"/>
        <v>-1024.0930851713799</v>
      </c>
      <c r="S90" s="152">
        <v>0.375</v>
      </c>
      <c r="T90" s="153">
        <v>3670.9856393087498</v>
      </c>
      <c r="U90" s="153">
        <v>6157.49847158394</v>
      </c>
      <c r="V90" s="153">
        <v>963.63311783646702</v>
      </c>
      <c r="W90" s="153">
        <v>549.80706801918302</v>
      </c>
      <c r="X90" s="153">
        <v>229.08640864602199</v>
      </c>
      <c r="Y90" s="153">
        <v>526.38135799212296</v>
      </c>
      <c r="Z90" s="153">
        <v>97.489752236025794</v>
      </c>
      <c r="AA90" s="153">
        <v>115.44994537491399</v>
      </c>
      <c r="AB90" s="153">
        <v>-1209.88227751966</v>
      </c>
      <c r="AC90" s="153">
        <v>0</v>
      </c>
      <c r="AD90" s="153">
        <v>-808.18371634607502</v>
      </c>
      <c r="AE90" s="153">
        <v>11100.4494834778</v>
      </c>
      <c r="AF90" s="153">
        <v>10292.265767131699</v>
      </c>
      <c r="AG90" s="153">
        <f t="shared" si="6"/>
        <v>11100.4494834778</v>
      </c>
      <c r="AH90" s="153">
        <f t="shared" si="7"/>
        <v>0</v>
      </c>
      <c r="AI90" s="153">
        <f t="shared" si="8"/>
        <v>-1209.88227751966</v>
      </c>
      <c r="AK90" s="152">
        <v>0.375</v>
      </c>
      <c r="AL90" s="153">
        <v>3706.01452211477</v>
      </c>
      <c r="AM90" s="153">
        <v>5675.2295617453401</v>
      </c>
      <c r="AN90" s="153">
        <v>968.736149347675</v>
      </c>
      <c r="AO90" s="153">
        <v>551.813427398209</v>
      </c>
      <c r="AP90" s="153">
        <v>609.11966316059602</v>
      </c>
      <c r="AQ90" s="153">
        <v>110.294923987926</v>
      </c>
      <c r="AR90" s="153">
        <v>268.58546331432302</v>
      </c>
      <c r="AS90" s="153">
        <v>49.572577732886998</v>
      </c>
      <c r="AT90" s="153">
        <v>-1005.34167349497</v>
      </c>
      <c r="AU90" s="153">
        <v>0</v>
      </c>
      <c r="AV90" s="153">
        <v>-748.98224781123997</v>
      </c>
      <c r="AW90" s="153">
        <v>10934.0246153067</v>
      </c>
      <c r="AX90" s="153">
        <v>10185.0423674955</v>
      </c>
      <c r="AY90" s="153">
        <f t="shared" si="9"/>
        <v>10934.0246153067</v>
      </c>
      <c r="AZ90" s="153">
        <f t="shared" si="10"/>
        <v>0</v>
      </c>
      <c r="BA90" s="153">
        <f t="shared" si="11"/>
        <v>-1005.34167349497</v>
      </c>
    </row>
    <row r="91" spans="1:53" s="147" customFormat="1" x14ac:dyDescent="0.2">
      <c r="A91" s="152">
        <v>0.38541666666666702</v>
      </c>
      <c r="B91" s="153">
        <v>3695.72596490243</v>
      </c>
      <c r="C91" s="153">
        <v>6504.45429280594</v>
      </c>
      <c r="D91" s="153">
        <v>972.31451014717402</v>
      </c>
      <c r="E91" s="153">
        <v>531.32193967763396</v>
      </c>
      <c r="F91" s="153">
        <v>361.08477244284501</v>
      </c>
      <c r="G91" s="153">
        <v>326.42470103203101</v>
      </c>
      <c r="H91" s="153">
        <v>76.990497485236006</v>
      </c>
      <c r="I91" s="153">
        <v>30.724947873044599</v>
      </c>
      <c r="J91" s="153">
        <v>-1029.8795059792201</v>
      </c>
      <c r="K91" s="153">
        <v>0</v>
      </c>
      <c r="L91" s="153">
        <v>-810.04365347412795</v>
      </c>
      <c r="M91" s="153">
        <v>11469.1621203871</v>
      </c>
      <c r="N91" s="153">
        <v>10659.118466913</v>
      </c>
      <c r="O91" s="153">
        <f t="shared" si="3"/>
        <v>11469.1621203871</v>
      </c>
      <c r="P91" s="153">
        <f t="shared" si="4"/>
        <v>0</v>
      </c>
      <c r="Q91" s="153">
        <f t="shared" si="5"/>
        <v>-1029.8795059792201</v>
      </c>
      <c r="S91" s="152">
        <v>0.38541666666666702</v>
      </c>
      <c r="T91" s="153">
        <v>3670.83895579305</v>
      </c>
      <c r="U91" s="153">
        <v>6175.8454205961398</v>
      </c>
      <c r="V91" s="153">
        <v>962.97495974619403</v>
      </c>
      <c r="W91" s="153">
        <v>548.71891351063402</v>
      </c>
      <c r="X91" s="153">
        <v>234.028655322193</v>
      </c>
      <c r="Y91" s="153">
        <v>444.32185139191</v>
      </c>
      <c r="Z91" s="153">
        <v>94.7115610360609</v>
      </c>
      <c r="AA91" s="153">
        <v>127.48745086471</v>
      </c>
      <c r="AB91" s="153">
        <v>-1154.3986184411899</v>
      </c>
      <c r="AC91" s="153">
        <v>0</v>
      </c>
      <c r="AD91" s="153">
        <v>-808.91160017179902</v>
      </c>
      <c r="AE91" s="153">
        <v>11104.5291498197</v>
      </c>
      <c r="AF91" s="153">
        <v>10295.617549647901</v>
      </c>
      <c r="AG91" s="153">
        <f t="shared" si="6"/>
        <v>11104.5291498197</v>
      </c>
      <c r="AH91" s="153">
        <f t="shared" si="7"/>
        <v>0</v>
      </c>
      <c r="AI91" s="153">
        <f t="shared" si="8"/>
        <v>-1154.3986184411899</v>
      </c>
      <c r="AK91" s="152">
        <v>0.38541666666666702</v>
      </c>
      <c r="AL91" s="153">
        <v>3706.16788252485</v>
      </c>
      <c r="AM91" s="153">
        <v>5660.5571296301496</v>
      </c>
      <c r="AN91" s="153">
        <v>965.45165248459602</v>
      </c>
      <c r="AO91" s="153">
        <v>551.51845697781903</v>
      </c>
      <c r="AP91" s="153">
        <v>635.52040897344295</v>
      </c>
      <c r="AQ91" s="153">
        <v>104.97434294834601</v>
      </c>
      <c r="AR91" s="153">
        <v>322.60631835252798</v>
      </c>
      <c r="AS91" s="153">
        <v>49.396935223534598</v>
      </c>
      <c r="AT91" s="153">
        <v>-1027.2418700818</v>
      </c>
      <c r="AU91" s="153">
        <v>0</v>
      </c>
      <c r="AV91" s="153">
        <v>-748.18464565437705</v>
      </c>
      <c r="AW91" s="153">
        <v>10968.951257033499</v>
      </c>
      <c r="AX91" s="153">
        <v>10220.7666113791</v>
      </c>
      <c r="AY91" s="153">
        <f t="shared" si="9"/>
        <v>10968.951257033499</v>
      </c>
      <c r="AZ91" s="153">
        <f t="shared" si="10"/>
        <v>0</v>
      </c>
      <c r="BA91" s="153">
        <f t="shared" si="11"/>
        <v>-1027.2418700818</v>
      </c>
    </row>
    <row r="92" spans="1:53" s="147" customFormat="1" x14ac:dyDescent="0.2">
      <c r="A92" s="152">
        <v>0.39583333333333298</v>
      </c>
      <c r="B92" s="153">
        <v>3697.0330892340498</v>
      </c>
      <c r="C92" s="153">
        <v>6351.8890742720096</v>
      </c>
      <c r="D92" s="153">
        <v>968.97276381012898</v>
      </c>
      <c r="E92" s="153">
        <v>534.004995219487</v>
      </c>
      <c r="F92" s="153">
        <v>367.26338849724101</v>
      </c>
      <c r="G92" s="153">
        <v>333.25827507141702</v>
      </c>
      <c r="H92" s="153">
        <v>99.709338621551893</v>
      </c>
      <c r="I92" s="153">
        <v>30.798088794360499</v>
      </c>
      <c r="J92" s="153">
        <v>-953.82790789761702</v>
      </c>
      <c r="K92" s="153">
        <v>0</v>
      </c>
      <c r="L92" s="153">
        <v>-797.30480225650501</v>
      </c>
      <c r="M92" s="153">
        <v>11429.1011056226</v>
      </c>
      <c r="N92" s="153">
        <v>10631.7963033661</v>
      </c>
      <c r="O92" s="153">
        <f t="shared" si="3"/>
        <v>11429.1011056226</v>
      </c>
      <c r="P92" s="153">
        <f t="shared" si="4"/>
        <v>0</v>
      </c>
      <c r="Q92" s="153">
        <f t="shared" si="5"/>
        <v>-953.82790789761702</v>
      </c>
      <c r="S92" s="152">
        <v>0.39583333333333298</v>
      </c>
      <c r="T92" s="153">
        <v>3670.51219831872</v>
      </c>
      <c r="U92" s="153">
        <v>6140.3718004009097</v>
      </c>
      <c r="V92" s="153">
        <v>962.09473622021903</v>
      </c>
      <c r="W92" s="153">
        <v>549.89469337828098</v>
      </c>
      <c r="X92" s="153">
        <v>234.098630288669</v>
      </c>
      <c r="Y92" s="153">
        <v>424.97013143428399</v>
      </c>
      <c r="Z92" s="153">
        <v>101.824085367979</v>
      </c>
      <c r="AA92" s="153">
        <v>129.48009361736499</v>
      </c>
      <c r="AB92" s="153">
        <v>-1161.7899371543899</v>
      </c>
      <c r="AC92" s="153">
        <v>0</v>
      </c>
      <c r="AD92" s="153">
        <v>-805.56457053009206</v>
      </c>
      <c r="AE92" s="153">
        <v>11051.456431872</v>
      </c>
      <c r="AF92" s="153">
        <v>10245.891861341899</v>
      </c>
      <c r="AG92" s="153">
        <f t="shared" si="6"/>
        <v>11051.456431872</v>
      </c>
      <c r="AH92" s="153">
        <f t="shared" si="7"/>
        <v>0</v>
      </c>
      <c r="AI92" s="153">
        <f t="shared" si="8"/>
        <v>-1161.7899371543899</v>
      </c>
      <c r="AK92" s="152">
        <v>0.39583333333333298</v>
      </c>
      <c r="AL92" s="153">
        <v>3707.4483988017</v>
      </c>
      <c r="AM92" s="153">
        <v>5674.2136367246003</v>
      </c>
      <c r="AN92" s="153">
        <v>965.47172797784901</v>
      </c>
      <c r="AO92" s="153">
        <v>549.82142364259403</v>
      </c>
      <c r="AP92" s="153">
        <v>635.75849268405295</v>
      </c>
      <c r="AQ92" s="153">
        <v>104.552388952475</v>
      </c>
      <c r="AR92" s="153">
        <v>409.26879980404198</v>
      </c>
      <c r="AS92" s="153">
        <v>48.129610669384199</v>
      </c>
      <c r="AT92" s="153">
        <v>-1163.72740353309</v>
      </c>
      <c r="AU92" s="153">
        <v>0</v>
      </c>
      <c r="AV92" s="153">
        <v>-750.00079241544699</v>
      </c>
      <c r="AW92" s="153">
        <v>10930.937075723599</v>
      </c>
      <c r="AX92" s="153">
        <v>10180.9362833082</v>
      </c>
      <c r="AY92" s="153">
        <f t="shared" si="9"/>
        <v>10930.937075723599</v>
      </c>
      <c r="AZ92" s="153">
        <f t="shared" si="10"/>
        <v>0</v>
      </c>
      <c r="BA92" s="153">
        <f t="shared" si="11"/>
        <v>-1163.72740353309</v>
      </c>
    </row>
    <row r="93" spans="1:53" s="147" customFormat="1" x14ac:dyDescent="0.2">
      <c r="A93" s="152">
        <v>0.40625</v>
      </c>
      <c r="B93" s="153">
        <v>3697.0063869769301</v>
      </c>
      <c r="C93" s="153">
        <v>6313.1424601912304</v>
      </c>
      <c r="D93" s="153">
        <v>970.77731499069398</v>
      </c>
      <c r="E93" s="153">
        <v>537.08365399263198</v>
      </c>
      <c r="F93" s="153">
        <v>395.82879941709598</v>
      </c>
      <c r="G93" s="153">
        <v>334.53545620687498</v>
      </c>
      <c r="H93" s="153">
        <v>121.771504248955</v>
      </c>
      <c r="I93" s="153">
        <v>31.848038853732799</v>
      </c>
      <c r="J93" s="153">
        <v>-1025.3072361127399</v>
      </c>
      <c r="K93" s="153">
        <v>0</v>
      </c>
      <c r="L93" s="153">
        <v>-794.64969721211298</v>
      </c>
      <c r="M93" s="153">
        <v>11376.6863787654</v>
      </c>
      <c r="N93" s="153">
        <v>10582.0366815533</v>
      </c>
      <c r="O93" s="153">
        <f t="shared" si="3"/>
        <v>11376.6863787654</v>
      </c>
      <c r="P93" s="153">
        <f t="shared" si="4"/>
        <v>0</v>
      </c>
      <c r="Q93" s="153">
        <f t="shared" si="5"/>
        <v>-1025.3072361127399</v>
      </c>
      <c r="S93" s="152">
        <v>0.40625</v>
      </c>
      <c r="T93" s="153">
        <v>3670.1521318018699</v>
      </c>
      <c r="U93" s="153">
        <v>6111.1366611154999</v>
      </c>
      <c r="V93" s="153">
        <v>961.75762916421297</v>
      </c>
      <c r="W93" s="153">
        <v>550.61175511211104</v>
      </c>
      <c r="X93" s="153">
        <v>234.126089856753</v>
      </c>
      <c r="Y93" s="153">
        <v>424.275218735142</v>
      </c>
      <c r="Z93" s="153">
        <v>104.931962910702</v>
      </c>
      <c r="AA93" s="153">
        <v>128.20455254086099</v>
      </c>
      <c r="AB93" s="153">
        <v>-1162.89746992613</v>
      </c>
      <c r="AC93" s="153">
        <v>0</v>
      </c>
      <c r="AD93" s="153">
        <v>-802.92348341054299</v>
      </c>
      <c r="AE93" s="153">
        <v>11022.298531311</v>
      </c>
      <c r="AF93" s="153">
        <v>10219.375047900499</v>
      </c>
      <c r="AG93" s="153">
        <f t="shared" si="6"/>
        <v>11022.298531311</v>
      </c>
      <c r="AH93" s="153">
        <f t="shared" si="7"/>
        <v>0</v>
      </c>
      <c r="AI93" s="153">
        <f t="shared" si="8"/>
        <v>-1162.89746992613</v>
      </c>
      <c r="AK93" s="152">
        <v>0.40625</v>
      </c>
      <c r="AL93" s="153">
        <v>3706.78813005239</v>
      </c>
      <c r="AM93" s="153">
        <v>5685.6545584555497</v>
      </c>
      <c r="AN93" s="153">
        <v>965.21084047167199</v>
      </c>
      <c r="AO93" s="153">
        <v>548.95195458529895</v>
      </c>
      <c r="AP93" s="153">
        <v>619.17834290086398</v>
      </c>
      <c r="AQ93" s="153">
        <v>104.40074838638201</v>
      </c>
      <c r="AR93" s="153">
        <v>485.050358720156</v>
      </c>
      <c r="AS93" s="153">
        <v>46.213697283920403</v>
      </c>
      <c r="AT93" s="153">
        <v>-1232.46876386391</v>
      </c>
      <c r="AU93" s="153">
        <v>0</v>
      </c>
      <c r="AV93" s="153">
        <v>-751.33391479227998</v>
      </c>
      <c r="AW93" s="153">
        <v>10928.9798669923</v>
      </c>
      <c r="AX93" s="153">
        <v>10177.6459522</v>
      </c>
      <c r="AY93" s="153">
        <f t="shared" si="9"/>
        <v>10928.9798669923</v>
      </c>
      <c r="AZ93" s="153">
        <f t="shared" si="10"/>
        <v>0</v>
      </c>
      <c r="BA93" s="153">
        <f t="shared" si="11"/>
        <v>-1232.46876386391</v>
      </c>
    </row>
    <row r="94" spans="1:53" s="147" customFormat="1" x14ac:dyDescent="0.2">
      <c r="A94" s="152">
        <v>0.41666666666666702</v>
      </c>
      <c r="B94" s="153">
        <v>3698.4869457249301</v>
      </c>
      <c r="C94" s="153">
        <v>6479.3846145590996</v>
      </c>
      <c r="D94" s="153">
        <v>970.68374038226398</v>
      </c>
      <c r="E94" s="153">
        <v>537.38458122043096</v>
      </c>
      <c r="F94" s="153">
        <v>378.260999656259</v>
      </c>
      <c r="G94" s="153">
        <v>488.82400430558801</v>
      </c>
      <c r="H94" s="153">
        <v>144.53486725490001</v>
      </c>
      <c r="I94" s="153">
        <v>32.177079543191802</v>
      </c>
      <c r="J94" s="153">
        <v>-1260.53283039489</v>
      </c>
      <c r="K94" s="153">
        <v>0</v>
      </c>
      <c r="L94" s="153">
        <v>-811.36050788505099</v>
      </c>
      <c r="M94" s="153">
        <v>11469.204002251799</v>
      </c>
      <c r="N94" s="153">
        <v>10657.8434943667</v>
      </c>
      <c r="O94" s="153">
        <f t="shared" si="3"/>
        <v>11469.204002251799</v>
      </c>
      <c r="P94" s="153">
        <f t="shared" si="4"/>
        <v>0</v>
      </c>
      <c r="Q94" s="153">
        <f t="shared" si="5"/>
        <v>-1260.53283039489</v>
      </c>
      <c r="S94" s="152">
        <v>0.41666666666666702</v>
      </c>
      <c r="T94" s="153">
        <v>3669.10515989344</v>
      </c>
      <c r="U94" s="153">
        <v>6146.5786801629301</v>
      </c>
      <c r="V94" s="153">
        <v>961.66400373766703</v>
      </c>
      <c r="W94" s="153">
        <v>548.36458684593697</v>
      </c>
      <c r="X94" s="153">
        <v>275.336331051851</v>
      </c>
      <c r="Y94" s="153">
        <v>200.83035274249599</v>
      </c>
      <c r="Z94" s="153">
        <v>128.05845054016501</v>
      </c>
      <c r="AA94" s="153">
        <v>125.547933449479</v>
      </c>
      <c r="AB94" s="153">
        <v>-976.43808809705797</v>
      </c>
      <c r="AC94" s="153">
        <v>0</v>
      </c>
      <c r="AD94" s="153">
        <v>-803.65094126380802</v>
      </c>
      <c r="AE94" s="153">
        <v>11079.047410326901</v>
      </c>
      <c r="AF94" s="153">
        <v>10275.3964690631</v>
      </c>
      <c r="AG94" s="153">
        <f t="shared" si="6"/>
        <v>11079.047410326901</v>
      </c>
      <c r="AH94" s="153">
        <f t="shared" si="7"/>
        <v>0</v>
      </c>
      <c r="AI94" s="153">
        <f t="shared" si="8"/>
        <v>-976.43808809705797</v>
      </c>
      <c r="AK94" s="152">
        <v>0.41666666666666702</v>
      </c>
      <c r="AL94" s="153">
        <v>3707.7084716151999</v>
      </c>
      <c r="AM94" s="153">
        <v>5671.2986197295604</v>
      </c>
      <c r="AN94" s="153">
        <v>965.45834431568096</v>
      </c>
      <c r="AO94" s="153">
        <v>540.59937952677399</v>
      </c>
      <c r="AP94" s="153">
        <v>391.80148340689698</v>
      </c>
      <c r="AQ94" s="153">
        <v>0</v>
      </c>
      <c r="AR94" s="153">
        <v>534.48527219129096</v>
      </c>
      <c r="AS94" s="153">
        <v>41.520572320773702</v>
      </c>
      <c r="AT94" s="153">
        <v>-907.53083036140299</v>
      </c>
      <c r="AU94" s="153">
        <v>0</v>
      </c>
      <c r="AV94" s="153">
        <v>-746.81421309312805</v>
      </c>
      <c r="AW94" s="153">
        <v>10945.3413127448</v>
      </c>
      <c r="AX94" s="153">
        <v>10198.527099651599</v>
      </c>
      <c r="AY94" s="153">
        <f t="shared" si="9"/>
        <v>10945.3413127448</v>
      </c>
      <c r="AZ94" s="153">
        <f t="shared" si="10"/>
        <v>0</v>
      </c>
      <c r="BA94" s="153">
        <f t="shared" si="11"/>
        <v>-907.53083036140299</v>
      </c>
    </row>
    <row r="95" spans="1:53" s="147" customFormat="1" x14ac:dyDescent="0.2">
      <c r="A95" s="152">
        <v>0.42708333333333298</v>
      </c>
      <c r="B95" s="153">
        <v>3699.12716490311</v>
      </c>
      <c r="C95" s="153">
        <v>6366.3740652810602</v>
      </c>
      <c r="D95" s="153">
        <v>968.63859325570502</v>
      </c>
      <c r="E95" s="153">
        <v>536.03334807375995</v>
      </c>
      <c r="F95" s="153">
        <v>322.57411718353501</v>
      </c>
      <c r="G95" s="153">
        <v>691.77046951550096</v>
      </c>
      <c r="H95" s="153">
        <v>176.166481885857</v>
      </c>
      <c r="I95" s="153">
        <v>32.318289102328897</v>
      </c>
      <c r="J95" s="153">
        <v>-1379.8630381299299</v>
      </c>
      <c r="K95" s="153">
        <v>0</v>
      </c>
      <c r="L95" s="153">
        <v>-803.90822970404599</v>
      </c>
      <c r="M95" s="153">
        <v>11413.1394910709</v>
      </c>
      <c r="N95" s="153">
        <v>10609.2312613669</v>
      </c>
      <c r="O95" s="153">
        <f t="shared" si="3"/>
        <v>11413.1394910709</v>
      </c>
      <c r="P95" s="153">
        <f t="shared" si="4"/>
        <v>0</v>
      </c>
      <c r="Q95" s="153">
        <f t="shared" si="5"/>
        <v>-1379.8630381299299</v>
      </c>
      <c r="S95" s="152">
        <v>0.42708333333333298</v>
      </c>
      <c r="T95" s="153">
        <v>3669.3785675474601</v>
      </c>
      <c r="U95" s="153">
        <v>6139.9653261158001</v>
      </c>
      <c r="V95" s="153">
        <v>961.47003327822199</v>
      </c>
      <c r="W95" s="153">
        <v>546.72953622699902</v>
      </c>
      <c r="X95" s="153">
        <v>288.73173981399901</v>
      </c>
      <c r="Y95" s="153">
        <v>76.202361691376097</v>
      </c>
      <c r="Z95" s="153">
        <v>148.26224948519999</v>
      </c>
      <c r="AA95" s="153">
        <v>127.65379071391401</v>
      </c>
      <c r="AB95" s="153">
        <v>-932.85021225648904</v>
      </c>
      <c r="AC95" s="153">
        <v>0</v>
      </c>
      <c r="AD95" s="153">
        <v>-801.71311266007399</v>
      </c>
      <c r="AE95" s="153">
        <v>11025.543392616501</v>
      </c>
      <c r="AF95" s="153">
        <v>10223.830279956401</v>
      </c>
      <c r="AG95" s="153">
        <f t="shared" si="6"/>
        <v>11025.543392616501</v>
      </c>
      <c r="AH95" s="153">
        <f t="shared" si="7"/>
        <v>0</v>
      </c>
      <c r="AI95" s="153">
        <f t="shared" si="8"/>
        <v>-932.85021225648904</v>
      </c>
      <c r="AK95" s="152">
        <v>0.42708333333333298</v>
      </c>
      <c r="AL95" s="153">
        <v>3707.7884977767399</v>
      </c>
      <c r="AM95" s="153">
        <v>5581.3521989778901</v>
      </c>
      <c r="AN95" s="153">
        <v>951.18320286096503</v>
      </c>
      <c r="AO95" s="153">
        <v>540.31184640017602</v>
      </c>
      <c r="AP95" s="153">
        <v>362.94287833148798</v>
      </c>
      <c r="AQ95" s="153">
        <v>0</v>
      </c>
      <c r="AR95" s="153">
        <v>653.93400805553995</v>
      </c>
      <c r="AS95" s="153">
        <v>41.9096345386587</v>
      </c>
      <c r="AT95" s="153">
        <v>-981.77663305730402</v>
      </c>
      <c r="AU95" s="153">
        <v>0</v>
      </c>
      <c r="AV95" s="153">
        <v>-739.32074076162803</v>
      </c>
      <c r="AW95" s="153">
        <v>10857.6456338842</v>
      </c>
      <c r="AX95" s="153">
        <v>10118.324893122501</v>
      </c>
      <c r="AY95" s="153">
        <f t="shared" si="9"/>
        <v>10857.6456338842</v>
      </c>
      <c r="AZ95" s="153">
        <f t="shared" si="10"/>
        <v>0</v>
      </c>
      <c r="BA95" s="153">
        <f t="shared" si="11"/>
        <v>-981.77663305730402</v>
      </c>
    </row>
    <row r="96" spans="1:53" s="147" customFormat="1" x14ac:dyDescent="0.2">
      <c r="A96" s="152">
        <v>0.4375</v>
      </c>
      <c r="B96" s="153">
        <v>3697.37321737505</v>
      </c>
      <c r="C96" s="153">
        <v>6356.7581297470497</v>
      </c>
      <c r="D96" s="153">
        <v>963.20491860680704</v>
      </c>
      <c r="E96" s="153">
        <v>535.63881256000798</v>
      </c>
      <c r="F96" s="153">
        <v>345.98593617517997</v>
      </c>
      <c r="G96" s="153">
        <v>521.88583604102701</v>
      </c>
      <c r="H96" s="153">
        <v>209.458892491168</v>
      </c>
      <c r="I96" s="153">
        <v>29.512044780840402</v>
      </c>
      <c r="J96" s="153">
        <v>-1371.5722957103501</v>
      </c>
      <c r="K96" s="153">
        <v>0</v>
      </c>
      <c r="L96" s="153">
        <v>-801.38033967412605</v>
      </c>
      <c r="M96" s="153">
        <v>11288.245492066801</v>
      </c>
      <c r="N96" s="153">
        <v>10486.8651523927</v>
      </c>
      <c r="O96" s="153">
        <f t="shared" si="3"/>
        <v>11288.245492066801</v>
      </c>
      <c r="P96" s="153">
        <f t="shared" si="4"/>
        <v>0</v>
      </c>
      <c r="Q96" s="153">
        <f t="shared" si="5"/>
        <v>-1371.5722957103501</v>
      </c>
      <c r="S96" s="152">
        <v>0.4375</v>
      </c>
      <c r="T96" s="153">
        <v>3671.0523387941898</v>
      </c>
      <c r="U96" s="153">
        <v>6149.2729986283302</v>
      </c>
      <c r="V96" s="153">
        <v>961.83790927291705</v>
      </c>
      <c r="W96" s="153">
        <v>548.08197877584098</v>
      </c>
      <c r="X96" s="153">
        <v>288.60302742627101</v>
      </c>
      <c r="Y96" s="153">
        <v>72.866771949694197</v>
      </c>
      <c r="Z96" s="153">
        <v>151.637187388043</v>
      </c>
      <c r="AA96" s="153">
        <v>127.225286470884</v>
      </c>
      <c r="AB96" s="153">
        <v>-996.06218817305205</v>
      </c>
      <c r="AC96" s="153">
        <v>0</v>
      </c>
      <c r="AD96" s="153">
        <v>-802.70522626490902</v>
      </c>
      <c r="AE96" s="153">
        <v>10974.515310533099</v>
      </c>
      <c r="AF96" s="153">
        <v>10171.8100842682</v>
      </c>
      <c r="AG96" s="153">
        <f t="shared" si="6"/>
        <v>10974.515310533099</v>
      </c>
      <c r="AH96" s="153">
        <f t="shared" si="7"/>
        <v>0</v>
      </c>
      <c r="AI96" s="153">
        <f t="shared" si="8"/>
        <v>-996.06218817305205</v>
      </c>
      <c r="AK96" s="152">
        <v>0.4375</v>
      </c>
      <c r="AL96" s="153">
        <v>3707.7684871658498</v>
      </c>
      <c r="AM96" s="153">
        <v>5425.1841850442097</v>
      </c>
      <c r="AN96" s="153">
        <v>934.11858856268702</v>
      </c>
      <c r="AO96" s="153">
        <v>534.25404010562897</v>
      </c>
      <c r="AP96" s="153">
        <v>362.52869360250702</v>
      </c>
      <c r="AQ96" s="153">
        <v>0</v>
      </c>
      <c r="AR96" s="153">
        <v>735.31745012770602</v>
      </c>
      <c r="AS96" s="153">
        <v>43.1931310363275</v>
      </c>
      <c r="AT96" s="153">
        <v>-984.05896281843798</v>
      </c>
      <c r="AU96" s="153">
        <v>0</v>
      </c>
      <c r="AV96" s="153">
        <v>-725.59623635742901</v>
      </c>
      <c r="AW96" s="153">
        <v>10758.3056128265</v>
      </c>
      <c r="AX96" s="153">
        <v>10032.709376469</v>
      </c>
      <c r="AY96" s="153">
        <f t="shared" si="9"/>
        <v>10758.3056128265</v>
      </c>
      <c r="AZ96" s="153">
        <f t="shared" si="10"/>
        <v>0</v>
      </c>
      <c r="BA96" s="153">
        <f t="shared" si="11"/>
        <v>-984.05896281843798</v>
      </c>
    </row>
    <row r="97" spans="1:53" s="147" customFormat="1" x14ac:dyDescent="0.2">
      <c r="A97" s="152">
        <v>0.44791666666666702</v>
      </c>
      <c r="B97" s="153">
        <v>3697.4399078903998</v>
      </c>
      <c r="C97" s="153">
        <v>6351.5720892668296</v>
      </c>
      <c r="D97" s="153">
        <v>962.15561352039902</v>
      </c>
      <c r="E97" s="153">
        <v>535.793313559735</v>
      </c>
      <c r="F97" s="153">
        <v>375.17678801557003</v>
      </c>
      <c r="G97" s="153">
        <v>499.41669792631899</v>
      </c>
      <c r="H97" s="153">
        <v>236.580175542597</v>
      </c>
      <c r="I97" s="153">
        <v>33.291537233555502</v>
      </c>
      <c r="J97" s="153">
        <v>-1390.63879331971</v>
      </c>
      <c r="K97" s="153">
        <v>0</v>
      </c>
      <c r="L97" s="153">
        <v>-801.29332789274497</v>
      </c>
      <c r="M97" s="153">
        <v>11300.787329635699</v>
      </c>
      <c r="N97" s="153">
        <v>10499.4940017429</v>
      </c>
      <c r="O97" s="153">
        <f t="shared" si="3"/>
        <v>11300.787329635699</v>
      </c>
      <c r="P97" s="153">
        <f t="shared" si="4"/>
        <v>0</v>
      </c>
      <c r="Q97" s="153">
        <f t="shared" si="5"/>
        <v>-1390.63879331971</v>
      </c>
      <c r="S97" s="152">
        <v>0.44791666666666702</v>
      </c>
      <c r="T97" s="153">
        <v>3669.3985594850101</v>
      </c>
      <c r="U97" s="153">
        <v>6172.5529164078598</v>
      </c>
      <c r="V97" s="153">
        <v>961.51685415626605</v>
      </c>
      <c r="W97" s="153">
        <v>551.183209745917</v>
      </c>
      <c r="X97" s="153">
        <v>280.85822321272201</v>
      </c>
      <c r="Y97" s="153">
        <v>0</v>
      </c>
      <c r="Z97" s="153">
        <v>159.98217879705399</v>
      </c>
      <c r="AA97" s="153">
        <v>127.47982855165201</v>
      </c>
      <c r="AB97" s="153">
        <v>-933.69970503142702</v>
      </c>
      <c r="AC97" s="153">
        <v>0</v>
      </c>
      <c r="AD97" s="153">
        <v>-803.97828877370205</v>
      </c>
      <c r="AE97" s="153">
        <v>10989.272065325</v>
      </c>
      <c r="AF97" s="153">
        <v>10185.2937765513</v>
      </c>
      <c r="AG97" s="153">
        <f t="shared" si="6"/>
        <v>10989.272065325</v>
      </c>
      <c r="AH97" s="153">
        <f t="shared" si="7"/>
        <v>0</v>
      </c>
      <c r="AI97" s="153">
        <f t="shared" si="8"/>
        <v>-933.69970503142702</v>
      </c>
      <c r="AK97" s="152">
        <v>0.44791666666666702</v>
      </c>
      <c r="AL97" s="153">
        <v>3706.8681399318998</v>
      </c>
      <c r="AM97" s="153">
        <v>5389.6241436259097</v>
      </c>
      <c r="AN97" s="153">
        <v>930.02469043686006</v>
      </c>
      <c r="AO97" s="153">
        <v>535.28387090068395</v>
      </c>
      <c r="AP97" s="153">
        <v>354.69871744314401</v>
      </c>
      <c r="AQ97" s="153">
        <v>0</v>
      </c>
      <c r="AR97" s="153">
        <v>808.81289720893699</v>
      </c>
      <c r="AS97" s="153">
        <v>52.613104618461399</v>
      </c>
      <c r="AT97" s="153">
        <v>-1047.5744606841099</v>
      </c>
      <c r="AU97" s="153">
        <v>0</v>
      </c>
      <c r="AV97" s="153">
        <v>-723.02156177358802</v>
      </c>
      <c r="AW97" s="153">
        <v>10730.3511034818</v>
      </c>
      <c r="AX97" s="153">
        <v>10007.329541708201</v>
      </c>
      <c r="AY97" s="153">
        <f t="shared" si="9"/>
        <v>10730.3511034818</v>
      </c>
      <c r="AZ97" s="153">
        <f t="shared" si="10"/>
        <v>0</v>
      </c>
      <c r="BA97" s="153">
        <f t="shared" si="11"/>
        <v>-1047.5744606841099</v>
      </c>
    </row>
    <row r="98" spans="1:53" s="147" customFormat="1" x14ac:dyDescent="0.2">
      <c r="A98" s="152">
        <v>0.45833333333333298</v>
      </c>
      <c r="B98" s="153">
        <v>3695.1190747000501</v>
      </c>
      <c r="C98" s="153">
        <v>6411.2716885160098</v>
      </c>
      <c r="D98" s="153">
        <v>962.04198517052305</v>
      </c>
      <c r="E98" s="153">
        <v>536.60381971099002</v>
      </c>
      <c r="F98" s="153">
        <v>334.20219386950401</v>
      </c>
      <c r="G98" s="153">
        <v>175.556222310538</v>
      </c>
      <c r="H98" s="153">
        <v>258.903639327527</v>
      </c>
      <c r="I98" s="153">
        <v>25.291798381904499</v>
      </c>
      <c r="J98" s="153">
        <v>-1092.70882050809</v>
      </c>
      <c r="K98" s="153">
        <v>0</v>
      </c>
      <c r="L98" s="153">
        <v>-802.29173366475504</v>
      </c>
      <c r="M98" s="153">
        <v>11306.281601479001</v>
      </c>
      <c r="N98" s="153">
        <v>10503.9898678142</v>
      </c>
      <c r="O98" s="153">
        <f t="shared" si="3"/>
        <v>11306.281601479001</v>
      </c>
      <c r="P98" s="153">
        <f t="shared" si="4"/>
        <v>0</v>
      </c>
      <c r="Q98" s="153">
        <f t="shared" si="5"/>
        <v>-1092.70882050809</v>
      </c>
      <c r="S98" s="152">
        <v>0.45833333333333298</v>
      </c>
      <c r="T98" s="153">
        <v>3668.5984098608901</v>
      </c>
      <c r="U98" s="153">
        <v>6200.4327577674503</v>
      </c>
      <c r="V98" s="153">
        <v>959.22936298563104</v>
      </c>
      <c r="W98" s="153">
        <v>547.23212154162798</v>
      </c>
      <c r="X98" s="153">
        <v>220.949735290668</v>
      </c>
      <c r="Y98" s="153">
        <v>0</v>
      </c>
      <c r="Z98" s="153">
        <v>184.04495883961499</v>
      </c>
      <c r="AA98" s="153">
        <v>134.27071143524299</v>
      </c>
      <c r="AB98" s="153">
        <v>-876.33571855938703</v>
      </c>
      <c r="AC98" s="153">
        <v>0</v>
      </c>
      <c r="AD98" s="153">
        <v>-806.033528943801</v>
      </c>
      <c r="AE98" s="153">
        <v>11038.4223391617</v>
      </c>
      <c r="AF98" s="153">
        <v>10232.388810217901</v>
      </c>
      <c r="AG98" s="153">
        <f t="shared" si="6"/>
        <v>11038.4223391617</v>
      </c>
      <c r="AH98" s="153">
        <f t="shared" si="7"/>
        <v>0</v>
      </c>
      <c r="AI98" s="153">
        <f t="shared" si="8"/>
        <v>-876.33571855938703</v>
      </c>
      <c r="AK98" s="152">
        <v>0.45833333333333298</v>
      </c>
      <c r="AL98" s="153">
        <v>3706.2412330554198</v>
      </c>
      <c r="AM98" s="153">
        <v>5440.4669949164299</v>
      </c>
      <c r="AN98" s="153">
        <v>922.67306685516598</v>
      </c>
      <c r="AO98" s="153">
        <v>530.12387393388099</v>
      </c>
      <c r="AP98" s="153">
        <v>228.177271995843</v>
      </c>
      <c r="AQ98" s="153">
        <v>0</v>
      </c>
      <c r="AR98" s="153">
        <v>868.18766023724504</v>
      </c>
      <c r="AS98" s="153">
        <v>53.208336306878401</v>
      </c>
      <c r="AT98" s="153">
        <v>-1038.68598539142</v>
      </c>
      <c r="AU98" s="153">
        <v>0</v>
      </c>
      <c r="AV98" s="153">
        <v>-726.48406155120597</v>
      </c>
      <c r="AW98" s="153">
        <v>10710.3924519094</v>
      </c>
      <c r="AX98" s="153">
        <v>9983.9083903582396</v>
      </c>
      <c r="AY98" s="153">
        <f t="shared" si="9"/>
        <v>10710.3924519094</v>
      </c>
      <c r="AZ98" s="153">
        <f t="shared" si="10"/>
        <v>0</v>
      </c>
      <c r="BA98" s="153">
        <f t="shared" si="11"/>
        <v>-1038.68598539142</v>
      </c>
    </row>
    <row r="99" spans="1:53" s="147" customFormat="1" x14ac:dyDescent="0.2">
      <c r="A99" s="152">
        <v>0.46875</v>
      </c>
      <c r="B99" s="153">
        <v>3694.9256624364298</v>
      </c>
      <c r="C99" s="153">
        <v>6363.3157652658001</v>
      </c>
      <c r="D99" s="153">
        <v>963.49899391617896</v>
      </c>
      <c r="E99" s="153">
        <v>536.76633490265101</v>
      </c>
      <c r="F99" s="153">
        <v>322.20160059398501</v>
      </c>
      <c r="G99" s="153">
        <v>44.419345800970397</v>
      </c>
      <c r="H99" s="153">
        <v>291.24033909976299</v>
      </c>
      <c r="I99" s="153">
        <v>25.400929122933299</v>
      </c>
      <c r="J99" s="153">
        <v>-974.58044175760097</v>
      </c>
      <c r="K99" s="153">
        <v>0</v>
      </c>
      <c r="L99" s="153">
        <v>-796.829786384405</v>
      </c>
      <c r="M99" s="153">
        <v>11267.188529381099</v>
      </c>
      <c r="N99" s="153">
        <v>10470.358742996699</v>
      </c>
      <c r="O99" s="153">
        <f t="shared" si="3"/>
        <v>11267.188529381099</v>
      </c>
      <c r="P99" s="153">
        <f t="shared" si="4"/>
        <v>0</v>
      </c>
      <c r="Q99" s="153">
        <f t="shared" si="5"/>
        <v>-974.58044175760097</v>
      </c>
      <c r="S99" s="152">
        <v>0.46875</v>
      </c>
      <c r="T99" s="153">
        <v>3669.93205768807</v>
      </c>
      <c r="U99" s="153">
        <v>6192.1864694876404</v>
      </c>
      <c r="V99" s="153">
        <v>958.70095943261003</v>
      </c>
      <c r="W99" s="153">
        <v>549.79733637473601</v>
      </c>
      <c r="X99" s="153">
        <v>220.32019041765099</v>
      </c>
      <c r="Y99" s="153">
        <v>0</v>
      </c>
      <c r="Z99" s="153">
        <v>205.00432698924499</v>
      </c>
      <c r="AA99" s="153">
        <v>139.65203811528201</v>
      </c>
      <c r="AB99" s="153">
        <v>-906.78909912881898</v>
      </c>
      <c r="AC99" s="153">
        <v>0</v>
      </c>
      <c r="AD99" s="153">
        <v>-805.73336190275802</v>
      </c>
      <c r="AE99" s="153">
        <v>11028.8042793764</v>
      </c>
      <c r="AF99" s="153">
        <v>10223.0709174737</v>
      </c>
      <c r="AG99" s="153">
        <f t="shared" si="6"/>
        <v>11028.8042793764</v>
      </c>
      <c r="AH99" s="153">
        <f t="shared" si="7"/>
        <v>0</v>
      </c>
      <c r="AI99" s="153">
        <f t="shared" si="8"/>
        <v>-906.78909912881898</v>
      </c>
      <c r="AK99" s="152">
        <v>0.46875</v>
      </c>
      <c r="AL99" s="153">
        <v>3706.45467414427</v>
      </c>
      <c r="AM99" s="153">
        <v>5455.9253455745402</v>
      </c>
      <c r="AN99" s="153">
        <v>905.31412222678603</v>
      </c>
      <c r="AO99" s="153">
        <v>533.08403849510898</v>
      </c>
      <c r="AP99" s="153">
        <v>223.45338377633499</v>
      </c>
      <c r="AQ99" s="153">
        <v>0</v>
      </c>
      <c r="AR99" s="153">
        <v>951.96880086704198</v>
      </c>
      <c r="AS99" s="153">
        <v>51.941204133112898</v>
      </c>
      <c r="AT99" s="153">
        <v>-1170.51232901669</v>
      </c>
      <c r="AU99" s="153">
        <v>0</v>
      </c>
      <c r="AV99" s="153">
        <v>-728.29934302086599</v>
      </c>
      <c r="AW99" s="153">
        <v>10657.6292402005</v>
      </c>
      <c r="AX99" s="153">
        <v>9929.3298971796303</v>
      </c>
      <c r="AY99" s="153">
        <f t="shared" si="9"/>
        <v>10657.6292402005</v>
      </c>
      <c r="AZ99" s="153">
        <f t="shared" si="10"/>
        <v>0</v>
      </c>
      <c r="BA99" s="153">
        <f t="shared" si="11"/>
        <v>-1170.51232901669</v>
      </c>
    </row>
    <row r="100" spans="1:53" s="147" customFormat="1" x14ac:dyDescent="0.2">
      <c r="A100" s="152">
        <v>0.47916666666666702</v>
      </c>
      <c r="B100" s="153">
        <v>3696.0260722214798</v>
      </c>
      <c r="C100" s="153">
        <v>6237.0557954223304</v>
      </c>
      <c r="D100" s="153">
        <v>907.09031166758803</v>
      </c>
      <c r="E100" s="153">
        <v>534.10072127143405</v>
      </c>
      <c r="F100" s="153">
        <v>316.83109364600602</v>
      </c>
      <c r="G100" s="153">
        <v>44.419345800970397</v>
      </c>
      <c r="H100" s="153">
        <v>347.37118911034202</v>
      </c>
      <c r="I100" s="153">
        <v>28.556923210062799</v>
      </c>
      <c r="J100" s="153">
        <v>-798.71983031542095</v>
      </c>
      <c r="K100" s="153">
        <v>0</v>
      </c>
      <c r="L100" s="153">
        <v>-785.75285795927095</v>
      </c>
      <c r="M100" s="153">
        <v>11312.7316220348</v>
      </c>
      <c r="N100" s="153">
        <v>10526.9787640755</v>
      </c>
      <c r="O100" s="153">
        <f t="shared" si="3"/>
        <v>11312.7316220348</v>
      </c>
      <c r="P100" s="153">
        <f t="shared" si="4"/>
        <v>0</v>
      </c>
      <c r="Q100" s="153">
        <f t="shared" si="5"/>
        <v>-798.71983031542095</v>
      </c>
      <c r="S100" s="152">
        <v>0.47916666666666702</v>
      </c>
      <c r="T100" s="153">
        <v>3668.4383441198902</v>
      </c>
      <c r="U100" s="153">
        <v>6193.9074331403799</v>
      </c>
      <c r="V100" s="153">
        <v>958.580565805059</v>
      </c>
      <c r="W100" s="153">
        <v>548.21857922498896</v>
      </c>
      <c r="X100" s="153">
        <v>220.373249334478</v>
      </c>
      <c r="Y100" s="153">
        <v>0</v>
      </c>
      <c r="Z100" s="153">
        <v>252.436014371949</v>
      </c>
      <c r="AA100" s="153">
        <v>141.73323945128601</v>
      </c>
      <c r="AB100" s="153">
        <v>-926.47870222332904</v>
      </c>
      <c r="AC100" s="153">
        <v>0</v>
      </c>
      <c r="AD100" s="153">
        <v>-806.16963475707996</v>
      </c>
      <c r="AE100" s="153">
        <v>11057.208723224699</v>
      </c>
      <c r="AF100" s="153">
        <v>10251.0390884676</v>
      </c>
      <c r="AG100" s="153">
        <f t="shared" si="6"/>
        <v>11057.208723224699</v>
      </c>
      <c r="AH100" s="153">
        <f t="shared" si="7"/>
        <v>0</v>
      </c>
      <c r="AI100" s="153">
        <f t="shared" si="8"/>
        <v>-926.47870222332904</v>
      </c>
      <c r="AK100" s="152">
        <v>0.47916666666666702</v>
      </c>
      <c r="AL100" s="153">
        <v>3707.2482926927801</v>
      </c>
      <c r="AM100" s="153">
        <v>5409.0305822970804</v>
      </c>
      <c r="AN100" s="153">
        <v>890.64430155582602</v>
      </c>
      <c r="AO100" s="153">
        <v>534.71026676623399</v>
      </c>
      <c r="AP100" s="153">
        <v>223.24438282802001</v>
      </c>
      <c r="AQ100" s="153">
        <v>0</v>
      </c>
      <c r="AR100" s="153">
        <v>936.21443305561695</v>
      </c>
      <c r="AS100" s="153">
        <v>48.399035748902499</v>
      </c>
      <c r="AT100" s="153">
        <v>-1082.5075056353601</v>
      </c>
      <c r="AU100" s="153">
        <v>0</v>
      </c>
      <c r="AV100" s="153">
        <v>-723.885247063105</v>
      </c>
      <c r="AW100" s="153">
        <v>10666.983789309101</v>
      </c>
      <c r="AX100" s="153">
        <v>9943.0985422459908</v>
      </c>
      <c r="AY100" s="153">
        <f t="shared" si="9"/>
        <v>10666.983789309101</v>
      </c>
      <c r="AZ100" s="153">
        <f t="shared" si="10"/>
        <v>0</v>
      </c>
      <c r="BA100" s="153">
        <f t="shared" si="11"/>
        <v>-1082.5075056353601</v>
      </c>
    </row>
    <row r="101" spans="1:53" s="147" customFormat="1" x14ac:dyDescent="0.2">
      <c r="A101" s="152">
        <v>0.48958333333333298</v>
      </c>
      <c r="B101" s="153">
        <v>3696.5062569574402</v>
      </c>
      <c r="C101" s="153">
        <v>6199.8312422802101</v>
      </c>
      <c r="D101" s="153">
        <v>874.96275748810694</v>
      </c>
      <c r="E101" s="153">
        <v>537.98341678672296</v>
      </c>
      <c r="F101" s="153">
        <v>329.66781676710701</v>
      </c>
      <c r="G101" s="153">
        <v>44.419345800970397</v>
      </c>
      <c r="H101" s="153">
        <v>349.753634285533</v>
      </c>
      <c r="I101" s="153">
        <v>24.580804414201602</v>
      </c>
      <c r="J101" s="153">
        <v>-801.44005474247899</v>
      </c>
      <c r="K101" s="153">
        <v>0</v>
      </c>
      <c r="L101" s="153">
        <v>-782.403510666118</v>
      </c>
      <c r="M101" s="153">
        <v>11256.2652200378</v>
      </c>
      <c r="N101" s="153">
        <v>10473.8617093717</v>
      </c>
      <c r="O101" s="153">
        <f t="shared" si="3"/>
        <v>11256.2652200378</v>
      </c>
      <c r="P101" s="153">
        <f t="shared" si="4"/>
        <v>0</v>
      </c>
      <c r="Q101" s="153">
        <f t="shared" si="5"/>
        <v>-801.44005474247899</v>
      </c>
      <c r="S101" s="152">
        <v>0.48958333333333298</v>
      </c>
      <c r="T101" s="153">
        <v>3668.3249696467101</v>
      </c>
      <c r="U101" s="153">
        <v>6173.2814527549699</v>
      </c>
      <c r="V101" s="153">
        <v>956.988684528269</v>
      </c>
      <c r="W101" s="153">
        <v>547.02276063649094</v>
      </c>
      <c r="X101" s="153">
        <v>217.241613875638</v>
      </c>
      <c r="Y101" s="153">
        <v>0</v>
      </c>
      <c r="Z101" s="153">
        <v>271.81442383797702</v>
      </c>
      <c r="AA101" s="153">
        <v>152.95505053831999</v>
      </c>
      <c r="AB101" s="153">
        <v>-1010.92062943089</v>
      </c>
      <c r="AC101" s="153">
        <v>0</v>
      </c>
      <c r="AD101" s="153">
        <v>-804.49810411425096</v>
      </c>
      <c r="AE101" s="153">
        <v>10976.708326387499</v>
      </c>
      <c r="AF101" s="153">
        <v>10172.210222273199</v>
      </c>
      <c r="AG101" s="153">
        <f t="shared" si="6"/>
        <v>10976.708326387499</v>
      </c>
      <c r="AH101" s="153">
        <f t="shared" si="7"/>
        <v>0</v>
      </c>
      <c r="AI101" s="153">
        <f t="shared" si="8"/>
        <v>-1010.92062943089</v>
      </c>
      <c r="AK101" s="152">
        <v>0.48958333333333298</v>
      </c>
      <c r="AL101" s="153">
        <v>3707.1482396383199</v>
      </c>
      <c r="AM101" s="153">
        <v>5336.1008891878801</v>
      </c>
      <c r="AN101" s="153">
        <v>867.63951742672305</v>
      </c>
      <c r="AO101" s="153">
        <v>537.38200623240903</v>
      </c>
      <c r="AP101" s="153">
        <v>223.064892200039</v>
      </c>
      <c r="AQ101" s="153">
        <v>0</v>
      </c>
      <c r="AR101" s="153">
        <v>978.71346937463204</v>
      </c>
      <c r="AS101" s="153">
        <v>48.232284445738699</v>
      </c>
      <c r="AT101" s="153">
        <v>-1050.6530724721299</v>
      </c>
      <c r="AU101" s="153">
        <v>0</v>
      </c>
      <c r="AV101" s="153">
        <v>-717.53387063587797</v>
      </c>
      <c r="AW101" s="153">
        <v>10647.628226033599</v>
      </c>
      <c r="AX101" s="153">
        <v>9930.0943553977195</v>
      </c>
      <c r="AY101" s="153">
        <f t="shared" si="9"/>
        <v>10647.628226033599</v>
      </c>
      <c r="AZ101" s="153">
        <f t="shared" si="10"/>
        <v>0</v>
      </c>
      <c r="BA101" s="153">
        <f t="shared" si="11"/>
        <v>-1050.6530724721299</v>
      </c>
    </row>
    <row r="102" spans="1:53" s="147" customFormat="1" x14ac:dyDescent="0.2">
      <c r="A102" s="152">
        <v>0.5</v>
      </c>
      <c r="B102" s="153">
        <v>3698.1535257119399</v>
      </c>
      <c r="C102" s="153">
        <v>6207.0509080220099</v>
      </c>
      <c r="D102" s="153">
        <v>873.53917844366197</v>
      </c>
      <c r="E102" s="153">
        <v>539.43489422268306</v>
      </c>
      <c r="F102" s="153">
        <v>298.46375200876997</v>
      </c>
      <c r="G102" s="153">
        <v>2.9612897200646899</v>
      </c>
      <c r="H102" s="153">
        <v>358.32341137586201</v>
      </c>
      <c r="I102" s="153">
        <v>25.354011659957099</v>
      </c>
      <c r="J102" s="153">
        <v>-810.55289501981497</v>
      </c>
      <c r="K102" s="153">
        <v>0</v>
      </c>
      <c r="L102" s="153">
        <v>-782.54123717945197</v>
      </c>
      <c r="M102" s="153">
        <v>11192.7280761451</v>
      </c>
      <c r="N102" s="153">
        <v>10410.186838965699</v>
      </c>
      <c r="O102" s="153">
        <f t="shared" si="3"/>
        <v>11192.7280761451</v>
      </c>
      <c r="P102" s="153">
        <f t="shared" si="4"/>
        <v>0</v>
      </c>
      <c r="Q102" s="153">
        <f t="shared" si="5"/>
        <v>-810.55289501981497</v>
      </c>
      <c r="S102" s="152">
        <v>0.5</v>
      </c>
      <c r="T102" s="153">
        <v>3668.3383193118498</v>
      </c>
      <c r="U102" s="153">
        <v>6162.5946088168303</v>
      </c>
      <c r="V102" s="153">
        <v>957.53046197582898</v>
      </c>
      <c r="W102" s="153">
        <v>544.65999392018796</v>
      </c>
      <c r="X102" s="153">
        <v>168.09628680116501</v>
      </c>
      <c r="Y102" s="153">
        <v>0</v>
      </c>
      <c r="Z102" s="153">
        <v>247.64417155769701</v>
      </c>
      <c r="AA102" s="153">
        <v>160.129438697594</v>
      </c>
      <c r="AB102" s="153">
        <v>-960.42953710544498</v>
      </c>
      <c r="AC102" s="153">
        <v>0</v>
      </c>
      <c r="AD102" s="153">
        <v>-802.87603872658303</v>
      </c>
      <c r="AE102" s="153">
        <v>10948.563743975699</v>
      </c>
      <c r="AF102" s="153">
        <v>10145.6877052491</v>
      </c>
      <c r="AG102" s="153">
        <f t="shared" si="6"/>
        <v>10948.563743975699</v>
      </c>
      <c r="AH102" s="153">
        <f t="shared" si="7"/>
        <v>0</v>
      </c>
      <c r="AI102" s="153">
        <f t="shared" si="8"/>
        <v>-960.42953710544498</v>
      </c>
      <c r="AK102" s="152">
        <v>0.5</v>
      </c>
      <c r="AL102" s="153">
        <v>3706.02118146371</v>
      </c>
      <c r="AM102" s="153">
        <v>5493.4532275051497</v>
      </c>
      <c r="AN102" s="153">
        <v>807.58894014426505</v>
      </c>
      <c r="AO102" s="153">
        <v>541.56654446987898</v>
      </c>
      <c r="AP102" s="153">
        <v>214.798040982868</v>
      </c>
      <c r="AQ102" s="153">
        <v>0</v>
      </c>
      <c r="AR102" s="153">
        <v>962.86697356345996</v>
      </c>
      <c r="AS102" s="153">
        <v>43.221450836641701</v>
      </c>
      <c r="AT102" s="153">
        <v>-1019.61473907731</v>
      </c>
      <c r="AU102" s="153">
        <v>-110.409698535662</v>
      </c>
      <c r="AV102" s="153">
        <v>-730.27360302110901</v>
      </c>
      <c r="AW102" s="153">
        <v>10639.491921352999</v>
      </c>
      <c r="AX102" s="153">
        <v>9909.2183183318994</v>
      </c>
      <c r="AY102" s="153">
        <f t="shared" si="9"/>
        <v>10639.491921352999</v>
      </c>
      <c r="AZ102" s="153">
        <f t="shared" si="10"/>
        <v>0</v>
      </c>
      <c r="BA102" s="153">
        <f t="shared" si="11"/>
        <v>-1019.61473907731</v>
      </c>
    </row>
    <row r="103" spans="1:53" s="147" customFormat="1" x14ac:dyDescent="0.2">
      <c r="A103" s="152">
        <v>0.51041666666666696</v>
      </c>
      <c r="B103" s="153">
        <v>3698.5936733440899</v>
      </c>
      <c r="C103" s="153">
        <v>6188.4580729347699</v>
      </c>
      <c r="D103" s="153">
        <v>877.45571167752701</v>
      </c>
      <c r="E103" s="153">
        <v>542.287928882355</v>
      </c>
      <c r="F103" s="153">
        <v>330.65772165521503</v>
      </c>
      <c r="G103" s="153">
        <v>0</v>
      </c>
      <c r="H103" s="153">
        <v>361.67064669793501</v>
      </c>
      <c r="I103" s="153">
        <v>26.611597117846902</v>
      </c>
      <c r="J103" s="153">
        <v>-752.44647224516598</v>
      </c>
      <c r="K103" s="153">
        <v>0</v>
      </c>
      <c r="L103" s="153">
        <v>-781.41628097161095</v>
      </c>
      <c r="M103" s="153">
        <v>11273.2888800646</v>
      </c>
      <c r="N103" s="153">
        <v>10491.872599093</v>
      </c>
      <c r="O103" s="153">
        <f t="shared" si="3"/>
        <v>11273.2888800646</v>
      </c>
      <c r="P103" s="153">
        <f t="shared" si="4"/>
        <v>0</v>
      </c>
      <c r="Q103" s="153">
        <f t="shared" si="5"/>
        <v>-752.44647224516598</v>
      </c>
      <c r="S103" s="152">
        <v>0.51041666666666696</v>
      </c>
      <c r="T103" s="153">
        <v>3667.8715368743001</v>
      </c>
      <c r="U103" s="153">
        <v>6160.1066349949897</v>
      </c>
      <c r="V103" s="153">
        <v>958.48692404897201</v>
      </c>
      <c r="W103" s="153">
        <v>546.40006974388098</v>
      </c>
      <c r="X103" s="153">
        <v>163.30740127231499</v>
      </c>
      <c r="Y103" s="153">
        <v>0</v>
      </c>
      <c r="Z103" s="153">
        <v>226.676209245265</v>
      </c>
      <c r="AA103" s="153">
        <v>160.628446883267</v>
      </c>
      <c r="AB103" s="153">
        <v>-855.50168185367602</v>
      </c>
      <c r="AC103" s="153">
        <v>0</v>
      </c>
      <c r="AD103" s="153">
        <v>-802.50781378250394</v>
      </c>
      <c r="AE103" s="153">
        <v>11027.9755412093</v>
      </c>
      <c r="AF103" s="153">
        <v>10225.4677274268</v>
      </c>
      <c r="AG103" s="153">
        <f t="shared" si="6"/>
        <v>11027.9755412093</v>
      </c>
      <c r="AH103" s="153">
        <f t="shared" si="7"/>
        <v>0</v>
      </c>
      <c r="AI103" s="153">
        <f t="shared" si="8"/>
        <v>-855.50168185367602</v>
      </c>
      <c r="AK103" s="152">
        <v>0.51041666666666696</v>
      </c>
      <c r="AL103" s="153">
        <v>3705.1675310825199</v>
      </c>
      <c r="AM103" s="153">
        <v>5522.92551841774</v>
      </c>
      <c r="AN103" s="153">
        <v>818.51271133667694</v>
      </c>
      <c r="AO103" s="153">
        <v>545.09775889225295</v>
      </c>
      <c r="AP103" s="153">
        <v>212.268724430074</v>
      </c>
      <c r="AQ103" s="153">
        <v>0</v>
      </c>
      <c r="AR103" s="153">
        <v>980.37091209242305</v>
      </c>
      <c r="AS103" s="153">
        <v>49.232529240591198</v>
      </c>
      <c r="AT103" s="153">
        <v>-954.48152915511503</v>
      </c>
      <c r="AU103" s="153">
        <v>-110.711474317704</v>
      </c>
      <c r="AV103" s="153">
        <v>-733.38591473667805</v>
      </c>
      <c r="AW103" s="153">
        <v>10768.382682019501</v>
      </c>
      <c r="AX103" s="153">
        <v>10034.996767282801</v>
      </c>
      <c r="AY103" s="153">
        <f t="shared" si="9"/>
        <v>10768.382682019501</v>
      </c>
      <c r="AZ103" s="153">
        <f t="shared" si="10"/>
        <v>0</v>
      </c>
      <c r="BA103" s="153">
        <f t="shared" si="11"/>
        <v>-954.48152915511503</v>
      </c>
    </row>
    <row r="104" spans="1:53" s="147" customFormat="1" x14ac:dyDescent="0.2">
      <c r="A104" s="152">
        <v>0.52083333333333304</v>
      </c>
      <c r="B104" s="153">
        <v>3699.86743613618</v>
      </c>
      <c r="C104" s="153">
        <v>6272.2759348724703</v>
      </c>
      <c r="D104" s="153">
        <v>926.17836511307405</v>
      </c>
      <c r="E104" s="153">
        <v>545.68358617780302</v>
      </c>
      <c r="F104" s="153">
        <v>329.464301433988</v>
      </c>
      <c r="G104" s="153">
        <v>11.4682819542159</v>
      </c>
      <c r="H104" s="153">
        <v>382.27168619960298</v>
      </c>
      <c r="I104" s="153">
        <v>20.402747779223802</v>
      </c>
      <c r="J104" s="153">
        <v>-943.94833173698305</v>
      </c>
      <c r="K104" s="153">
        <v>0</v>
      </c>
      <c r="L104" s="153">
        <v>-789.92489165627899</v>
      </c>
      <c r="M104" s="153">
        <v>11243.664007929599</v>
      </c>
      <c r="N104" s="153">
        <v>10453.7391162733</v>
      </c>
      <c r="O104" s="153">
        <f t="shared" si="3"/>
        <v>11243.664007929599</v>
      </c>
      <c r="P104" s="153">
        <f t="shared" si="4"/>
        <v>0</v>
      </c>
      <c r="Q104" s="153">
        <f t="shared" si="5"/>
        <v>-943.94833173698305</v>
      </c>
      <c r="S104" s="152">
        <v>0.52083333333333304</v>
      </c>
      <c r="T104" s="153">
        <v>3666.1177978773899</v>
      </c>
      <c r="U104" s="153">
        <v>6161.5171773831398</v>
      </c>
      <c r="V104" s="153">
        <v>957.81805786181997</v>
      </c>
      <c r="W104" s="153">
        <v>545.25258490496901</v>
      </c>
      <c r="X104" s="153">
        <v>163.170190469679</v>
      </c>
      <c r="Y104" s="153">
        <v>0</v>
      </c>
      <c r="Z104" s="153">
        <v>230.612833038123</v>
      </c>
      <c r="AA104" s="153">
        <v>166.071432234876</v>
      </c>
      <c r="AB104" s="153">
        <v>-913.527575119277</v>
      </c>
      <c r="AC104" s="153">
        <v>0</v>
      </c>
      <c r="AD104" s="153">
        <v>-802.57800445451005</v>
      </c>
      <c r="AE104" s="153">
        <v>10977.0324986507</v>
      </c>
      <c r="AF104" s="153">
        <v>10174.454494196199</v>
      </c>
      <c r="AG104" s="153">
        <f t="shared" si="6"/>
        <v>10977.0324986507</v>
      </c>
      <c r="AH104" s="153">
        <f t="shared" si="7"/>
        <v>0</v>
      </c>
      <c r="AI104" s="153">
        <f t="shared" si="8"/>
        <v>-913.527575119277</v>
      </c>
      <c r="AK104" s="152">
        <v>0.52083333333333304</v>
      </c>
      <c r="AL104" s="153">
        <v>3704.5739372327998</v>
      </c>
      <c r="AM104" s="153">
        <v>5559.1631393712496</v>
      </c>
      <c r="AN104" s="153">
        <v>822.29220363914999</v>
      </c>
      <c r="AO104" s="153">
        <v>540.09025305519799</v>
      </c>
      <c r="AP104" s="153">
        <v>212.29227318084099</v>
      </c>
      <c r="AQ104" s="153">
        <v>0</v>
      </c>
      <c r="AR104" s="153">
        <v>894.07264650493096</v>
      </c>
      <c r="AS104" s="153">
        <v>53.194540182909797</v>
      </c>
      <c r="AT104" s="153">
        <v>-1011.28066348715</v>
      </c>
      <c r="AU104" s="153">
        <v>-110.67794418689201</v>
      </c>
      <c r="AV104" s="153">
        <v>-735.73820855928705</v>
      </c>
      <c r="AW104" s="153">
        <v>10663.720385492999</v>
      </c>
      <c r="AX104" s="153">
        <v>9927.9821769337505</v>
      </c>
      <c r="AY104" s="153">
        <f t="shared" si="9"/>
        <v>10663.720385492999</v>
      </c>
      <c r="AZ104" s="153">
        <f t="shared" si="10"/>
        <v>0</v>
      </c>
      <c r="BA104" s="153">
        <f t="shared" si="11"/>
        <v>-1011.28066348715</v>
      </c>
    </row>
    <row r="105" spans="1:53" s="147" customFormat="1" x14ac:dyDescent="0.2">
      <c r="A105" s="152">
        <v>0.53125</v>
      </c>
      <c r="B105" s="153">
        <v>3698.9204015109399</v>
      </c>
      <c r="C105" s="153">
        <v>6161.8925517909001</v>
      </c>
      <c r="D105" s="153">
        <v>950.32581924942099</v>
      </c>
      <c r="E105" s="153">
        <v>546.07288407005399</v>
      </c>
      <c r="F105" s="153">
        <v>463.392930464443</v>
      </c>
      <c r="G105" s="153">
        <v>242.453444781115</v>
      </c>
      <c r="H105" s="153">
        <v>390.97376240204301</v>
      </c>
      <c r="I105" s="153">
        <v>17.569601457814301</v>
      </c>
      <c r="J105" s="153">
        <v>-1204.3375265642101</v>
      </c>
      <c r="K105" s="153">
        <v>0</v>
      </c>
      <c r="L105" s="153">
        <v>-784.55020669563396</v>
      </c>
      <c r="M105" s="153">
        <v>11267.2638691625</v>
      </c>
      <c r="N105" s="153">
        <v>10482.7136624669</v>
      </c>
      <c r="O105" s="153">
        <f t="shared" si="3"/>
        <v>11267.2638691625</v>
      </c>
      <c r="P105" s="153">
        <f t="shared" si="4"/>
        <v>0</v>
      </c>
      <c r="Q105" s="153">
        <f t="shared" si="5"/>
        <v>-1204.3375265642101</v>
      </c>
      <c r="S105" s="152">
        <v>0.53125</v>
      </c>
      <c r="T105" s="153">
        <v>3665.7043489800799</v>
      </c>
      <c r="U105" s="153">
        <v>6083.9919328247197</v>
      </c>
      <c r="V105" s="153">
        <v>957.90501675302301</v>
      </c>
      <c r="W105" s="153">
        <v>546.31798830413902</v>
      </c>
      <c r="X105" s="153">
        <v>163.170190469679</v>
      </c>
      <c r="Y105" s="153">
        <v>67.247889474086406</v>
      </c>
      <c r="Z105" s="153">
        <v>239.08277035248199</v>
      </c>
      <c r="AA105" s="153">
        <v>172.12508679673101</v>
      </c>
      <c r="AB105" s="153">
        <v>-870.41351653140202</v>
      </c>
      <c r="AC105" s="153">
        <v>0</v>
      </c>
      <c r="AD105" s="153">
        <v>-796.570640696194</v>
      </c>
      <c r="AE105" s="153">
        <v>11025.131707423499</v>
      </c>
      <c r="AF105" s="153">
        <v>10228.561066727299</v>
      </c>
      <c r="AG105" s="153">
        <f t="shared" si="6"/>
        <v>11025.131707423499</v>
      </c>
      <c r="AH105" s="153">
        <f t="shared" si="7"/>
        <v>0</v>
      </c>
      <c r="AI105" s="153">
        <f t="shared" si="8"/>
        <v>-870.41351653140202</v>
      </c>
      <c r="AK105" s="152">
        <v>0.53125</v>
      </c>
      <c r="AL105" s="153">
        <v>3703.2601404932502</v>
      </c>
      <c r="AM105" s="153">
        <v>5524.11964991685</v>
      </c>
      <c r="AN105" s="153">
        <v>826.63360969185999</v>
      </c>
      <c r="AO105" s="153">
        <v>538.88128357281005</v>
      </c>
      <c r="AP105" s="153">
        <v>212.239544695853</v>
      </c>
      <c r="AQ105" s="153">
        <v>0</v>
      </c>
      <c r="AR105" s="153">
        <v>882.27664517117103</v>
      </c>
      <c r="AS105" s="153">
        <v>63.303248576780298</v>
      </c>
      <c r="AT105" s="153">
        <v>-914.79695437097098</v>
      </c>
      <c r="AU105" s="153">
        <v>-110.825478809014</v>
      </c>
      <c r="AV105" s="153">
        <v>-732.63679951765698</v>
      </c>
      <c r="AW105" s="153">
        <v>10725.091688938601</v>
      </c>
      <c r="AX105" s="153">
        <v>9992.4548894209292</v>
      </c>
      <c r="AY105" s="153">
        <f t="shared" si="9"/>
        <v>10725.091688938601</v>
      </c>
      <c r="AZ105" s="153">
        <f t="shared" si="10"/>
        <v>0</v>
      </c>
      <c r="BA105" s="153">
        <f t="shared" si="11"/>
        <v>-914.79695437097098</v>
      </c>
    </row>
    <row r="106" spans="1:53" s="147" customFormat="1" x14ac:dyDescent="0.2">
      <c r="A106" s="152">
        <v>0.54166666666666696</v>
      </c>
      <c r="B106" s="153">
        <v>3697.7466744918602</v>
      </c>
      <c r="C106" s="153">
        <v>6077.7832649714001</v>
      </c>
      <c r="D106" s="153">
        <v>949.90476002680998</v>
      </c>
      <c r="E106" s="153">
        <v>540.01589663432298</v>
      </c>
      <c r="F106" s="153">
        <v>551.45272262196499</v>
      </c>
      <c r="G106" s="153">
        <v>182.82759252576</v>
      </c>
      <c r="H106" s="153">
        <v>397.77510970200098</v>
      </c>
      <c r="I106" s="153">
        <v>16.363873580536399</v>
      </c>
      <c r="J106" s="153">
        <v>-1011.02833769521</v>
      </c>
      <c r="K106" s="153">
        <v>0</v>
      </c>
      <c r="L106" s="153">
        <v>-776.85377792229701</v>
      </c>
      <c r="M106" s="153">
        <v>11402.841556859399</v>
      </c>
      <c r="N106" s="153">
        <v>10625.9877789371</v>
      </c>
      <c r="O106" s="153">
        <f t="shared" si="3"/>
        <v>11402.841556859399</v>
      </c>
      <c r="P106" s="153">
        <f t="shared" si="4"/>
        <v>0</v>
      </c>
      <c r="Q106" s="153">
        <f t="shared" si="5"/>
        <v>-1011.02833769521</v>
      </c>
      <c r="S106" s="152">
        <v>0.54166666666666696</v>
      </c>
      <c r="T106" s="153">
        <v>3665.21755832491</v>
      </c>
      <c r="U106" s="153">
        <v>6153.2568478024796</v>
      </c>
      <c r="V106" s="153">
        <v>956.68101147092796</v>
      </c>
      <c r="W106" s="153">
        <v>542.73310804027597</v>
      </c>
      <c r="X106" s="153">
        <v>162.495762542949</v>
      </c>
      <c r="Y106" s="153">
        <v>186.157725023263</v>
      </c>
      <c r="Z106" s="153">
        <v>223.14335948670899</v>
      </c>
      <c r="AA106" s="153">
        <v>165.19906653619199</v>
      </c>
      <c r="AB106" s="153">
        <v>-917.81036469934202</v>
      </c>
      <c r="AC106" s="153">
        <v>-3.4563539145101401</v>
      </c>
      <c r="AD106" s="153">
        <v>-803.91360019443005</v>
      </c>
      <c r="AE106" s="153">
        <v>11133.6177206139</v>
      </c>
      <c r="AF106" s="153">
        <v>10329.704120419399</v>
      </c>
      <c r="AG106" s="153">
        <f t="shared" si="6"/>
        <v>11133.6177206139</v>
      </c>
      <c r="AH106" s="153">
        <f t="shared" si="7"/>
        <v>0</v>
      </c>
      <c r="AI106" s="153">
        <f t="shared" si="8"/>
        <v>-917.81036469934202</v>
      </c>
      <c r="AK106" s="152">
        <v>0.54166666666666696</v>
      </c>
      <c r="AL106" s="153">
        <v>3701.3861117768101</v>
      </c>
      <c r="AM106" s="153">
        <v>5616.0564214728302</v>
      </c>
      <c r="AN106" s="153">
        <v>793.52117196142501</v>
      </c>
      <c r="AO106" s="153">
        <v>521.25937486635303</v>
      </c>
      <c r="AP106" s="153">
        <v>211.94794570530601</v>
      </c>
      <c r="AQ106" s="153">
        <v>0</v>
      </c>
      <c r="AR106" s="153">
        <v>809.17950209311903</v>
      </c>
      <c r="AS106" s="153">
        <v>69.265550993502401</v>
      </c>
      <c r="AT106" s="153">
        <v>-774.46496863511504</v>
      </c>
      <c r="AU106" s="153">
        <v>-110.470054306035</v>
      </c>
      <c r="AV106" s="153">
        <v>-738.64976446298704</v>
      </c>
      <c r="AW106" s="153">
        <v>10837.6810559282</v>
      </c>
      <c r="AX106" s="153">
        <v>10099.0312914652</v>
      </c>
      <c r="AY106" s="153">
        <f t="shared" si="9"/>
        <v>10837.6810559282</v>
      </c>
      <c r="AZ106" s="153">
        <f t="shared" si="10"/>
        <v>0</v>
      </c>
      <c r="BA106" s="153">
        <f t="shared" si="11"/>
        <v>-774.46496863511504</v>
      </c>
    </row>
    <row r="107" spans="1:53" s="147" customFormat="1" x14ac:dyDescent="0.2">
      <c r="A107" s="152">
        <v>0.55208333333333304</v>
      </c>
      <c r="B107" s="153">
        <v>3700.6143829335301</v>
      </c>
      <c r="C107" s="153">
        <v>6081.60767787435</v>
      </c>
      <c r="D107" s="153">
        <v>956.99595636014601</v>
      </c>
      <c r="E107" s="153">
        <v>536.85683342971697</v>
      </c>
      <c r="F107" s="153">
        <v>433.36017545048298</v>
      </c>
      <c r="G107" s="153">
        <v>176.56019527454501</v>
      </c>
      <c r="H107" s="153">
        <v>418.95400594038398</v>
      </c>
      <c r="I107" s="153">
        <v>17.035927505732399</v>
      </c>
      <c r="J107" s="153">
        <v>-957.582158954644</v>
      </c>
      <c r="K107" s="153">
        <v>0</v>
      </c>
      <c r="L107" s="153">
        <v>-776.536276422887</v>
      </c>
      <c r="M107" s="153">
        <v>11364.4029958142</v>
      </c>
      <c r="N107" s="153">
        <v>10587.866719391401</v>
      </c>
      <c r="O107" s="153">
        <f t="shared" si="3"/>
        <v>11364.4029958142</v>
      </c>
      <c r="P107" s="153">
        <f t="shared" si="4"/>
        <v>0</v>
      </c>
      <c r="Q107" s="153">
        <f t="shared" si="5"/>
        <v>-957.582158954644</v>
      </c>
      <c r="S107" s="152">
        <v>0.55208333333333304</v>
      </c>
      <c r="T107" s="153">
        <v>3664.8307599176301</v>
      </c>
      <c r="U107" s="153">
        <v>6149.0775713428002</v>
      </c>
      <c r="V107" s="153">
        <v>956.46028097524902</v>
      </c>
      <c r="W107" s="153">
        <v>539.69313649184301</v>
      </c>
      <c r="X107" s="153">
        <v>162.447589119611</v>
      </c>
      <c r="Y107" s="153">
        <v>188.84472900682499</v>
      </c>
      <c r="Z107" s="153">
        <v>211.53365224331901</v>
      </c>
      <c r="AA107" s="153">
        <v>164.72840226170999</v>
      </c>
      <c r="AB107" s="153">
        <v>-902.10538353942002</v>
      </c>
      <c r="AC107" s="153">
        <v>-11.067044008589299</v>
      </c>
      <c r="AD107" s="153">
        <v>-803.27662119907495</v>
      </c>
      <c r="AE107" s="153">
        <v>11124.443693810999</v>
      </c>
      <c r="AF107" s="153">
        <v>10321.167072611899</v>
      </c>
      <c r="AG107" s="153">
        <f t="shared" si="6"/>
        <v>11124.443693810999</v>
      </c>
      <c r="AH107" s="153">
        <f t="shared" si="7"/>
        <v>0</v>
      </c>
      <c r="AI107" s="153">
        <f t="shared" si="8"/>
        <v>-902.10538353942002</v>
      </c>
      <c r="AK107" s="152">
        <v>0.55208333333333304</v>
      </c>
      <c r="AL107" s="153">
        <v>3699.7521941090599</v>
      </c>
      <c r="AM107" s="153">
        <v>5677.3609638823</v>
      </c>
      <c r="AN107" s="153">
        <v>792.531148419641</v>
      </c>
      <c r="AO107" s="153">
        <v>519.57189471599895</v>
      </c>
      <c r="AP107" s="153">
        <v>209.51887277949101</v>
      </c>
      <c r="AQ107" s="153">
        <v>0</v>
      </c>
      <c r="AR107" s="153">
        <v>772.72039269443405</v>
      </c>
      <c r="AS107" s="153">
        <v>68.411534320647306</v>
      </c>
      <c r="AT107" s="153">
        <v>-824.52217923467902</v>
      </c>
      <c r="AU107" s="153">
        <v>-110.416406608372</v>
      </c>
      <c r="AV107" s="153">
        <v>-743.54423639320896</v>
      </c>
      <c r="AW107" s="153">
        <v>10804.928415078501</v>
      </c>
      <c r="AX107" s="153">
        <v>10061.384178685301</v>
      </c>
      <c r="AY107" s="153">
        <f t="shared" si="9"/>
        <v>10804.928415078501</v>
      </c>
      <c r="AZ107" s="153">
        <f t="shared" si="10"/>
        <v>0</v>
      </c>
      <c r="BA107" s="153">
        <f t="shared" si="11"/>
        <v>-824.52217923467902</v>
      </c>
    </row>
    <row r="108" spans="1:53" s="147" customFormat="1" x14ac:dyDescent="0.2">
      <c r="A108" s="152">
        <v>0.5625</v>
      </c>
      <c r="B108" s="153">
        <v>3702.4416802593501</v>
      </c>
      <c r="C108" s="153">
        <v>6127.3139484108196</v>
      </c>
      <c r="D108" s="153">
        <v>963.57250254532198</v>
      </c>
      <c r="E108" s="153">
        <v>531.930076754879</v>
      </c>
      <c r="F108" s="153">
        <v>290.63734775291903</v>
      </c>
      <c r="G108" s="153">
        <v>176.25736150339699</v>
      </c>
      <c r="H108" s="153">
        <v>417.95047789143598</v>
      </c>
      <c r="I108" s="153">
        <v>15.2415922123473</v>
      </c>
      <c r="J108" s="153">
        <v>-966.37339252423396</v>
      </c>
      <c r="K108" s="153">
        <v>0</v>
      </c>
      <c r="L108" s="153">
        <v>-779.27699472290396</v>
      </c>
      <c r="M108" s="153">
        <v>11258.9715948062</v>
      </c>
      <c r="N108" s="153">
        <v>10479.6946000833</v>
      </c>
      <c r="O108" s="153">
        <f t="shared" si="3"/>
        <v>11258.9715948062</v>
      </c>
      <c r="P108" s="153">
        <f t="shared" si="4"/>
        <v>0</v>
      </c>
      <c r="Q108" s="153">
        <f t="shared" si="5"/>
        <v>-966.37339252423396</v>
      </c>
      <c r="S108" s="152">
        <v>0.5625</v>
      </c>
      <c r="T108" s="153">
        <v>3663.1170373559698</v>
      </c>
      <c r="U108" s="153">
        <v>6126.2692045096801</v>
      </c>
      <c r="V108" s="153">
        <v>955.77805314071395</v>
      </c>
      <c r="W108" s="153">
        <v>540.691797388635</v>
      </c>
      <c r="X108" s="153">
        <v>162.447589119611</v>
      </c>
      <c r="Y108" s="153">
        <v>190.83020165188199</v>
      </c>
      <c r="Z108" s="153">
        <v>201.98666367114501</v>
      </c>
      <c r="AA108" s="153">
        <v>180.37686274849401</v>
      </c>
      <c r="AB108" s="153">
        <v>-947.11428009114502</v>
      </c>
      <c r="AC108" s="153">
        <v>-9.9730911831710607</v>
      </c>
      <c r="AD108" s="153">
        <v>-801.29947727805097</v>
      </c>
      <c r="AE108" s="153">
        <v>11064.4100383118</v>
      </c>
      <c r="AF108" s="153">
        <v>10263.1105610338</v>
      </c>
      <c r="AG108" s="153">
        <f t="shared" si="6"/>
        <v>11064.4100383118</v>
      </c>
      <c r="AH108" s="153">
        <f t="shared" si="7"/>
        <v>0</v>
      </c>
      <c r="AI108" s="153">
        <f t="shared" si="8"/>
        <v>-947.11428009114502</v>
      </c>
      <c r="AK108" s="152">
        <v>0.5625</v>
      </c>
      <c r="AL108" s="153">
        <v>3702.0596992240198</v>
      </c>
      <c r="AM108" s="153">
        <v>5637.9213855302596</v>
      </c>
      <c r="AN108" s="153">
        <v>786.49732561663097</v>
      </c>
      <c r="AO108" s="153">
        <v>520.98686076541298</v>
      </c>
      <c r="AP108" s="153">
        <v>209.55680643397801</v>
      </c>
      <c r="AQ108" s="153">
        <v>0</v>
      </c>
      <c r="AR108" s="153">
        <v>722.65479430636503</v>
      </c>
      <c r="AS108" s="153">
        <v>70.045511123947605</v>
      </c>
      <c r="AT108" s="153">
        <v>-866.48319180052499</v>
      </c>
      <c r="AU108" s="153">
        <v>-110.523704561882</v>
      </c>
      <c r="AV108" s="153">
        <v>-739.81017495851495</v>
      </c>
      <c r="AW108" s="153">
        <v>10672.715486638201</v>
      </c>
      <c r="AX108" s="153">
        <v>9932.9053116796895</v>
      </c>
      <c r="AY108" s="153">
        <f t="shared" si="9"/>
        <v>10672.715486638201</v>
      </c>
      <c r="AZ108" s="153">
        <f t="shared" si="10"/>
        <v>0</v>
      </c>
      <c r="BA108" s="153">
        <f t="shared" si="11"/>
        <v>-866.48319180052499</v>
      </c>
    </row>
    <row r="109" spans="1:53" s="147" customFormat="1" x14ac:dyDescent="0.2">
      <c r="A109" s="152">
        <v>0.57291666666666696</v>
      </c>
      <c r="B109" s="153">
        <v>3702.7484631426801</v>
      </c>
      <c r="C109" s="153">
        <v>6069.3570100841898</v>
      </c>
      <c r="D109" s="153">
        <v>955.77286985808405</v>
      </c>
      <c r="E109" s="153">
        <v>530.63671238436496</v>
      </c>
      <c r="F109" s="153">
        <v>230.67625677649499</v>
      </c>
      <c r="G109" s="153">
        <v>174.598338970312</v>
      </c>
      <c r="H109" s="153">
        <v>388.78599236717298</v>
      </c>
      <c r="I109" s="153">
        <v>15.986489750084701</v>
      </c>
      <c r="J109" s="153">
        <v>-1036.04641718225</v>
      </c>
      <c r="K109" s="153">
        <v>0</v>
      </c>
      <c r="L109" s="153">
        <v>-773.17954838261505</v>
      </c>
      <c r="M109" s="153">
        <v>11032.5157161511</v>
      </c>
      <c r="N109" s="153">
        <v>10259.336167768501</v>
      </c>
      <c r="O109" s="153">
        <f t="shared" si="3"/>
        <v>11032.5157161511</v>
      </c>
      <c r="P109" s="153">
        <f t="shared" si="4"/>
        <v>0</v>
      </c>
      <c r="Q109" s="153">
        <f t="shared" si="5"/>
        <v>-1036.04641718225</v>
      </c>
      <c r="S109" s="152">
        <v>0.57291666666666696</v>
      </c>
      <c r="T109" s="153">
        <v>3663.9639108080701</v>
      </c>
      <c r="U109" s="153">
        <v>6109.5172420459203</v>
      </c>
      <c r="V109" s="153">
        <v>954.68780721593896</v>
      </c>
      <c r="W109" s="153">
        <v>539.78005460196903</v>
      </c>
      <c r="X109" s="153">
        <v>162.447589119611</v>
      </c>
      <c r="Y109" s="153">
        <v>156.74628824048199</v>
      </c>
      <c r="Z109" s="153">
        <v>184.23553152748801</v>
      </c>
      <c r="AA109" s="153">
        <v>175.28842366720801</v>
      </c>
      <c r="AB109" s="153">
        <v>-1030.4594829278601</v>
      </c>
      <c r="AC109" s="153">
        <v>-9.9194003627907303</v>
      </c>
      <c r="AD109" s="153">
        <v>-799.10834973312399</v>
      </c>
      <c r="AE109" s="153">
        <v>10906.287963936</v>
      </c>
      <c r="AF109" s="153">
        <v>10107.1796142029</v>
      </c>
      <c r="AG109" s="153">
        <f t="shared" si="6"/>
        <v>10906.287963936</v>
      </c>
      <c r="AH109" s="153">
        <f t="shared" si="7"/>
        <v>0</v>
      </c>
      <c r="AI109" s="153">
        <f t="shared" si="8"/>
        <v>-1030.4594829278601</v>
      </c>
      <c r="AK109" s="152">
        <v>0.57291666666666696</v>
      </c>
      <c r="AL109" s="153">
        <v>3700.32574478383</v>
      </c>
      <c r="AM109" s="153">
        <v>5623.0214809906101</v>
      </c>
      <c r="AN109" s="153">
        <v>778.86474720125602</v>
      </c>
      <c r="AO109" s="153">
        <v>519.39017641534997</v>
      </c>
      <c r="AP109" s="153">
        <v>209.661280461247</v>
      </c>
      <c r="AQ109" s="153">
        <v>0</v>
      </c>
      <c r="AR109" s="153">
        <v>619.42616419572403</v>
      </c>
      <c r="AS109" s="153">
        <v>74.054528049681494</v>
      </c>
      <c r="AT109" s="153">
        <v>-891.75758922582395</v>
      </c>
      <c r="AU109" s="153">
        <v>-110.429817637423</v>
      </c>
      <c r="AV109" s="153">
        <v>-737.46404659604696</v>
      </c>
      <c r="AW109" s="153">
        <v>10522.556715234499</v>
      </c>
      <c r="AX109" s="153">
        <v>9785.0926686383991</v>
      </c>
      <c r="AY109" s="153">
        <f t="shared" si="9"/>
        <v>10522.556715234499</v>
      </c>
      <c r="AZ109" s="153">
        <f t="shared" si="10"/>
        <v>0</v>
      </c>
      <c r="BA109" s="153">
        <f t="shared" si="11"/>
        <v>-891.75758922582395</v>
      </c>
    </row>
    <row r="110" spans="1:53" s="147" customFormat="1" x14ac:dyDescent="0.2">
      <c r="A110" s="152">
        <v>0.58333333333333304</v>
      </c>
      <c r="B110" s="153">
        <v>3700.3476208721499</v>
      </c>
      <c r="C110" s="153">
        <v>6091.6990251243096</v>
      </c>
      <c r="D110" s="153">
        <v>948.70172726619398</v>
      </c>
      <c r="E110" s="153">
        <v>530.10976979907605</v>
      </c>
      <c r="F110" s="153">
        <v>379.04244190646801</v>
      </c>
      <c r="G110" s="153">
        <v>209.12168924084699</v>
      </c>
      <c r="H110" s="153">
        <v>349.12735517123701</v>
      </c>
      <c r="I110" s="153">
        <v>16.624470646973698</v>
      </c>
      <c r="J110" s="153">
        <v>-1191.20237713745</v>
      </c>
      <c r="K110" s="153">
        <v>0</v>
      </c>
      <c r="L110" s="153">
        <v>-775.98048695068405</v>
      </c>
      <c r="M110" s="153">
        <v>11033.571722889799</v>
      </c>
      <c r="N110" s="153">
        <v>10257.5912359391</v>
      </c>
      <c r="O110" s="153">
        <f t="shared" si="3"/>
        <v>11033.571722889799</v>
      </c>
      <c r="P110" s="153">
        <f t="shared" si="4"/>
        <v>0</v>
      </c>
      <c r="Q110" s="153">
        <f t="shared" si="5"/>
        <v>-1191.20237713745</v>
      </c>
      <c r="S110" s="152">
        <v>0.58333333333333304</v>
      </c>
      <c r="T110" s="153">
        <v>3665.3975997233701</v>
      </c>
      <c r="U110" s="153">
        <v>6076.9127495790699</v>
      </c>
      <c r="V110" s="153">
        <v>954.84833885665</v>
      </c>
      <c r="W110" s="153">
        <v>540.246205187339</v>
      </c>
      <c r="X110" s="153">
        <v>161.329136506823</v>
      </c>
      <c r="Y110" s="153">
        <v>0</v>
      </c>
      <c r="Z110" s="153">
        <v>152.50539182592499</v>
      </c>
      <c r="AA110" s="153">
        <v>175.889902100086</v>
      </c>
      <c r="AB110" s="153">
        <v>-828.33102977325495</v>
      </c>
      <c r="AC110" s="153">
        <v>-9.8388641002179398</v>
      </c>
      <c r="AD110" s="153">
        <v>-793.97831712712104</v>
      </c>
      <c r="AE110" s="153">
        <v>10888.959429905801</v>
      </c>
      <c r="AF110" s="153">
        <v>10094.9811127787</v>
      </c>
      <c r="AG110" s="153">
        <f t="shared" si="6"/>
        <v>10888.959429905801</v>
      </c>
      <c r="AH110" s="153">
        <f t="shared" si="7"/>
        <v>0</v>
      </c>
      <c r="AI110" s="153">
        <f t="shared" si="8"/>
        <v>-828.33102977325495</v>
      </c>
      <c r="AK110" s="152">
        <v>0.58333333333333304</v>
      </c>
      <c r="AL110" s="153">
        <v>3701.71960024898</v>
      </c>
      <c r="AM110" s="153">
        <v>5695.1057546680704</v>
      </c>
      <c r="AN110" s="153">
        <v>832.01856576928003</v>
      </c>
      <c r="AO110" s="153">
        <v>522.77680579200899</v>
      </c>
      <c r="AP110" s="153">
        <v>209.03846283649</v>
      </c>
      <c r="AQ110" s="153">
        <v>0</v>
      </c>
      <c r="AR110" s="153">
        <v>584.35278902285597</v>
      </c>
      <c r="AS110" s="153">
        <v>80.798076260884201</v>
      </c>
      <c r="AT110" s="153">
        <v>-1016.79935894652</v>
      </c>
      <c r="AU110" s="153">
        <v>-110.201809166441</v>
      </c>
      <c r="AV110" s="153">
        <v>-744.77811476863599</v>
      </c>
      <c r="AW110" s="153">
        <v>10498.8088864856</v>
      </c>
      <c r="AX110" s="153">
        <v>9754.0307717169708</v>
      </c>
      <c r="AY110" s="153">
        <f t="shared" si="9"/>
        <v>10498.8088864856</v>
      </c>
      <c r="AZ110" s="153">
        <f t="shared" si="10"/>
        <v>0</v>
      </c>
      <c r="BA110" s="153">
        <f t="shared" si="11"/>
        <v>-1016.79935894652</v>
      </c>
    </row>
    <row r="111" spans="1:53" s="147" customFormat="1" x14ac:dyDescent="0.2">
      <c r="A111" s="152">
        <v>0.59375</v>
      </c>
      <c r="B111" s="153">
        <v>3699.9408022158</v>
      </c>
      <c r="C111" s="153">
        <v>6159.4009167506601</v>
      </c>
      <c r="D111" s="153">
        <v>962.30932487748703</v>
      </c>
      <c r="E111" s="153">
        <v>537.36919902022703</v>
      </c>
      <c r="F111" s="153">
        <v>362.34773763411198</v>
      </c>
      <c r="G111" s="153">
        <v>214.55957773688701</v>
      </c>
      <c r="H111" s="153">
        <v>307.348895987991</v>
      </c>
      <c r="I111" s="153">
        <v>17.8488219948382</v>
      </c>
      <c r="J111" s="153">
        <v>-1243.2892715901401</v>
      </c>
      <c r="K111" s="153">
        <v>0</v>
      </c>
      <c r="L111" s="153">
        <v>-781.81628305710899</v>
      </c>
      <c r="M111" s="153">
        <v>11017.836004627899</v>
      </c>
      <c r="N111" s="153">
        <v>10236.019721570799</v>
      </c>
      <c r="O111" s="153">
        <f t="shared" si="3"/>
        <v>11017.836004627899</v>
      </c>
      <c r="P111" s="153">
        <f t="shared" si="4"/>
        <v>0</v>
      </c>
      <c r="Q111" s="153">
        <f t="shared" si="5"/>
        <v>-1243.2892715901401</v>
      </c>
      <c r="S111" s="152">
        <v>0.59375</v>
      </c>
      <c r="T111" s="153">
        <v>3665.8977237636</v>
      </c>
      <c r="U111" s="153">
        <v>6041.1343969835398</v>
      </c>
      <c r="V111" s="153">
        <v>954.754697100562</v>
      </c>
      <c r="W111" s="153">
        <v>544.49137207675903</v>
      </c>
      <c r="X111" s="153">
        <v>161.352220292895</v>
      </c>
      <c r="Y111" s="153">
        <v>0</v>
      </c>
      <c r="Z111" s="153">
        <v>136.631283790015</v>
      </c>
      <c r="AA111" s="153">
        <v>180.993376128031</v>
      </c>
      <c r="AB111" s="153">
        <v>-833.18801414059897</v>
      </c>
      <c r="AC111" s="153">
        <v>-10.0267823875789</v>
      </c>
      <c r="AD111" s="153">
        <v>-790.90079372793105</v>
      </c>
      <c r="AE111" s="153">
        <v>10842.040273607199</v>
      </c>
      <c r="AF111" s="153">
        <v>10051.139479879301</v>
      </c>
      <c r="AG111" s="153">
        <f t="shared" si="6"/>
        <v>10842.040273607199</v>
      </c>
      <c r="AH111" s="153">
        <f t="shared" si="7"/>
        <v>0</v>
      </c>
      <c r="AI111" s="153">
        <f t="shared" si="8"/>
        <v>-833.18801414059897</v>
      </c>
      <c r="AK111" s="152">
        <v>0.59375</v>
      </c>
      <c r="AL111" s="153">
        <v>3700.44574332108</v>
      </c>
      <c r="AM111" s="153">
        <v>5780.1044198190602</v>
      </c>
      <c r="AN111" s="153">
        <v>839.79831139114299</v>
      </c>
      <c r="AO111" s="153">
        <v>519.67305204757304</v>
      </c>
      <c r="AP111" s="153">
        <v>208.83609785341201</v>
      </c>
      <c r="AQ111" s="153">
        <v>0</v>
      </c>
      <c r="AR111" s="153">
        <v>514.26239904628198</v>
      </c>
      <c r="AS111" s="153">
        <v>78.4991233627008</v>
      </c>
      <c r="AT111" s="153">
        <v>-1016.28955320354</v>
      </c>
      <c r="AU111" s="153">
        <v>-110.295695579263</v>
      </c>
      <c r="AV111" s="153">
        <v>-751.59388455089004</v>
      </c>
      <c r="AW111" s="153">
        <v>10515.0338980584</v>
      </c>
      <c r="AX111" s="153">
        <v>9763.4400135075593</v>
      </c>
      <c r="AY111" s="153">
        <f t="shared" si="9"/>
        <v>10515.0338980584</v>
      </c>
      <c r="AZ111" s="153">
        <f t="shared" si="10"/>
        <v>0</v>
      </c>
      <c r="BA111" s="153">
        <f t="shared" si="11"/>
        <v>-1016.28955320354</v>
      </c>
    </row>
    <row r="112" spans="1:53" s="147" customFormat="1" x14ac:dyDescent="0.2">
      <c r="A112" s="152">
        <v>0.60416666666666696</v>
      </c>
      <c r="B112" s="153">
        <v>3698.8137553011002</v>
      </c>
      <c r="C112" s="153">
        <v>6180.9392517719298</v>
      </c>
      <c r="D112" s="153">
        <v>962.80390496708105</v>
      </c>
      <c r="E112" s="153">
        <v>542.53613156176698</v>
      </c>
      <c r="F112" s="153">
        <v>353.22622174902</v>
      </c>
      <c r="G112" s="153">
        <v>217.877611753038</v>
      </c>
      <c r="H112" s="153">
        <v>255.944382523283</v>
      </c>
      <c r="I112" s="153">
        <v>19.104110459048201</v>
      </c>
      <c r="J112" s="153">
        <v>-1224.16733123309</v>
      </c>
      <c r="K112" s="153">
        <v>0</v>
      </c>
      <c r="L112" s="153">
        <v>-783.21035241771494</v>
      </c>
      <c r="M112" s="153">
        <v>11007.0780388532</v>
      </c>
      <c r="N112" s="153">
        <v>10223.8676864355</v>
      </c>
      <c r="O112" s="153">
        <f t="shared" si="3"/>
        <v>11007.0780388532</v>
      </c>
      <c r="P112" s="153">
        <f t="shared" si="4"/>
        <v>0</v>
      </c>
      <c r="Q112" s="153">
        <f t="shared" si="5"/>
        <v>-1224.16733123309</v>
      </c>
      <c r="S112" s="152">
        <v>0.60416666666666696</v>
      </c>
      <c r="T112" s="153">
        <v>3665.7710159053599</v>
      </c>
      <c r="U112" s="153">
        <v>5990.8276057662297</v>
      </c>
      <c r="V112" s="153">
        <v>899.79463258503404</v>
      </c>
      <c r="W112" s="153">
        <v>544.66556572391096</v>
      </c>
      <c r="X112" s="153">
        <v>161.44455543718601</v>
      </c>
      <c r="Y112" s="153">
        <v>0</v>
      </c>
      <c r="Z112" s="153">
        <v>116.49646321915699</v>
      </c>
      <c r="AA112" s="153">
        <v>194.24444330615401</v>
      </c>
      <c r="AB112" s="153">
        <v>-810.64023960617897</v>
      </c>
      <c r="AC112" s="153">
        <v>-1.9999873634754499</v>
      </c>
      <c r="AD112" s="153">
        <v>-785.736593848398</v>
      </c>
      <c r="AE112" s="153">
        <v>10760.604054973401</v>
      </c>
      <c r="AF112" s="153">
        <v>9974.8674611249808</v>
      </c>
      <c r="AG112" s="153">
        <f t="shared" si="6"/>
        <v>10760.604054973401</v>
      </c>
      <c r="AH112" s="153">
        <f t="shared" si="7"/>
        <v>0</v>
      </c>
      <c r="AI112" s="153">
        <f t="shared" si="8"/>
        <v>-810.64023960617897</v>
      </c>
      <c r="AK112" s="152">
        <v>0.60416666666666696</v>
      </c>
      <c r="AL112" s="153">
        <v>3699.2853558376901</v>
      </c>
      <c r="AM112" s="153">
        <v>5772.5485309557198</v>
      </c>
      <c r="AN112" s="153">
        <v>839.88527253224402</v>
      </c>
      <c r="AO112" s="153">
        <v>520.00724627396096</v>
      </c>
      <c r="AP112" s="153">
        <v>208.79589527623699</v>
      </c>
      <c r="AQ112" s="153">
        <v>0</v>
      </c>
      <c r="AR112" s="153">
        <v>480.09967529449699</v>
      </c>
      <c r="AS112" s="153">
        <v>77.529504326000705</v>
      </c>
      <c r="AT112" s="153">
        <v>-1040.27399104135</v>
      </c>
      <c r="AU112" s="153">
        <v>-110.24204532341599</v>
      </c>
      <c r="AV112" s="153">
        <v>-750.61525852659895</v>
      </c>
      <c r="AW112" s="153">
        <v>10447.6354441316</v>
      </c>
      <c r="AX112" s="153">
        <v>9697.0201856049898</v>
      </c>
      <c r="AY112" s="153">
        <f t="shared" si="9"/>
        <v>10447.6354441316</v>
      </c>
      <c r="AZ112" s="153">
        <f t="shared" si="10"/>
        <v>0</v>
      </c>
      <c r="BA112" s="153">
        <f t="shared" si="11"/>
        <v>-1040.27399104135</v>
      </c>
    </row>
    <row r="113" spans="1:53" s="147" customFormat="1" x14ac:dyDescent="0.2">
      <c r="A113" s="152">
        <v>0.61458333333333304</v>
      </c>
      <c r="B113" s="153">
        <v>3699.4406396325899</v>
      </c>
      <c r="C113" s="153">
        <v>6166.4318257511004</v>
      </c>
      <c r="D113" s="153">
        <v>962.81727276828599</v>
      </c>
      <c r="E113" s="153">
        <v>543.65915333615101</v>
      </c>
      <c r="F113" s="153">
        <v>322.53725534569298</v>
      </c>
      <c r="G113" s="153">
        <v>298.59009322357701</v>
      </c>
      <c r="H113" s="153">
        <v>183.28960055809799</v>
      </c>
      <c r="I113" s="153">
        <v>24.170026869924001</v>
      </c>
      <c r="J113" s="153">
        <v>-1134.9707091969101</v>
      </c>
      <c r="K113" s="153">
        <v>0</v>
      </c>
      <c r="L113" s="153">
        <v>-781.87964795936796</v>
      </c>
      <c r="M113" s="153">
        <v>11065.9651582885</v>
      </c>
      <c r="N113" s="153">
        <v>10284.0855103291</v>
      </c>
      <c r="O113" s="153">
        <f t="shared" si="3"/>
        <v>11065.9651582885</v>
      </c>
      <c r="P113" s="153">
        <f t="shared" si="4"/>
        <v>0</v>
      </c>
      <c r="Q113" s="153">
        <f t="shared" si="5"/>
        <v>-1134.9707091969101</v>
      </c>
      <c r="S113" s="152">
        <v>0.61458333333333304</v>
      </c>
      <c r="T113" s="153">
        <v>3666.1644565850502</v>
      </c>
      <c r="U113" s="153">
        <v>5998.4118483553902</v>
      </c>
      <c r="V113" s="153">
        <v>892.938837855629</v>
      </c>
      <c r="W113" s="153">
        <v>546.95066940533502</v>
      </c>
      <c r="X113" s="153">
        <v>161.44455543718601</v>
      </c>
      <c r="Y113" s="153">
        <v>0</v>
      </c>
      <c r="Z113" s="153">
        <v>96.534874451465399</v>
      </c>
      <c r="AA113" s="153">
        <v>201.24419843219499</v>
      </c>
      <c r="AB113" s="153">
        <v>-770.91579705899198</v>
      </c>
      <c r="AC113" s="153">
        <v>0</v>
      </c>
      <c r="AD113" s="153">
        <v>-786.40881295938902</v>
      </c>
      <c r="AE113" s="153">
        <v>10792.773643463301</v>
      </c>
      <c r="AF113" s="153">
        <v>10006.364830503901</v>
      </c>
      <c r="AG113" s="153">
        <f t="shared" si="6"/>
        <v>10792.773643463301</v>
      </c>
      <c r="AH113" s="153">
        <f t="shared" si="7"/>
        <v>0</v>
      </c>
      <c r="AI113" s="153">
        <f t="shared" si="8"/>
        <v>-770.91579705899198</v>
      </c>
      <c r="AK113" s="152">
        <v>0.61458333333333304</v>
      </c>
      <c r="AL113" s="153">
        <v>3699.6654923165402</v>
      </c>
      <c r="AM113" s="153">
        <v>5775.6377394355304</v>
      </c>
      <c r="AN113" s="153">
        <v>840.80840634330605</v>
      </c>
      <c r="AO113" s="153">
        <v>517.57391325133597</v>
      </c>
      <c r="AP113" s="153">
        <v>224.53102618287099</v>
      </c>
      <c r="AQ113" s="153">
        <v>0</v>
      </c>
      <c r="AR113" s="153">
        <v>444.41362411031201</v>
      </c>
      <c r="AS113" s="153">
        <v>73.470924165393896</v>
      </c>
      <c r="AT113" s="153">
        <v>-1032.6238497961999</v>
      </c>
      <c r="AU113" s="153">
        <v>-44.0995003351766</v>
      </c>
      <c r="AV113" s="153">
        <v>-750.59836973445795</v>
      </c>
      <c r="AW113" s="153">
        <v>10499.3777756739</v>
      </c>
      <c r="AX113" s="153">
        <v>9748.77940593946</v>
      </c>
      <c r="AY113" s="153">
        <f t="shared" si="9"/>
        <v>10499.3777756739</v>
      </c>
      <c r="AZ113" s="153">
        <f t="shared" si="10"/>
        <v>0</v>
      </c>
      <c r="BA113" s="153">
        <f t="shared" si="11"/>
        <v>-1032.6238497961999</v>
      </c>
    </row>
    <row r="114" spans="1:53" s="147" customFormat="1" x14ac:dyDescent="0.2">
      <c r="A114" s="152">
        <v>0.625</v>
      </c>
      <c r="B114" s="153">
        <v>3697.6466550007099</v>
      </c>
      <c r="C114" s="153">
        <v>6274.2291954217599</v>
      </c>
      <c r="D114" s="153">
        <v>959.55572100062602</v>
      </c>
      <c r="E114" s="153">
        <v>550.16434991628103</v>
      </c>
      <c r="F114" s="153">
        <v>353.923617242055</v>
      </c>
      <c r="G114" s="153">
        <v>201.116276898276</v>
      </c>
      <c r="H114" s="153">
        <v>126.806849014009</v>
      </c>
      <c r="I114" s="153">
        <v>24.784305443083699</v>
      </c>
      <c r="J114" s="153">
        <v>-1055.45172619816</v>
      </c>
      <c r="K114" s="153">
        <v>0</v>
      </c>
      <c r="L114" s="153">
        <v>-789.80450348104398</v>
      </c>
      <c r="M114" s="153">
        <v>11132.775243738601</v>
      </c>
      <c r="N114" s="153">
        <v>10342.9707402576</v>
      </c>
      <c r="O114" s="153">
        <f t="shared" si="3"/>
        <v>11132.775243738601</v>
      </c>
      <c r="P114" s="153">
        <f t="shared" si="4"/>
        <v>0</v>
      </c>
      <c r="Q114" s="153">
        <f t="shared" si="5"/>
        <v>-1055.45172619816</v>
      </c>
      <c r="S114" s="152">
        <v>0.625</v>
      </c>
      <c r="T114" s="153">
        <v>3665.5643077367799</v>
      </c>
      <c r="U114" s="153">
        <v>6068.4275618832398</v>
      </c>
      <c r="V114" s="153">
        <v>939.08335445265095</v>
      </c>
      <c r="W114" s="153">
        <v>544.28024685160699</v>
      </c>
      <c r="X114" s="153">
        <v>162.563008049974</v>
      </c>
      <c r="Y114" s="153">
        <v>226.78062084685999</v>
      </c>
      <c r="Z114" s="153">
        <v>91.421689900700301</v>
      </c>
      <c r="AA114" s="153">
        <v>197.03865550309601</v>
      </c>
      <c r="AB114" s="153">
        <v>-1055.2020235155901</v>
      </c>
      <c r="AC114" s="153">
        <v>0</v>
      </c>
      <c r="AD114" s="153">
        <v>-795.88316665964703</v>
      </c>
      <c r="AE114" s="153">
        <v>10839.9574217093</v>
      </c>
      <c r="AF114" s="153">
        <v>10044.0742550497</v>
      </c>
      <c r="AG114" s="153">
        <f t="shared" si="6"/>
        <v>10839.9574217093</v>
      </c>
      <c r="AH114" s="153">
        <f t="shared" si="7"/>
        <v>0</v>
      </c>
      <c r="AI114" s="153">
        <f t="shared" si="8"/>
        <v>-1055.2020235155901</v>
      </c>
      <c r="AK114" s="152">
        <v>0.625</v>
      </c>
      <c r="AL114" s="153">
        <v>3699.5988174169402</v>
      </c>
      <c r="AM114" s="153">
        <v>5699.2220116754797</v>
      </c>
      <c r="AN114" s="153">
        <v>946.59428479849703</v>
      </c>
      <c r="AO114" s="153">
        <v>530.56666531963594</v>
      </c>
      <c r="AP114" s="153">
        <v>426.83622166009297</v>
      </c>
      <c r="AQ114" s="153">
        <v>0</v>
      </c>
      <c r="AR114" s="153">
        <v>408.200077274813</v>
      </c>
      <c r="AS114" s="153">
        <v>73.6445133139175</v>
      </c>
      <c r="AT114" s="153">
        <v>-1174.8354173822499</v>
      </c>
      <c r="AU114" s="153">
        <v>0</v>
      </c>
      <c r="AV114" s="153">
        <v>-747.740448058026</v>
      </c>
      <c r="AW114" s="153">
        <v>10609.8271740771</v>
      </c>
      <c r="AX114" s="153">
        <v>9862.0867260191098</v>
      </c>
      <c r="AY114" s="153">
        <f t="shared" si="9"/>
        <v>10609.8271740771</v>
      </c>
      <c r="AZ114" s="153">
        <f t="shared" si="10"/>
        <v>0</v>
      </c>
      <c r="BA114" s="153">
        <f t="shared" si="11"/>
        <v>-1174.8354173822499</v>
      </c>
    </row>
    <row r="115" spans="1:53" s="147" customFormat="1" x14ac:dyDescent="0.2">
      <c r="A115" s="152">
        <v>0.63541666666666696</v>
      </c>
      <c r="B115" s="153">
        <v>3696.9730580011201</v>
      </c>
      <c r="C115" s="153">
        <v>6381.7688585201204</v>
      </c>
      <c r="D115" s="153">
        <v>959.64929968833599</v>
      </c>
      <c r="E115" s="153">
        <v>553.60805954932198</v>
      </c>
      <c r="F115" s="153">
        <v>316.59369810962102</v>
      </c>
      <c r="G115" s="153">
        <v>197.982576263574</v>
      </c>
      <c r="H115" s="153">
        <v>83.973012357427194</v>
      </c>
      <c r="I115" s="153">
        <v>28.069576547581701</v>
      </c>
      <c r="J115" s="153">
        <v>-1138.41943549704</v>
      </c>
      <c r="K115" s="153">
        <v>0</v>
      </c>
      <c r="L115" s="153">
        <v>-798.48667107106098</v>
      </c>
      <c r="M115" s="153">
        <v>11080.1987035401</v>
      </c>
      <c r="N115" s="153">
        <v>10281.712032469</v>
      </c>
      <c r="O115" s="153">
        <f t="shared" si="3"/>
        <v>11080.1987035401</v>
      </c>
      <c r="P115" s="153">
        <f t="shared" si="4"/>
        <v>0</v>
      </c>
      <c r="Q115" s="153">
        <f t="shared" si="5"/>
        <v>-1138.41943549704</v>
      </c>
      <c r="S115" s="152">
        <v>0.63541666666666696</v>
      </c>
      <c r="T115" s="153">
        <v>3664.9241424532602</v>
      </c>
      <c r="U115" s="153">
        <v>6125.0560953071799</v>
      </c>
      <c r="V115" s="153">
        <v>948.42061897690803</v>
      </c>
      <c r="W115" s="153">
        <v>541.77918634453397</v>
      </c>
      <c r="X115" s="153">
        <v>162.51726372039499</v>
      </c>
      <c r="Y115" s="153">
        <v>218.367332472501</v>
      </c>
      <c r="Z115" s="153">
        <v>86.343848679655807</v>
      </c>
      <c r="AA115" s="153">
        <v>199.840807630993</v>
      </c>
      <c r="AB115" s="153">
        <v>-1181.0518127892401</v>
      </c>
      <c r="AC115" s="153">
        <v>0</v>
      </c>
      <c r="AD115" s="153">
        <v>-800.85021535172905</v>
      </c>
      <c r="AE115" s="153">
        <v>10766.1974827962</v>
      </c>
      <c r="AF115" s="153">
        <v>9965.3472674444602</v>
      </c>
      <c r="AG115" s="153">
        <f t="shared" si="6"/>
        <v>10766.1974827962</v>
      </c>
      <c r="AH115" s="153">
        <f t="shared" si="7"/>
        <v>0</v>
      </c>
      <c r="AI115" s="153">
        <f t="shared" si="8"/>
        <v>-1181.0518127892401</v>
      </c>
      <c r="AK115" s="152">
        <v>0.63541666666666696</v>
      </c>
      <c r="AL115" s="153">
        <v>3697.8648466947302</v>
      </c>
      <c r="AM115" s="153">
        <v>5677.9377078404596</v>
      </c>
      <c r="AN115" s="153">
        <v>956.56146710730104</v>
      </c>
      <c r="AO115" s="153">
        <v>531.71104817709499</v>
      </c>
      <c r="AP115" s="153">
        <v>450.10465744261899</v>
      </c>
      <c r="AQ115" s="153">
        <v>0</v>
      </c>
      <c r="AR115" s="153">
        <v>344.06981684390502</v>
      </c>
      <c r="AS115" s="153">
        <v>75.392258611133798</v>
      </c>
      <c r="AT115" s="153">
        <v>-1245.7681414542899</v>
      </c>
      <c r="AU115" s="153">
        <v>0</v>
      </c>
      <c r="AV115" s="153">
        <v>-745.73346208837597</v>
      </c>
      <c r="AW115" s="153">
        <v>10487.8736612629</v>
      </c>
      <c r="AX115" s="153">
        <v>9742.1401991745697</v>
      </c>
      <c r="AY115" s="153">
        <f t="shared" si="9"/>
        <v>10487.8736612629</v>
      </c>
      <c r="AZ115" s="153">
        <f t="shared" si="10"/>
        <v>0</v>
      </c>
      <c r="BA115" s="153">
        <f t="shared" si="11"/>
        <v>-1245.7681414542899</v>
      </c>
    </row>
    <row r="116" spans="1:53" s="147" customFormat="1" x14ac:dyDescent="0.2">
      <c r="A116" s="152">
        <v>0.64583333333333304</v>
      </c>
      <c r="B116" s="153">
        <v>3697.3331965531002</v>
      </c>
      <c r="C116" s="153">
        <v>6388.4807429688499</v>
      </c>
      <c r="D116" s="153">
        <v>959.35522029968297</v>
      </c>
      <c r="E116" s="153">
        <v>554.94718180059101</v>
      </c>
      <c r="F116" s="153">
        <v>321.40498182378099</v>
      </c>
      <c r="G116" s="153">
        <v>227.13387203436699</v>
      </c>
      <c r="H116" s="153">
        <v>52.1597144450595</v>
      </c>
      <c r="I116" s="153">
        <v>29.030801450134501</v>
      </c>
      <c r="J116" s="153">
        <v>-1176.8963389133601</v>
      </c>
      <c r="K116" s="153">
        <v>0</v>
      </c>
      <c r="L116" s="153">
        <v>-799.14357850913598</v>
      </c>
      <c r="M116" s="153">
        <v>11052.949372462201</v>
      </c>
      <c r="N116" s="153">
        <v>10253.805793953101</v>
      </c>
      <c r="O116" s="153">
        <f t="shared" si="3"/>
        <v>11052.949372462201</v>
      </c>
      <c r="P116" s="153">
        <f t="shared" si="4"/>
        <v>0</v>
      </c>
      <c r="Q116" s="153">
        <f t="shared" si="5"/>
        <v>-1176.8963389133601</v>
      </c>
      <c r="S116" s="152">
        <v>0.64583333333333304</v>
      </c>
      <c r="T116" s="153">
        <v>3663.0303459329798</v>
      </c>
      <c r="U116" s="153">
        <v>6127.1184237001298</v>
      </c>
      <c r="V116" s="153">
        <v>945.61808998302001</v>
      </c>
      <c r="W116" s="153">
        <v>543.59990122565898</v>
      </c>
      <c r="X116" s="153">
        <v>162.505827638</v>
      </c>
      <c r="Y116" s="153">
        <v>213.048015633235</v>
      </c>
      <c r="Z116" s="153">
        <v>69.567370500576004</v>
      </c>
      <c r="AA116" s="153">
        <v>206.52864132483899</v>
      </c>
      <c r="AB116" s="153">
        <v>-1186.9859673052899</v>
      </c>
      <c r="AC116" s="153">
        <v>0</v>
      </c>
      <c r="AD116" s="153">
        <v>-800.87230921986304</v>
      </c>
      <c r="AE116" s="153">
        <v>10744.030648633099</v>
      </c>
      <c r="AF116" s="153">
        <v>9943.1583394132795</v>
      </c>
      <c r="AG116" s="153">
        <f t="shared" si="6"/>
        <v>10744.030648633099</v>
      </c>
      <c r="AH116" s="153">
        <f t="shared" si="7"/>
        <v>0</v>
      </c>
      <c r="AI116" s="153">
        <f t="shared" si="8"/>
        <v>-1186.9859673052899</v>
      </c>
      <c r="AK116" s="152">
        <v>0.64583333333333304</v>
      </c>
      <c r="AL116" s="153">
        <v>3696.1508703013801</v>
      </c>
      <c r="AM116" s="153">
        <v>5711.6843543610403</v>
      </c>
      <c r="AN116" s="153">
        <v>961.438019585912</v>
      </c>
      <c r="AO116" s="153">
        <v>529.98973910949303</v>
      </c>
      <c r="AP116" s="153">
        <v>449.87298049087502</v>
      </c>
      <c r="AQ116" s="153">
        <v>0</v>
      </c>
      <c r="AR116" s="153">
        <v>320.17849558360899</v>
      </c>
      <c r="AS116" s="153">
        <v>69.817115202012303</v>
      </c>
      <c r="AT116" s="153">
        <v>-1291.1655762628</v>
      </c>
      <c r="AU116" s="153">
        <v>0</v>
      </c>
      <c r="AV116" s="153">
        <v>-748.34792645585901</v>
      </c>
      <c r="AW116" s="153">
        <v>10447.965998371499</v>
      </c>
      <c r="AX116" s="153">
        <v>9699.6180719156491</v>
      </c>
      <c r="AY116" s="153">
        <f t="shared" si="9"/>
        <v>10447.965998371499</v>
      </c>
      <c r="AZ116" s="153">
        <f t="shared" si="10"/>
        <v>0</v>
      </c>
      <c r="BA116" s="153">
        <f t="shared" si="11"/>
        <v>-1291.1655762628</v>
      </c>
    </row>
    <row r="117" spans="1:53" s="147" customFormat="1" x14ac:dyDescent="0.2">
      <c r="A117" s="152">
        <v>0.65625</v>
      </c>
      <c r="B117" s="153">
        <v>3696.5462452156698</v>
      </c>
      <c r="C117" s="153">
        <v>6329.7715409333596</v>
      </c>
      <c r="D117" s="153">
        <v>959.23491824740597</v>
      </c>
      <c r="E117" s="153">
        <v>559.53708242621201</v>
      </c>
      <c r="F117" s="153">
        <v>318.38427126941298</v>
      </c>
      <c r="G117" s="153">
        <v>226.51503086189001</v>
      </c>
      <c r="H117" s="153">
        <v>28.3936604439889</v>
      </c>
      <c r="I117" s="153">
        <v>29.6614403789739</v>
      </c>
      <c r="J117" s="153">
        <v>-1151.7885284408801</v>
      </c>
      <c r="K117" s="153">
        <v>0</v>
      </c>
      <c r="L117" s="153">
        <v>-793.86152028332401</v>
      </c>
      <c r="M117" s="153">
        <v>10996.255661335999</v>
      </c>
      <c r="N117" s="153">
        <v>10202.3941410527</v>
      </c>
      <c r="O117" s="153">
        <f t="shared" si="3"/>
        <v>10996.255661335999</v>
      </c>
      <c r="P117" s="153">
        <f t="shared" si="4"/>
        <v>0</v>
      </c>
      <c r="Q117" s="153">
        <f t="shared" si="5"/>
        <v>-1151.7885284408801</v>
      </c>
      <c r="S117" s="152">
        <v>0.65625</v>
      </c>
      <c r="T117" s="153">
        <v>3662.88362985712</v>
      </c>
      <c r="U117" s="153">
        <v>6091.9657475242102</v>
      </c>
      <c r="V117" s="153">
        <v>947.72499275352095</v>
      </c>
      <c r="W117" s="153">
        <v>547.85751721793804</v>
      </c>
      <c r="X117" s="153">
        <v>162.48180862238601</v>
      </c>
      <c r="Y117" s="153">
        <v>216.99248535603601</v>
      </c>
      <c r="Z117" s="153">
        <v>48.964697540701003</v>
      </c>
      <c r="AA117" s="153">
        <v>215.265729158846</v>
      </c>
      <c r="AB117" s="153">
        <v>-1205.64203267382</v>
      </c>
      <c r="AC117" s="153">
        <v>0</v>
      </c>
      <c r="AD117" s="153">
        <v>-797.89607753658299</v>
      </c>
      <c r="AE117" s="153">
        <v>10688.494575356901</v>
      </c>
      <c r="AF117" s="153">
        <v>9890.5984978203505</v>
      </c>
      <c r="AG117" s="153">
        <f t="shared" si="6"/>
        <v>10688.494575356901</v>
      </c>
      <c r="AH117" s="153">
        <f t="shared" si="7"/>
        <v>0</v>
      </c>
      <c r="AI117" s="153">
        <f t="shared" si="8"/>
        <v>-1205.64203267382</v>
      </c>
      <c r="AK117" s="152">
        <v>0.65625</v>
      </c>
      <c r="AL117" s="153">
        <v>3695.4439046993002</v>
      </c>
      <c r="AM117" s="153">
        <v>5702.5921051585901</v>
      </c>
      <c r="AN117" s="153">
        <v>960.92294457038997</v>
      </c>
      <c r="AO117" s="153">
        <v>530.00235590192597</v>
      </c>
      <c r="AP117" s="153">
        <v>450.909275390331</v>
      </c>
      <c r="AQ117" s="153">
        <v>37.6150915335257</v>
      </c>
      <c r="AR117" s="153">
        <v>264.49814511587101</v>
      </c>
      <c r="AS117" s="153">
        <v>66.139300659684395</v>
      </c>
      <c r="AT117" s="153">
        <v>-1315.5815591620601</v>
      </c>
      <c r="AU117" s="153">
        <v>0</v>
      </c>
      <c r="AV117" s="153">
        <v>-747.51417697883505</v>
      </c>
      <c r="AW117" s="153">
        <v>10392.5415638676</v>
      </c>
      <c r="AX117" s="153">
        <v>9645.0273868887307</v>
      </c>
      <c r="AY117" s="153">
        <f t="shared" si="9"/>
        <v>10392.5415638676</v>
      </c>
      <c r="AZ117" s="153">
        <f t="shared" si="10"/>
        <v>0</v>
      </c>
      <c r="BA117" s="153">
        <f t="shared" si="11"/>
        <v>-1315.5815591620601</v>
      </c>
    </row>
    <row r="118" spans="1:53" s="147" customFormat="1" x14ac:dyDescent="0.2">
      <c r="A118" s="152">
        <v>0.66666666666666696</v>
      </c>
      <c r="B118" s="153">
        <v>3697.8533695473002</v>
      </c>
      <c r="C118" s="153">
        <v>6190.15300188943</v>
      </c>
      <c r="D118" s="153">
        <v>959.42205930570503</v>
      </c>
      <c r="E118" s="153">
        <v>554.82813760530701</v>
      </c>
      <c r="F118" s="153">
        <v>287.47026323563102</v>
      </c>
      <c r="G118" s="153">
        <v>181.06323821042099</v>
      </c>
      <c r="H118" s="153">
        <v>10.077025672324501</v>
      </c>
      <c r="I118" s="153">
        <v>32.309153684793401</v>
      </c>
      <c r="J118" s="153">
        <v>-981.63226008500396</v>
      </c>
      <c r="K118" s="153">
        <v>0</v>
      </c>
      <c r="L118" s="153">
        <v>-780.45742188555198</v>
      </c>
      <c r="M118" s="153">
        <v>10931.5439890659</v>
      </c>
      <c r="N118" s="153">
        <v>10151.0865671804</v>
      </c>
      <c r="O118" s="153">
        <f t="shared" si="3"/>
        <v>10931.5439890659</v>
      </c>
      <c r="P118" s="153">
        <f t="shared" si="4"/>
        <v>0</v>
      </c>
      <c r="Q118" s="153">
        <f t="shared" si="5"/>
        <v>-981.63226008500396</v>
      </c>
      <c r="S118" s="152">
        <v>0.66666666666666696</v>
      </c>
      <c r="T118" s="153">
        <v>3663.7038202590202</v>
      </c>
      <c r="U118" s="153">
        <v>6083.4555354022796</v>
      </c>
      <c r="V118" s="153">
        <v>945.96590921829204</v>
      </c>
      <c r="W118" s="153">
        <v>554.84757566835196</v>
      </c>
      <c r="X118" s="153">
        <v>170.22457910989701</v>
      </c>
      <c r="Y118" s="153">
        <v>361.82641741089998</v>
      </c>
      <c r="Z118" s="153">
        <v>29.604563501600499</v>
      </c>
      <c r="AA118" s="153">
        <v>228.763846250548</v>
      </c>
      <c r="AB118" s="153">
        <v>-1377.5568076334</v>
      </c>
      <c r="AC118" s="153">
        <v>0</v>
      </c>
      <c r="AD118" s="153">
        <v>-799.42158553748402</v>
      </c>
      <c r="AE118" s="153">
        <v>10660.8354391875</v>
      </c>
      <c r="AF118" s="153">
        <v>9861.4138536500104</v>
      </c>
      <c r="AG118" s="153">
        <f t="shared" si="6"/>
        <v>10660.8354391875</v>
      </c>
      <c r="AH118" s="153">
        <f t="shared" si="7"/>
        <v>0</v>
      </c>
      <c r="AI118" s="153">
        <f t="shared" si="8"/>
        <v>-1377.5568076334</v>
      </c>
      <c r="AK118" s="152">
        <v>0.66666666666666696</v>
      </c>
      <c r="AL118" s="153">
        <v>3694.8437329107701</v>
      </c>
      <c r="AM118" s="153">
        <v>5676.7749393651502</v>
      </c>
      <c r="AN118" s="153">
        <v>954.56803227869</v>
      </c>
      <c r="AO118" s="153">
        <v>542.28341343537102</v>
      </c>
      <c r="AP118" s="153">
        <v>469.53974448796799</v>
      </c>
      <c r="AQ118" s="153">
        <v>3.1525098205783801</v>
      </c>
      <c r="AR118" s="153">
        <v>231.53507552737699</v>
      </c>
      <c r="AS118" s="153">
        <v>63.214379005413399</v>
      </c>
      <c r="AT118" s="153">
        <v>-1272.81971424776</v>
      </c>
      <c r="AU118" s="153">
        <v>0</v>
      </c>
      <c r="AV118" s="153">
        <v>-745.18855522061301</v>
      </c>
      <c r="AW118" s="153">
        <v>10363.092112583599</v>
      </c>
      <c r="AX118" s="153">
        <v>9617.9035573629408</v>
      </c>
      <c r="AY118" s="153">
        <f t="shared" si="9"/>
        <v>10363.092112583599</v>
      </c>
      <c r="AZ118" s="153">
        <f t="shared" si="10"/>
        <v>0</v>
      </c>
      <c r="BA118" s="153">
        <f t="shared" si="11"/>
        <v>-1272.81971424776</v>
      </c>
    </row>
    <row r="119" spans="1:53" s="147" customFormat="1" x14ac:dyDescent="0.2">
      <c r="A119" s="152">
        <v>0.67708333333333304</v>
      </c>
      <c r="B119" s="153">
        <v>3697.41991376129</v>
      </c>
      <c r="C119" s="153">
        <v>6187.9404228681897</v>
      </c>
      <c r="D119" s="153">
        <v>959.15471959874105</v>
      </c>
      <c r="E119" s="153">
        <v>563.86138642073001</v>
      </c>
      <c r="F119" s="153">
        <v>288.21138384758001</v>
      </c>
      <c r="G119" s="153">
        <v>173.874167020127</v>
      </c>
      <c r="H119" s="153">
        <v>3.3437859121355902</v>
      </c>
      <c r="I119" s="153">
        <v>33.477701090277399</v>
      </c>
      <c r="J119" s="153">
        <v>-868.21060632599097</v>
      </c>
      <c r="K119" s="153">
        <v>0</v>
      </c>
      <c r="L119" s="153">
        <v>-780.54723271118598</v>
      </c>
      <c r="M119" s="153">
        <v>11039.0728741931</v>
      </c>
      <c r="N119" s="153">
        <v>10258.5256414819</v>
      </c>
      <c r="O119" s="153">
        <f t="shared" ref="O119:O149" si="12">M119</f>
        <v>11039.0728741931</v>
      </c>
      <c r="P119" s="153">
        <f t="shared" ref="P119:P149" si="13">IF(J119&lt;0,0,J119)</f>
        <v>0</v>
      </c>
      <c r="Q119" s="153">
        <f t="shared" ref="Q119:Q149" si="14">IF(J119&lt;0,J119,0)</f>
        <v>-868.21060632599097</v>
      </c>
      <c r="S119" s="152">
        <v>0.67708333333333304</v>
      </c>
      <c r="T119" s="153">
        <v>3662.9569878950501</v>
      </c>
      <c r="U119" s="153">
        <v>6119.8705475426896</v>
      </c>
      <c r="V119" s="153">
        <v>945.10308481885204</v>
      </c>
      <c r="W119" s="153">
        <v>557.59079416726399</v>
      </c>
      <c r="X119" s="153">
        <v>171.91275376206301</v>
      </c>
      <c r="Y119" s="153">
        <v>439.86871893583998</v>
      </c>
      <c r="Z119" s="153">
        <v>14.3177356761111</v>
      </c>
      <c r="AA119" s="153">
        <v>231.52043802792201</v>
      </c>
      <c r="AB119" s="153">
        <v>-1403.2384866707901</v>
      </c>
      <c r="AC119" s="153">
        <v>0</v>
      </c>
      <c r="AD119" s="153">
        <v>-803.73199185136798</v>
      </c>
      <c r="AE119" s="153">
        <v>10739.902574154999</v>
      </c>
      <c r="AF119" s="153">
        <v>9936.17058230363</v>
      </c>
      <c r="AG119" s="153">
        <f t="shared" ref="AG119:AG149" si="15">AE119</f>
        <v>10739.902574154999</v>
      </c>
      <c r="AH119" s="153">
        <f t="shared" ref="AH119:AH149" si="16">IF(AB119&lt;0,0,AB119)</f>
        <v>0</v>
      </c>
      <c r="AI119" s="153">
        <f t="shared" ref="AI119:AI149" si="17">IF(AB119&lt;0,AB119,0)</f>
        <v>-1403.2384866707901</v>
      </c>
      <c r="AK119" s="152">
        <v>0.67708333333333304</v>
      </c>
      <c r="AL119" s="153">
        <v>3694.14344293966</v>
      </c>
      <c r="AM119" s="153">
        <v>5683.5412566995801</v>
      </c>
      <c r="AN119" s="153">
        <v>953.64489846762899</v>
      </c>
      <c r="AO119" s="153">
        <v>556.14668870550395</v>
      </c>
      <c r="AP119" s="153">
        <v>471.77483940038701</v>
      </c>
      <c r="AQ119" s="153">
        <v>0</v>
      </c>
      <c r="AR119" s="153">
        <v>179.71111216172099</v>
      </c>
      <c r="AS119" s="153">
        <v>65.754877989346795</v>
      </c>
      <c r="AT119" s="153">
        <v>-1226.8771541487899</v>
      </c>
      <c r="AU119" s="153">
        <v>0</v>
      </c>
      <c r="AV119" s="153">
        <v>-746.08916715841599</v>
      </c>
      <c r="AW119" s="153">
        <v>10377.839962214999</v>
      </c>
      <c r="AX119" s="153">
        <v>9631.7507950566305</v>
      </c>
      <c r="AY119" s="153">
        <f t="shared" ref="AY119:AY149" si="18">AW119</f>
        <v>10377.839962214999</v>
      </c>
      <c r="AZ119" s="153">
        <f t="shared" ref="AZ119:AZ149" si="19">IF(AT119&lt;0,0,AT119)</f>
        <v>0</v>
      </c>
      <c r="BA119" s="153">
        <f t="shared" ref="BA119:BA149" si="20">IF(AT119&lt;0,AT119,0)</f>
        <v>-1226.8771541487899</v>
      </c>
    </row>
    <row r="120" spans="1:53" s="147" customFormat="1" x14ac:dyDescent="0.2">
      <c r="A120" s="152">
        <v>0.6875</v>
      </c>
      <c r="B120" s="153">
        <v>3699.9207918048301</v>
      </c>
      <c r="C120" s="153">
        <v>6253.2932503356196</v>
      </c>
      <c r="D120" s="153">
        <v>959.38863776305402</v>
      </c>
      <c r="E120" s="153">
        <v>565.47979379534195</v>
      </c>
      <c r="F120" s="153">
        <v>289.31789494243998</v>
      </c>
      <c r="G120" s="153">
        <v>181.313411615451</v>
      </c>
      <c r="H120" s="153">
        <v>2.6184050921994202</v>
      </c>
      <c r="I120" s="153">
        <v>30.756494549667799</v>
      </c>
      <c r="J120" s="153">
        <v>-818.76305402268395</v>
      </c>
      <c r="K120" s="153">
        <v>0</v>
      </c>
      <c r="L120" s="153">
        <v>-786.535741712412</v>
      </c>
      <c r="M120" s="153">
        <v>11163.325625875899</v>
      </c>
      <c r="N120" s="153">
        <v>10376.7898841635</v>
      </c>
      <c r="O120" s="153">
        <f t="shared" si="12"/>
        <v>11163.325625875899</v>
      </c>
      <c r="P120" s="153">
        <f t="shared" si="13"/>
        <v>0</v>
      </c>
      <c r="Q120" s="153">
        <f t="shared" si="14"/>
        <v>-818.76305402268395</v>
      </c>
      <c r="S120" s="152">
        <v>0.6875</v>
      </c>
      <c r="T120" s="153">
        <v>3664.6974097869802</v>
      </c>
      <c r="U120" s="153">
        <v>6142.5902601671896</v>
      </c>
      <c r="V120" s="153">
        <v>942.18016219741298</v>
      </c>
      <c r="W120" s="153">
        <v>559.23852963871798</v>
      </c>
      <c r="X120" s="153">
        <v>171.77710110645401</v>
      </c>
      <c r="Y120" s="153">
        <v>434.04989679719802</v>
      </c>
      <c r="Z120" s="153">
        <v>5.0718149304745603</v>
      </c>
      <c r="AA120" s="153">
        <v>233.2552525166</v>
      </c>
      <c r="AB120" s="153">
        <v>-1430.4186942961001</v>
      </c>
      <c r="AC120" s="153">
        <v>0</v>
      </c>
      <c r="AD120" s="153">
        <v>-805.81273105101502</v>
      </c>
      <c r="AE120" s="153">
        <v>10722.4417328449</v>
      </c>
      <c r="AF120" s="153">
        <v>9916.62900179391</v>
      </c>
      <c r="AG120" s="153">
        <f t="shared" si="15"/>
        <v>10722.4417328449</v>
      </c>
      <c r="AH120" s="153">
        <f t="shared" si="16"/>
        <v>0</v>
      </c>
      <c r="AI120" s="153">
        <f t="shared" si="17"/>
        <v>-1430.4186942961001</v>
      </c>
      <c r="AK120" s="152">
        <v>0.6875</v>
      </c>
      <c r="AL120" s="153">
        <v>3693.4431855326202</v>
      </c>
      <c r="AM120" s="153">
        <v>5674.0655756080396</v>
      </c>
      <c r="AN120" s="153">
        <v>958.42780613980301</v>
      </c>
      <c r="AO120" s="153">
        <v>558.83178996049196</v>
      </c>
      <c r="AP120" s="153">
        <v>471.87630729793602</v>
      </c>
      <c r="AQ120" s="153">
        <v>0</v>
      </c>
      <c r="AR120" s="153">
        <v>141.39697167272999</v>
      </c>
      <c r="AS120" s="153">
        <v>66.184741792896105</v>
      </c>
      <c r="AT120" s="153">
        <v>-1216.9664325480601</v>
      </c>
      <c r="AU120" s="153">
        <v>0</v>
      </c>
      <c r="AV120" s="153">
        <v>-745.15855662230001</v>
      </c>
      <c r="AW120" s="153">
        <v>10347.259945456501</v>
      </c>
      <c r="AX120" s="153">
        <v>9602.1013888341495</v>
      </c>
      <c r="AY120" s="153">
        <f t="shared" si="18"/>
        <v>10347.259945456501</v>
      </c>
      <c r="AZ120" s="153">
        <f t="shared" si="19"/>
        <v>0</v>
      </c>
      <c r="BA120" s="153">
        <f t="shared" si="20"/>
        <v>-1216.9664325480601</v>
      </c>
    </row>
    <row r="121" spans="1:53" s="147" customFormat="1" x14ac:dyDescent="0.2">
      <c r="A121" s="152">
        <v>0.69791666666666696</v>
      </c>
      <c r="B121" s="153">
        <v>3699.5006708655201</v>
      </c>
      <c r="C121" s="153">
        <v>6420.2337849089699</v>
      </c>
      <c r="D121" s="153">
        <v>959.32848877655499</v>
      </c>
      <c r="E121" s="153">
        <v>568.98564055054305</v>
      </c>
      <c r="F121" s="153">
        <v>293.62408423774798</v>
      </c>
      <c r="G121" s="153">
        <v>187.92314142831799</v>
      </c>
      <c r="H121" s="153">
        <v>2.0976415509216499</v>
      </c>
      <c r="I121" s="153">
        <v>31.836464164553298</v>
      </c>
      <c r="J121" s="153">
        <v>-917.854570863297</v>
      </c>
      <c r="K121" s="153">
        <v>0</v>
      </c>
      <c r="L121" s="153">
        <v>-801.41870890853204</v>
      </c>
      <c r="M121" s="153">
        <v>11245.6753456198</v>
      </c>
      <c r="N121" s="153">
        <v>10444.2566367113</v>
      </c>
      <c r="O121" s="153">
        <f t="shared" si="12"/>
        <v>11245.6753456198</v>
      </c>
      <c r="P121" s="153">
        <f t="shared" si="13"/>
        <v>0</v>
      </c>
      <c r="Q121" s="153">
        <f t="shared" si="14"/>
        <v>-917.854570863297</v>
      </c>
      <c r="S121" s="152">
        <v>0.69791666666666696</v>
      </c>
      <c r="T121" s="153">
        <v>3663.3237292444701</v>
      </c>
      <c r="U121" s="153">
        <v>6186.6730392624304</v>
      </c>
      <c r="V121" s="153">
        <v>940.36086756006</v>
      </c>
      <c r="W121" s="153">
        <v>556.99085945391903</v>
      </c>
      <c r="X121" s="153">
        <v>179.040190428355</v>
      </c>
      <c r="Y121" s="153">
        <v>387.29766426850301</v>
      </c>
      <c r="Z121" s="153">
        <v>2.4088237607151002</v>
      </c>
      <c r="AA121" s="153">
        <v>238.337019039805</v>
      </c>
      <c r="AB121" s="153">
        <v>-1406.0315740536801</v>
      </c>
      <c r="AC121" s="153">
        <v>0</v>
      </c>
      <c r="AD121" s="153">
        <v>-809.11926134883095</v>
      </c>
      <c r="AE121" s="153">
        <v>10748.400618964601</v>
      </c>
      <c r="AF121" s="153">
        <v>9939.2813576157496</v>
      </c>
      <c r="AG121" s="153">
        <f t="shared" si="15"/>
        <v>10748.400618964601</v>
      </c>
      <c r="AH121" s="153">
        <f t="shared" si="16"/>
        <v>0</v>
      </c>
      <c r="AI121" s="153">
        <f t="shared" si="17"/>
        <v>-1406.0315740536801</v>
      </c>
      <c r="AK121" s="152">
        <v>0.69791666666666696</v>
      </c>
      <c r="AL121" s="153">
        <v>3693.3298463443102</v>
      </c>
      <c r="AM121" s="153">
        <v>5672.6865898542601</v>
      </c>
      <c r="AN121" s="153">
        <v>961.93971910501398</v>
      </c>
      <c r="AO121" s="153">
        <v>560.82504551274496</v>
      </c>
      <c r="AP121" s="153">
        <v>469.21677948704001</v>
      </c>
      <c r="AQ121" s="153">
        <v>0</v>
      </c>
      <c r="AR121" s="153">
        <v>97.926861203864604</v>
      </c>
      <c r="AS121" s="153">
        <v>60.973312791545702</v>
      </c>
      <c r="AT121" s="153">
        <v>-1276.26405712121</v>
      </c>
      <c r="AU121" s="153">
        <v>0</v>
      </c>
      <c r="AV121" s="153">
        <v>-744.77742610148402</v>
      </c>
      <c r="AW121" s="153">
        <v>10240.634097177601</v>
      </c>
      <c r="AX121" s="153">
        <v>9495.8566710760897</v>
      </c>
      <c r="AY121" s="153">
        <f t="shared" si="18"/>
        <v>10240.634097177601</v>
      </c>
      <c r="AZ121" s="153">
        <f t="shared" si="19"/>
        <v>0</v>
      </c>
      <c r="BA121" s="153">
        <f t="shared" si="20"/>
        <v>-1276.26405712121</v>
      </c>
    </row>
    <row r="122" spans="1:53" s="147" customFormat="1" x14ac:dyDescent="0.2">
      <c r="A122" s="152">
        <v>0.70833333333333304</v>
      </c>
      <c r="B122" s="153">
        <v>3698.09347819714</v>
      </c>
      <c r="C122" s="153">
        <v>6348.9600880856597</v>
      </c>
      <c r="D122" s="153">
        <v>966.76721938623996</v>
      </c>
      <c r="E122" s="153">
        <v>573.98386867250895</v>
      </c>
      <c r="F122" s="153">
        <v>356.71789694511699</v>
      </c>
      <c r="G122" s="153">
        <v>482.50461270295801</v>
      </c>
      <c r="H122" s="153">
        <v>1.15374233145909</v>
      </c>
      <c r="I122" s="153">
        <v>36.226616860199499</v>
      </c>
      <c r="J122" s="153">
        <v>-1173.61056049646</v>
      </c>
      <c r="K122" s="153">
        <v>0</v>
      </c>
      <c r="L122" s="153">
        <v>-799.65819640102404</v>
      </c>
      <c r="M122" s="153">
        <v>11290.796962684801</v>
      </c>
      <c r="N122" s="153">
        <v>10491.138766283801</v>
      </c>
      <c r="O122" s="153">
        <f t="shared" si="12"/>
        <v>11290.796962684801</v>
      </c>
      <c r="P122" s="153">
        <f t="shared" si="13"/>
        <v>0</v>
      </c>
      <c r="Q122" s="153">
        <f t="shared" si="14"/>
        <v>-1173.61056049646</v>
      </c>
      <c r="S122" s="152">
        <v>0.70833333333333304</v>
      </c>
      <c r="T122" s="153">
        <v>3664.3239773249202</v>
      </c>
      <c r="U122" s="153">
        <v>6196.0985995115698</v>
      </c>
      <c r="V122" s="153">
        <v>945.377310892688</v>
      </c>
      <c r="W122" s="153">
        <v>562.56613604832205</v>
      </c>
      <c r="X122" s="153">
        <v>249.444752659443</v>
      </c>
      <c r="Y122" s="153">
        <v>471.25659110343099</v>
      </c>
      <c r="Z122" s="153">
        <v>1.4808058911530999</v>
      </c>
      <c r="AA122" s="153">
        <v>241.07334731185</v>
      </c>
      <c r="AB122" s="153">
        <v>-1376.76591306925</v>
      </c>
      <c r="AC122" s="153">
        <v>0</v>
      </c>
      <c r="AD122" s="153">
        <v>-812.06114191746701</v>
      </c>
      <c r="AE122" s="153">
        <v>10954.855607674101</v>
      </c>
      <c r="AF122" s="153">
        <v>10142.7944657567</v>
      </c>
      <c r="AG122" s="153">
        <f t="shared" si="15"/>
        <v>10954.855607674101</v>
      </c>
      <c r="AH122" s="153">
        <f t="shared" si="16"/>
        <v>0</v>
      </c>
      <c r="AI122" s="153">
        <f t="shared" si="17"/>
        <v>-1376.76591306925</v>
      </c>
      <c r="AK122" s="152">
        <v>0.70833333333333304</v>
      </c>
      <c r="AL122" s="153">
        <v>3694.34351648454</v>
      </c>
      <c r="AM122" s="153">
        <v>5638.1930887039298</v>
      </c>
      <c r="AN122" s="153">
        <v>959.17701766866196</v>
      </c>
      <c r="AO122" s="153">
        <v>563.92056375298102</v>
      </c>
      <c r="AP122" s="153">
        <v>444.72448967201802</v>
      </c>
      <c r="AQ122" s="153">
        <v>87.713770642592493</v>
      </c>
      <c r="AR122" s="153">
        <v>64.755201446152896</v>
      </c>
      <c r="AS122" s="153">
        <v>63.686003168415098</v>
      </c>
      <c r="AT122" s="153">
        <v>-1237.7871522282801</v>
      </c>
      <c r="AU122" s="153">
        <v>0</v>
      </c>
      <c r="AV122" s="153">
        <v>-742.60041469661201</v>
      </c>
      <c r="AW122" s="153">
        <v>10278.726499311</v>
      </c>
      <c r="AX122" s="153">
        <v>9536.1260846143996</v>
      </c>
      <c r="AY122" s="153">
        <f t="shared" si="18"/>
        <v>10278.726499311</v>
      </c>
      <c r="AZ122" s="153">
        <f t="shared" si="19"/>
        <v>0</v>
      </c>
      <c r="BA122" s="153">
        <f t="shared" si="20"/>
        <v>-1237.7871522282801</v>
      </c>
    </row>
    <row r="123" spans="1:53" s="147" customFormat="1" x14ac:dyDescent="0.2">
      <c r="A123" s="152">
        <v>0.71875</v>
      </c>
      <c r="B123" s="153">
        <v>3697.2131666509699</v>
      </c>
      <c r="C123" s="153">
        <v>6407.5194821392497</v>
      </c>
      <c r="D123" s="153">
        <v>967.64276345339397</v>
      </c>
      <c r="E123" s="153">
        <v>571.69840792019602</v>
      </c>
      <c r="F123" s="153">
        <v>364.81913944178302</v>
      </c>
      <c r="G123" s="153">
        <v>600.464567132159</v>
      </c>
      <c r="H123" s="153">
        <v>0</v>
      </c>
      <c r="I123" s="153">
        <v>36.795563058974999</v>
      </c>
      <c r="J123" s="153">
        <v>-1399.94696346971</v>
      </c>
      <c r="K123" s="153">
        <v>0</v>
      </c>
      <c r="L123" s="153">
        <v>-806.14349338317004</v>
      </c>
      <c r="M123" s="153">
        <v>11246.206126327001</v>
      </c>
      <c r="N123" s="153">
        <v>10440.0626329438</v>
      </c>
      <c r="O123" s="153">
        <f t="shared" si="12"/>
        <v>11246.206126327001</v>
      </c>
      <c r="P123" s="153">
        <f t="shared" si="13"/>
        <v>0</v>
      </c>
      <c r="Q123" s="153">
        <f t="shared" si="14"/>
        <v>-1399.94696346971</v>
      </c>
      <c r="S123" s="152">
        <v>0.71875</v>
      </c>
      <c r="T123" s="153">
        <v>3663.9105447076799</v>
      </c>
      <c r="U123" s="153">
        <v>6174.2919989289003</v>
      </c>
      <c r="V123" s="153">
        <v>946.84143391868201</v>
      </c>
      <c r="W123" s="153">
        <v>568.67464034288901</v>
      </c>
      <c r="X123" s="153">
        <v>258.285330738293</v>
      </c>
      <c r="Y123" s="153">
        <v>1008.31979883342</v>
      </c>
      <c r="Z123" s="153">
        <v>1.3810683469840499</v>
      </c>
      <c r="AA123" s="153">
        <v>243.27988273552299</v>
      </c>
      <c r="AB123" s="153">
        <v>-1854.9743978859301</v>
      </c>
      <c r="AC123" s="153">
        <v>0</v>
      </c>
      <c r="AD123" s="153">
        <v>-817.30858756512703</v>
      </c>
      <c r="AE123" s="153">
        <v>11010.010300666399</v>
      </c>
      <c r="AF123" s="153">
        <v>10192.7017131013</v>
      </c>
      <c r="AG123" s="153">
        <f t="shared" si="15"/>
        <v>11010.010300666399</v>
      </c>
      <c r="AH123" s="153">
        <f t="shared" si="16"/>
        <v>0</v>
      </c>
      <c r="AI123" s="153">
        <f t="shared" si="17"/>
        <v>-1854.9743978859301</v>
      </c>
      <c r="AK123" s="152">
        <v>0.71875</v>
      </c>
      <c r="AL123" s="153">
        <v>3693.9167319990102</v>
      </c>
      <c r="AM123" s="153">
        <v>5639.2828961889199</v>
      </c>
      <c r="AN123" s="153">
        <v>960.92294865326403</v>
      </c>
      <c r="AO123" s="153">
        <v>564.52072422097103</v>
      </c>
      <c r="AP123" s="153">
        <v>439.48334658528699</v>
      </c>
      <c r="AQ123" s="153">
        <v>93.937598117791296</v>
      </c>
      <c r="AR123" s="153">
        <v>35.1265615031772</v>
      </c>
      <c r="AS123" s="153">
        <v>58.292173058473097</v>
      </c>
      <c r="AT123" s="153">
        <v>-1257.1074862160699</v>
      </c>
      <c r="AU123" s="153">
        <v>0</v>
      </c>
      <c r="AV123" s="153">
        <v>-742.47564500929002</v>
      </c>
      <c r="AW123" s="153">
        <v>10228.3754941108</v>
      </c>
      <c r="AX123" s="153">
        <v>9485.8998491015409</v>
      </c>
      <c r="AY123" s="153">
        <f t="shared" si="18"/>
        <v>10228.3754941108</v>
      </c>
      <c r="AZ123" s="153">
        <f t="shared" si="19"/>
        <v>0</v>
      </c>
      <c r="BA123" s="153">
        <f t="shared" si="20"/>
        <v>-1257.1074862160699</v>
      </c>
    </row>
    <row r="124" spans="1:53" s="147" customFormat="1" x14ac:dyDescent="0.2">
      <c r="A124" s="152">
        <v>0.72916666666666696</v>
      </c>
      <c r="B124" s="153">
        <v>3696.0594011972798</v>
      </c>
      <c r="C124" s="153">
        <v>6323.7306014997603</v>
      </c>
      <c r="D124" s="153">
        <v>967.72963580446105</v>
      </c>
      <c r="E124" s="153">
        <v>569.99627432622196</v>
      </c>
      <c r="F124" s="153">
        <v>364.94659217254002</v>
      </c>
      <c r="G124" s="153">
        <v>606.16579764067399</v>
      </c>
      <c r="H124" s="153">
        <v>0</v>
      </c>
      <c r="I124" s="153">
        <v>39.977234808396602</v>
      </c>
      <c r="J124" s="153">
        <v>-1430.0744184801199</v>
      </c>
      <c r="K124" s="153">
        <v>0</v>
      </c>
      <c r="L124" s="153">
        <v>-798.78148294791799</v>
      </c>
      <c r="M124" s="153">
        <v>11138.5311189692</v>
      </c>
      <c r="N124" s="153">
        <v>10339.749636021301</v>
      </c>
      <c r="O124" s="153">
        <f t="shared" si="12"/>
        <v>11138.5311189692</v>
      </c>
      <c r="P124" s="153">
        <f t="shared" si="13"/>
        <v>0</v>
      </c>
      <c r="Q124" s="153">
        <f t="shared" si="14"/>
        <v>-1430.0744184801199</v>
      </c>
      <c r="S124" s="152">
        <v>0.72916666666666696</v>
      </c>
      <c r="T124" s="153">
        <v>3664.3973679230098</v>
      </c>
      <c r="U124" s="153">
        <v>6167.69436324665</v>
      </c>
      <c r="V124" s="153">
        <v>954.05908720671698</v>
      </c>
      <c r="W124" s="153">
        <v>567.03318138918701</v>
      </c>
      <c r="X124" s="153">
        <v>258.63628074331899</v>
      </c>
      <c r="Y124" s="153">
        <v>982.29026762485705</v>
      </c>
      <c r="Z124" s="153">
        <v>0.64849934739631498</v>
      </c>
      <c r="AA124" s="153">
        <v>243.75619492758801</v>
      </c>
      <c r="AB124" s="153">
        <v>-1977.06526461709</v>
      </c>
      <c r="AC124" s="153">
        <v>0</v>
      </c>
      <c r="AD124" s="153">
        <v>-816.39876608798295</v>
      </c>
      <c r="AE124" s="153">
        <v>10861.449977791601</v>
      </c>
      <c r="AF124" s="153">
        <v>10045.0512117036</v>
      </c>
      <c r="AG124" s="153">
        <f t="shared" si="15"/>
        <v>10861.449977791601</v>
      </c>
      <c r="AH124" s="153">
        <f t="shared" si="16"/>
        <v>0</v>
      </c>
      <c r="AI124" s="153">
        <f t="shared" si="17"/>
        <v>-1977.06526461709</v>
      </c>
      <c r="AK124" s="152">
        <v>0.72916666666666696</v>
      </c>
      <c r="AL124" s="153">
        <v>3694.01009314047</v>
      </c>
      <c r="AM124" s="153">
        <v>5617.7511436907698</v>
      </c>
      <c r="AN124" s="153">
        <v>952.72845648765201</v>
      </c>
      <c r="AO124" s="153">
        <v>567.62506331970496</v>
      </c>
      <c r="AP124" s="153">
        <v>439.36699790484698</v>
      </c>
      <c r="AQ124" s="153">
        <v>93.917819307177297</v>
      </c>
      <c r="AR124" s="153">
        <v>17.243553915646199</v>
      </c>
      <c r="AS124" s="153">
        <v>59.5557777371599</v>
      </c>
      <c r="AT124" s="153">
        <v>-1295.9156836150701</v>
      </c>
      <c r="AU124" s="153">
        <v>0</v>
      </c>
      <c r="AV124" s="153">
        <v>-740.49219291890404</v>
      </c>
      <c r="AW124" s="153">
        <v>10146.2832218884</v>
      </c>
      <c r="AX124" s="153">
        <v>9405.7910289694591</v>
      </c>
      <c r="AY124" s="153">
        <f t="shared" si="18"/>
        <v>10146.2832218884</v>
      </c>
      <c r="AZ124" s="153">
        <f t="shared" si="19"/>
        <v>0</v>
      </c>
      <c r="BA124" s="153">
        <f t="shared" si="20"/>
        <v>-1295.9156836150701</v>
      </c>
    </row>
    <row r="125" spans="1:53" s="147" customFormat="1" x14ac:dyDescent="0.2">
      <c r="A125" s="152">
        <v>0.73958333333333304</v>
      </c>
      <c r="B125" s="153">
        <v>3694.4588613927499</v>
      </c>
      <c r="C125" s="153">
        <v>6247.49090494961</v>
      </c>
      <c r="D125" s="153">
        <v>967.70958614229505</v>
      </c>
      <c r="E125" s="153">
        <v>566.80792335184697</v>
      </c>
      <c r="F125" s="153">
        <v>360.99882848263297</v>
      </c>
      <c r="G125" s="153">
        <v>608.38440010136901</v>
      </c>
      <c r="H125" s="153">
        <v>0</v>
      </c>
      <c r="I125" s="153">
        <v>43.976982824551399</v>
      </c>
      <c r="J125" s="153">
        <v>-1454.9767903097299</v>
      </c>
      <c r="K125" s="153">
        <v>0</v>
      </c>
      <c r="L125" s="153">
        <v>-791.91333816222698</v>
      </c>
      <c r="M125" s="153">
        <v>11034.8506969353</v>
      </c>
      <c r="N125" s="153">
        <v>10242.937358773101</v>
      </c>
      <c r="O125" s="153">
        <f t="shared" si="12"/>
        <v>11034.8506969353</v>
      </c>
      <c r="P125" s="153">
        <f t="shared" si="13"/>
        <v>0</v>
      </c>
      <c r="Q125" s="153">
        <f t="shared" si="14"/>
        <v>-1454.9767903097299</v>
      </c>
      <c r="S125" s="152">
        <v>0.73958333333333304</v>
      </c>
      <c r="T125" s="153">
        <v>3662.7369789015702</v>
      </c>
      <c r="U125" s="153">
        <v>6176.38287029406</v>
      </c>
      <c r="V125" s="153">
        <v>953.84504774069296</v>
      </c>
      <c r="W125" s="153">
        <v>567.93593019968796</v>
      </c>
      <c r="X125" s="153">
        <v>261.317817075081</v>
      </c>
      <c r="Y125" s="153">
        <v>848.68252345656697</v>
      </c>
      <c r="Z125" s="153">
        <v>0</v>
      </c>
      <c r="AA125" s="153">
        <v>251.78959437325199</v>
      </c>
      <c r="AB125" s="153">
        <v>-1954.59125953378</v>
      </c>
      <c r="AC125" s="153">
        <v>0</v>
      </c>
      <c r="AD125" s="153">
        <v>-815.56964350017199</v>
      </c>
      <c r="AE125" s="153">
        <v>10768.099502507101</v>
      </c>
      <c r="AF125" s="153">
        <v>9952.5298590069506</v>
      </c>
      <c r="AG125" s="153">
        <f t="shared" si="15"/>
        <v>10768.099502507101</v>
      </c>
      <c r="AH125" s="153">
        <f t="shared" si="16"/>
        <v>0</v>
      </c>
      <c r="AI125" s="153">
        <f t="shared" si="17"/>
        <v>-1954.59125953378</v>
      </c>
      <c r="AK125" s="152">
        <v>0.73958333333333304</v>
      </c>
      <c r="AL125" s="153">
        <v>3693.2565120957702</v>
      </c>
      <c r="AM125" s="153">
        <v>5548.80550898813</v>
      </c>
      <c r="AN125" s="153">
        <v>957.12336452604097</v>
      </c>
      <c r="AO125" s="153">
        <v>568.98356421833103</v>
      </c>
      <c r="AP125" s="153">
        <v>439.13708848685297</v>
      </c>
      <c r="AQ125" s="153">
        <v>271.870493139742</v>
      </c>
      <c r="AR125" s="153">
        <v>11.0901613543513</v>
      </c>
      <c r="AS125" s="153">
        <v>60.208214958204898</v>
      </c>
      <c r="AT125" s="153">
        <v>-1375.10150290975</v>
      </c>
      <c r="AU125" s="153">
        <v>0</v>
      </c>
      <c r="AV125" s="153">
        <v>-736.73165297367996</v>
      </c>
      <c r="AW125" s="153">
        <v>10175.373404857701</v>
      </c>
      <c r="AX125" s="153">
        <v>9438.6417518839899</v>
      </c>
      <c r="AY125" s="153">
        <f t="shared" si="18"/>
        <v>10175.373404857701</v>
      </c>
      <c r="AZ125" s="153">
        <f t="shared" si="19"/>
        <v>0</v>
      </c>
      <c r="BA125" s="153">
        <f t="shared" si="20"/>
        <v>-1375.10150290975</v>
      </c>
    </row>
    <row r="126" spans="1:53" s="147" customFormat="1" x14ac:dyDescent="0.2">
      <c r="A126" s="152">
        <v>0.75</v>
      </c>
      <c r="B126" s="153">
        <v>3693.71194715913</v>
      </c>
      <c r="C126" s="153">
        <v>6356.2572894913501</v>
      </c>
      <c r="D126" s="153">
        <v>967.18827452957203</v>
      </c>
      <c r="E126" s="153">
        <v>564.19771996987402</v>
      </c>
      <c r="F126" s="153">
        <v>324.714272641435</v>
      </c>
      <c r="G126" s="153">
        <v>718.20208771891805</v>
      </c>
      <c r="H126" s="153">
        <v>0</v>
      </c>
      <c r="I126" s="153">
        <v>47.092019021124301</v>
      </c>
      <c r="J126" s="153">
        <v>-1664.54120073321</v>
      </c>
      <c r="K126" s="153">
        <v>0</v>
      </c>
      <c r="L126" s="153">
        <v>-802.35664033659896</v>
      </c>
      <c r="M126" s="153">
        <v>11006.8224097982</v>
      </c>
      <c r="N126" s="153">
        <v>10204.4657694616</v>
      </c>
      <c r="O126" s="153">
        <f t="shared" si="12"/>
        <v>11006.8224097982</v>
      </c>
      <c r="P126" s="153">
        <f t="shared" si="13"/>
        <v>0</v>
      </c>
      <c r="Q126" s="153">
        <f t="shared" si="14"/>
        <v>-1664.54120073321</v>
      </c>
      <c r="S126" s="152">
        <v>0.75</v>
      </c>
      <c r="T126" s="153">
        <v>3662.67692168854</v>
      </c>
      <c r="U126" s="153">
        <v>6135.5322210818304</v>
      </c>
      <c r="V126" s="153">
        <v>894.77819741717599</v>
      </c>
      <c r="W126" s="153">
        <v>557.58745564792696</v>
      </c>
      <c r="X126" s="153">
        <v>305.21244011177203</v>
      </c>
      <c r="Y126" s="153">
        <v>734.878184522433</v>
      </c>
      <c r="Z126" s="153">
        <v>0</v>
      </c>
      <c r="AA126" s="153">
        <v>253.55261229821301</v>
      </c>
      <c r="AB126" s="153">
        <v>-1841.2650350720401</v>
      </c>
      <c r="AC126" s="153">
        <v>0</v>
      </c>
      <c r="AD126" s="153">
        <v>-809.62635263629295</v>
      </c>
      <c r="AE126" s="153">
        <v>10702.9529976958</v>
      </c>
      <c r="AF126" s="153">
        <v>9893.3266450595493</v>
      </c>
      <c r="AG126" s="153">
        <f t="shared" si="15"/>
        <v>10702.9529976958</v>
      </c>
      <c r="AH126" s="153">
        <f t="shared" si="16"/>
        <v>0</v>
      </c>
      <c r="AI126" s="153">
        <f t="shared" si="17"/>
        <v>-1841.2650350720401</v>
      </c>
      <c r="AK126" s="152">
        <v>0.75</v>
      </c>
      <c r="AL126" s="153">
        <v>3694.4235752101299</v>
      </c>
      <c r="AM126" s="153">
        <v>5593.5830213355903</v>
      </c>
      <c r="AN126" s="153">
        <v>959.397766436957</v>
      </c>
      <c r="AO126" s="153">
        <v>568.85873424668705</v>
      </c>
      <c r="AP126" s="153">
        <v>430.19017204777401</v>
      </c>
      <c r="AQ126" s="153">
        <v>529.46557225009303</v>
      </c>
      <c r="AR126" s="153">
        <v>9.9352874770975994</v>
      </c>
      <c r="AS126" s="153">
        <v>54.809373313169203</v>
      </c>
      <c r="AT126" s="153">
        <v>-1555.55476094235</v>
      </c>
      <c r="AU126" s="153">
        <v>0</v>
      </c>
      <c r="AV126" s="153">
        <v>-743.85375837674997</v>
      </c>
      <c r="AW126" s="153">
        <v>10285.108741375199</v>
      </c>
      <c r="AX126" s="153">
        <v>9541.2549829984091</v>
      </c>
      <c r="AY126" s="153">
        <f t="shared" si="18"/>
        <v>10285.108741375199</v>
      </c>
      <c r="AZ126" s="153">
        <f t="shared" si="19"/>
        <v>0</v>
      </c>
      <c r="BA126" s="153">
        <f t="shared" si="20"/>
        <v>-1555.55476094235</v>
      </c>
    </row>
    <row r="127" spans="1:53" s="147" customFormat="1" x14ac:dyDescent="0.2">
      <c r="A127" s="152">
        <v>0.76041666666666696</v>
      </c>
      <c r="B127" s="153">
        <v>3694.2387957176102</v>
      </c>
      <c r="C127" s="153">
        <v>6346.1364017126798</v>
      </c>
      <c r="D127" s="153">
        <v>967.38209744883204</v>
      </c>
      <c r="E127" s="153">
        <v>561.70097482830204</v>
      </c>
      <c r="F127" s="153">
        <v>318.60983302945499</v>
      </c>
      <c r="G127" s="153">
        <v>728.16237677273102</v>
      </c>
      <c r="H127" s="153">
        <v>0</v>
      </c>
      <c r="I127" s="153">
        <v>53.1298372362523</v>
      </c>
      <c r="J127" s="153">
        <v>-1746.7700974557099</v>
      </c>
      <c r="K127" s="153">
        <v>0</v>
      </c>
      <c r="L127" s="153">
        <v>-801.52649974552298</v>
      </c>
      <c r="M127" s="153">
        <v>10922.590219290099</v>
      </c>
      <c r="N127" s="153">
        <v>10121.0637195446</v>
      </c>
      <c r="O127" s="153">
        <f t="shared" si="12"/>
        <v>10922.590219290099</v>
      </c>
      <c r="P127" s="153">
        <f t="shared" si="13"/>
        <v>0</v>
      </c>
      <c r="Q127" s="153">
        <f t="shared" si="14"/>
        <v>-1746.7700974557099</v>
      </c>
      <c r="S127" s="152">
        <v>0.76041666666666696</v>
      </c>
      <c r="T127" s="153">
        <v>3663.3370789096002</v>
      </c>
      <c r="U127" s="153">
        <v>6109.9669253926504</v>
      </c>
      <c r="V127" s="153">
        <v>891.68806845491304</v>
      </c>
      <c r="W127" s="153">
        <v>558.41883822084105</v>
      </c>
      <c r="X127" s="153">
        <v>310.71568115602298</v>
      </c>
      <c r="Y127" s="153">
        <v>730.68596622223799</v>
      </c>
      <c r="Z127" s="153">
        <v>0</v>
      </c>
      <c r="AA127" s="153">
        <v>258.246152659247</v>
      </c>
      <c r="AB127" s="153">
        <v>-1929.4272154817099</v>
      </c>
      <c r="AC127" s="153">
        <v>0</v>
      </c>
      <c r="AD127" s="153">
        <v>-807.40223843035699</v>
      </c>
      <c r="AE127" s="153">
        <v>10593.6314955338</v>
      </c>
      <c r="AF127" s="153">
        <v>9786.2292571034504</v>
      </c>
      <c r="AG127" s="153">
        <f t="shared" si="15"/>
        <v>10593.6314955338</v>
      </c>
      <c r="AH127" s="153">
        <f t="shared" si="16"/>
        <v>0</v>
      </c>
      <c r="AI127" s="153">
        <f t="shared" si="17"/>
        <v>-1929.4272154817099</v>
      </c>
      <c r="AK127" s="152">
        <v>0.76041666666666696</v>
      </c>
      <c r="AL127" s="153">
        <v>3693.2898251225301</v>
      </c>
      <c r="AM127" s="153">
        <v>5631.3158983084504</v>
      </c>
      <c r="AN127" s="153">
        <v>961.34437477947495</v>
      </c>
      <c r="AO127" s="153">
        <v>569.65498080265002</v>
      </c>
      <c r="AP127" s="153">
        <v>429.62133252351202</v>
      </c>
      <c r="AQ127" s="153">
        <v>548.52164366586805</v>
      </c>
      <c r="AR127" s="153">
        <v>9.9392314751057302</v>
      </c>
      <c r="AS127" s="153">
        <v>51.223322389678302</v>
      </c>
      <c r="AT127" s="153">
        <v>-1597.5702803796501</v>
      </c>
      <c r="AU127" s="153">
        <v>0</v>
      </c>
      <c r="AV127" s="153">
        <v>-747.37822419440499</v>
      </c>
      <c r="AW127" s="153">
        <v>10297.3403286876</v>
      </c>
      <c r="AX127" s="153">
        <v>9549.9621044932101</v>
      </c>
      <c r="AY127" s="153">
        <f t="shared" si="18"/>
        <v>10297.3403286876</v>
      </c>
      <c r="AZ127" s="153">
        <f t="shared" si="19"/>
        <v>0</v>
      </c>
      <c r="BA127" s="153">
        <f t="shared" si="20"/>
        <v>-1597.5702803796501</v>
      </c>
    </row>
    <row r="128" spans="1:53" s="147" customFormat="1" x14ac:dyDescent="0.2">
      <c r="A128" s="152">
        <v>0.77083333333333304</v>
      </c>
      <c r="B128" s="153">
        <v>3694.14545179074</v>
      </c>
      <c r="C128" s="153">
        <v>6298.4726599502301</v>
      </c>
      <c r="D128" s="153">
        <v>967.30857658184902</v>
      </c>
      <c r="E128" s="153">
        <v>561.78867406754</v>
      </c>
      <c r="F128" s="153">
        <v>318.56301032350802</v>
      </c>
      <c r="G128" s="153">
        <v>721.09828931887898</v>
      </c>
      <c r="H128" s="153">
        <v>0</v>
      </c>
      <c r="I128" s="153">
        <v>53.019388314681898</v>
      </c>
      <c r="J128" s="153">
        <v>-1736.5708935315599</v>
      </c>
      <c r="K128" s="153">
        <v>0</v>
      </c>
      <c r="L128" s="153">
        <v>-797.26721471276699</v>
      </c>
      <c r="M128" s="153">
        <v>10877.825156815899</v>
      </c>
      <c r="N128" s="153">
        <v>10080.5579421031</v>
      </c>
      <c r="O128" s="153">
        <f t="shared" si="12"/>
        <v>10877.825156815899</v>
      </c>
      <c r="P128" s="153">
        <f t="shared" si="13"/>
        <v>0</v>
      </c>
      <c r="Q128" s="153">
        <f t="shared" si="14"/>
        <v>-1736.5708935315599</v>
      </c>
      <c r="S128" s="152">
        <v>0.77083333333333304</v>
      </c>
      <c r="T128" s="153">
        <v>3661.4832825444901</v>
      </c>
      <c r="U128" s="153">
        <v>6099.6393677613696</v>
      </c>
      <c r="V128" s="153">
        <v>891.30682264806501</v>
      </c>
      <c r="W128" s="153">
        <v>558.98110622284798</v>
      </c>
      <c r="X128" s="153">
        <v>310.70572585373498</v>
      </c>
      <c r="Y128" s="153">
        <v>728.951995813792</v>
      </c>
      <c r="Z128" s="153">
        <v>0</v>
      </c>
      <c r="AA128" s="153">
        <v>261.67110441876798</v>
      </c>
      <c r="AB128" s="153">
        <v>-1938.2267765804299</v>
      </c>
      <c r="AC128" s="153">
        <v>0</v>
      </c>
      <c r="AD128" s="153">
        <v>-806.41085991638499</v>
      </c>
      <c r="AE128" s="153">
        <v>10574.5126286826</v>
      </c>
      <c r="AF128" s="153">
        <v>9768.1017687662606</v>
      </c>
      <c r="AG128" s="153">
        <f t="shared" si="15"/>
        <v>10574.5126286826</v>
      </c>
      <c r="AH128" s="153">
        <f t="shared" si="16"/>
        <v>0</v>
      </c>
      <c r="AI128" s="153">
        <f t="shared" si="17"/>
        <v>-1938.2267765804299</v>
      </c>
      <c r="AK128" s="152">
        <v>0.77083333333333304</v>
      </c>
      <c r="AL128" s="153">
        <v>3693.05638970482</v>
      </c>
      <c r="AM128" s="153">
        <v>5712.1305781173096</v>
      </c>
      <c r="AN128" s="153">
        <v>968.38160478643795</v>
      </c>
      <c r="AO128" s="153">
        <v>567.09751465873705</v>
      </c>
      <c r="AP128" s="153">
        <v>429.59357651348301</v>
      </c>
      <c r="AQ128" s="153">
        <v>520.20053974450502</v>
      </c>
      <c r="AR128" s="153">
        <v>1.98834379821615</v>
      </c>
      <c r="AS128" s="153">
        <v>51.819316561328101</v>
      </c>
      <c r="AT128" s="153">
        <v>-1572.4760813458799</v>
      </c>
      <c r="AU128" s="153">
        <v>0</v>
      </c>
      <c r="AV128" s="153">
        <v>-754.05111702167403</v>
      </c>
      <c r="AW128" s="153">
        <v>10371.791782539</v>
      </c>
      <c r="AX128" s="153">
        <v>9617.7406655172799</v>
      </c>
      <c r="AY128" s="153">
        <f t="shared" si="18"/>
        <v>10371.791782539</v>
      </c>
      <c r="AZ128" s="153">
        <f t="shared" si="19"/>
        <v>0</v>
      </c>
      <c r="BA128" s="153">
        <f t="shared" si="20"/>
        <v>-1572.4760813458799</v>
      </c>
    </row>
    <row r="129" spans="1:53" s="147" customFormat="1" x14ac:dyDescent="0.2">
      <c r="A129" s="152">
        <v>0.78125</v>
      </c>
      <c r="B129" s="153">
        <v>3694.0520427364099</v>
      </c>
      <c r="C129" s="153">
        <v>6288.4167087012602</v>
      </c>
      <c r="D129" s="153">
        <v>966.96103822622104</v>
      </c>
      <c r="E129" s="153">
        <v>561.26046183231699</v>
      </c>
      <c r="F129" s="153">
        <v>321.50384730480101</v>
      </c>
      <c r="G129" s="153">
        <v>714.53306797271705</v>
      </c>
      <c r="H129" s="153">
        <v>0</v>
      </c>
      <c r="I129" s="153">
        <v>49.101446843140799</v>
      </c>
      <c r="J129" s="153">
        <v>-1742.6140399470901</v>
      </c>
      <c r="K129" s="153">
        <v>0</v>
      </c>
      <c r="L129" s="153">
        <v>-796.24167076746005</v>
      </c>
      <c r="M129" s="153">
        <v>10853.2145736698</v>
      </c>
      <c r="N129" s="153">
        <v>10056.9729029023</v>
      </c>
      <c r="O129" s="153">
        <f t="shared" si="12"/>
        <v>10853.2145736698</v>
      </c>
      <c r="P129" s="153">
        <f t="shared" si="13"/>
        <v>0</v>
      </c>
      <c r="Q129" s="153">
        <f t="shared" si="14"/>
        <v>-1742.6140399470901</v>
      </c>
      <c r="S129" s="152">
        <v>0.78125</v>
      </c>
      <c r="T129" s="153">
        <v>3662.1767976483102</v>
      </c>
      <c r="U129" s="153">
        <v>6088.1148467793701</v>
      </c>
      <c r="V129" s="153">
        <v>889.88215995925498</v>
      </c>
      <c r="W129" s="153">
        <v>559.35129655801904</v>
      </c>
      <c r="X129" s="153">
        <v>305.15947676584699</v>
      </c>
      <c r="Y129" s="153">
        <v>721.95117597652995</v>
      </c>
      <c r="Z129" s="153">
        <v>0</v>
      </c>
      <c r="AA129" s="153">
        <v>259.43726005343899</v>
      </c>
      <c r="AB129" s="153">
        <v>-1954.0130684983901</v>
      </c>
      <c r="AC129" s="153">
        <v>0</v>
      </c>
      <c r="AD129" s="153">
        <v>-805.24030698481499</v>
      </c>
      <c r="AE129" s="153">
        <v>10532.059945242399</v>
      </c>
      <c r="AF129" s="153">
        <v>9726.8196382575697</v>
      </c>
      <c r="AG129" s="153">
        <f t="shared" si="15"/>
        <v>10532.059945242399</v>
      </c>
      <c r="AH129" s="153">
        <f t="shared" si="16"/>
        <v>0</v>
      </c>
      <c r="AI129" s="153">
        <f t="shared" si="17"/>
        <v>-1954.0130684983901</v>
      </c>
      <c r="AK129" s="152">
        <v>0.78125</v>
      </c>
      <c r="AL129" s="153">
        <v>3691.4691526078</v>
      </c>
      <c r="AM129" s="153">
        <v>5689.4365178808202</v>
      </c>
      <c r="AN129" s="153">
        <v>966.02025806591803</v>
      </c>
      <c r="AO129" s="153">
        <v>569.30402415771596</v>
      </c>
      <c r="AP129" s="153">
        <v>425.89179002965602</v>
      </c>
      <c r="AQ129" s="153">
        <v>565.24512627023296</v>
      </c>
      <c r="AR129" s="153">
        <v>0</v>
      </c>
      <c r="AS129" s="153">
        <v>54.595982800575797</v>
      </c>
      <c r="AT129" s="153">
        <v>-1620.55408391628</v>
      </c>
      <c r="AU129" s="153">
        <v>0</v>
      </c>
      <c r="AV129" s="153">
        <v>-752.60599063715904</v>
      </c>
      <c r="AW129" s="153">
        <v>10341.408767896401</v>
      </c>
      <c r="AX129" s="153">
        <v>9588.8027772592795</v>
      </c>
      <c r="AY129" s="153">
        <f t="shared" si="18"/>
        <v>10341.408767896401</v>
      </c>
      <c r="AZ129" s="153">
        <f t="shared" si="19"/>
        <v>0</v>
      </c>
      <c r="BA129" s="153">
        <f t="shared" si="20"/>
        <v>-1620.55408391628</v>
      </c>
    </row>
    <row r="130" spans="1:53" s="147" customFormat="1" x14ac:dyDescent="0.2">
      <c r="A130" s="152">
        <v>0.79166666666666696</v>
      </c>
      <c r="B130" s="153">
        <v>3693.4718059455599</v>
      </c>
      <c r="C130" s="153">
        <v>6446.6387740037298</v>
      </c>
      <c r="D130" s="153">
        <v>966.28600709784996</v>
      </c>
      <c r="E130" s="153">
        <v>556.47324296672105</v>
      </c>
      <c r="F130" s="153">
        <v>367.43284031178501</v>
      </c>
      <c r="G130" s="153">
        <v>389.28834408417299</v>
      </c>
      <c r="H130" s="153">
        <v>0</v>
      </c>
      <c r="I130" s="153">
        <v>50.909356252977403</v>
      </c>
      <c r="J130" s="153">
        <v>-1614.0845847678399</v>
      </c>
      <c r="K130" s="153">
        <v>0</v>
      </c>
      <c r="L130" s="153">
        <v>-806.15782941634097</v>
      </c>
      <c r="M130" s="153">
        <v>10856.415785895</v>
      </c>
      <c r="N130" s="153">
        <v>10050.257956478599</v>
      </c>
      <c r="O130" s="153">
        <f t="shared" si="12"/>
        <v>10856.415785895</v>
      </c>
      <c r="P130" s="153">
        <f t="shared" si="13"/>
        <v>0</v>
      </c>
      <c r="Q130" s="153">
        <f t="shared" si="14"/>
        <v>-1614.0845847678399</v>
      </c>
      <c r="S130" s="152">
        <v>0.79166666666666696</v>
      </c>
      <c r="T130" s="153">
        <v>3662.2634565111398</v>
      </c>
      <c r="U130" s="153">
        <v>6124.7608333861299</v>
      </c>
      <c r="V130" s="153">
        <v>890.98575936664201</v>
      </c>
      <c r="W130" s="153">
        <v>555.503699918243</v>
      </c>
      <c r="X130" s="153">
        <v>261.47842170034602</v>
      </c>
      <c r="Y130" s="153">
        <v>713.22677923651599</v>
      </c>
      <c r="Z130" s="153">
        <v>0</v>
      </c>
      <c r="AA130" s="153">
        <v>254.320732188184</v>
      </c>
      <c r="AB130" s="153">
        <v>-1991.40547870365</v>
      </c>
      <c r="AC130" s="153">
        <v>0</v>
      </c>
      <c r="AD130" s="153">
        <v>-807.84214197262895</v>
      </c>
      <c r="AE130" s="153">
        <v>10471.1342036036</v>
      </c>
      <c r="AF130" s="153">
        <v>9663.2920616309293</v>
      </c>
      <c r="AG130" s="153">
        <f t="shared" si="15"/>
        <v>10471.1342036036</v>
      </c>
      <c r="AH130" s="153">
        <f t="shared" si="16"/>
        <v>0</v>
      </c>
      <c r="AI130" s="153">
        <f t="shared" si="17"/>
        <v>-1991.40547870365</v>
      </c>
      <c r="AK130" s="152">
        <v>0.79166666666666696</v>
      </c>
      <c r="AL130" s="153">
        <v>3691.4558176278802</v>
      </c>
      <c r="AM130" s="153">
        <v>5723.1794126860595</v>
      </c>
      <c r="AN130" s="153">
        <v>971.33830808111804</v>
      </c>
      <c r="AO130" s="153">
        <v>566.05930645541002</v>
      </c>
      <c r="AP130" s="153">
        <v>378.78158958093098</v>
      </c>
      <c r="AQ130" s="153">
        <v>546.73180139326598</v>
      </c>
      <c r="AR130" s="153">
        <v>0</v>
      </c>
      <c r="AS130" s="153">
        <v>56.193579638927403</v>
      </c>
      <c r="AT130" s="153">
        <v>-1598.56718875144</v>
      </c>
      <c r="AU130" s="153">
        <v>0</v>
      </c>
      <c r="AV130" s="153">
        <v>-754.89345251712803</v>
      </c>
      <c r="AW130" s="153">
        <v>10335.172626712099</v>
      </c>
      <c r="AX130" s="153">
        <v>9580.2791741950205</v>
      </c>
      <c r="AY130" s="153">
        <f t="shared" si="18"/>
        <v>10335.172626712099</v>
      </c>
      <c r="AZ130" s="153">
        <f t="shared" si="19"/>
        <v>0</v>
      </c>
      <c r="BA130" s="153">
        <f t="shared" si="20"/>
        <v>-1598.56718875144</v>
      </c>
    </row>
    <row r="131" spans="1:53" s="147" customFormat="1" x14ac:dyDescent="0.2">
      <c r="A131" s="152">
        <v>0.80208333333333304</v>
      </c>
      <c r="B131" s="153">
        <v>3693.9719848106402</v>
      </c>
      <c r="C131" s="153">
        <v>6509.3751922378297</v>
      </c>
      <c r="D131" s="153">
        <v>966.51992118288297</v>
      </c>
      <c r="E131" s="153">
        <v>556.18718553567305</v>
      </c>
      <c r="F131" s="153">
        <v>373.680495562651</v>
      </c>
      <c r="G131" s="153">
        <v>334.65087464618603</v>
      </c>
      <c r="H131" s="153">
        <v>0</v>
      </c>
      <c r="I131" s="153">
        <v>49.013697987535402</v>
      </c>
      <c r="J131" s="153">
        <v>-1595.6482072327699</v>
      </c>
      <c r="K131" s="153">
        <v>0</v>
      </c>
      <c r="L131" s="153">
        <v>-811.00762569254596</v>
      </c>
      <c r="M131" s="153">
        <v>10887.751144730601</v>
      </c>
      <c r="N131" s="153">
        <v>10076.7435190381</v>
      </c>
      <c r="O131" s="153">
        <f t="shared" si="12"/>
        <v>10887.751144730601</v>
      </c>
      <c r="P131" s="153">
        <f t="shared" si="13"/>
        <v>0</v>
      </c>
      <c r="Q131" s="153">
        <f t="shared" si="14"/>
        <v>-1595.6482072327699</v>
      </c>
      <c r="S131" s="152">
        <v>0.80208333333333304</v>
      </c>
      <c r="T131" s="153">
        <v>3662.1768302084702</v>
      </c>
      <c r="U131" s="153">
        <v>6121.4836858430299</v>
      </c>
      <c r="V131" s="153">
        <v>882.29061324045995</v>
      </c>
      <c r="W131" s="153">
        <v>555.09664644852296</v>
      </c>
      <c r="X131" s="153">
        <v>256.41925995409701</v>
      </c>
      <c r="Y131" s="153">
        <v>725.27196365741497</v>
      </c>
      <c r="Z131" s="153">
        <v>0</v>
      </c>
      <c r="AA131" s="153">
        <v>255.67909665009</v>
      </c>
      <c r="AB131" s="153">
        <v>-1975.6468624152899</v>
      </c>
      <c r="AC131" s="153">
        <v>0</v>
      </c>
      <c r="AD131" s="153">
        <v>-807.55296679353501</v>
      </c>
      <c r="AE131" s="153">
        <v>10482.7712335868</v>
      </c>
      <c r="AF131" s="153">
        <v>9675.2182667932702</v>
      </c>
      <c r="AG131" s="153">
        <f t="shared" si="15"/>
        <v>10482.7712335868</v>
      </c>
      <c r="AH131" s="153">
        <f t="shared" si="16"/>
        <v>0</v>
      </c>
      <c r="AI131" s="153">
        <f t="shared" si="17"/>
        <v>-1975.6468624152899</v>
      </c>
      <c r="AK131" s="152">
        <v>0.80208333333333304</v>
      </c>
      <c r="AL131" s="153">
        <v>3691.3157433516299</v>
      </c>
      <c r="AM131" s="153">
        <v>5769.7003208214601</v>
      </c>
      <c r="AN131" s="153">
        <v>971.75973829020302</v>
      </c>
      <c r="AO131" s="153">
        <v>567.33904805988095</v>
      </c>
      <c r="AP131" s="153">
        <v>373.03453073064497</v>
      </c>
      <c r="AQ131" s="153">
        <v>534.31553922459898</v>
      </c>
      <c r="AR131" s="153">
        <v>0</v>
      </c>
      <c r="AS131" s="153">
        <v>53.109609195872103</v>
      </c>
      <c r="AT131" s="153">
        <v>-1596.3809249265601</v>
      </c>
      <c r="AU131" s="153">
        <v>0</v>
      </c>
      <c r="AV131" s="153">
        <v>-758.81143921906698</v>
      </c>
      <c r="AW131" s="153">
        <v>10364.193604747699</v>
      </c>
      <c r="AX131" s="153">
        <v>9605.3821655286592</v>
      </c>
      <c r="AY131" s="153">
        <f t="shared" si="18"/>
        <v>10364.193604747699</v>
      </c>
      <c r="AZ131" s="153">
        <f t="shared" si="19"/>
        <v>0</v>
      </c>
      <c r="BA131" s="153">
        <f t="shared" si="20"/>
        <v>-1596.3809249265601</v>
      </c>
    </row>
    <row r="132" spans="1:53" s="147" customFormat="1" x14ac:dyDescent="0.2">
      <c r="A132" s="152">
        <v>0.8125</v>
      </c>
      <c r="B132" s="153">
        <v>3693.8719653194898</v>
      </c>
      <c r="C132" s="153">
        <v>6506.0177696974397</v>
      </c>
      <c r="D132" s="153">
        <v>966.27932523688798</v>
      </c>
      <c r="E132" s="153">
        <v>552.94887143841402</v>
      </c>
      <c r="F132" s="153">
        <v>373.77491840815202</v>
      </c>
      <c r="G132" s="153">
        <v>301.43103569416797</v>
      </c>
      <c r="H132" s="153">
        <v>0</v>
      </c>
      <c r="I132" s="153">
        <v>49.345476803212499</v>
      </c>
      <c r="J132" s="153">
        <v>-1556.1622199610799</v>
      </c>
      <c r="K132" s="153">
        <v>0</v>
      </c>
      <c r="L132" s="153">
        <v>-810.13215131443405</v>
      </c>
      <c r="M132" s="153">
        <v>10887.507142636699</v>
      </c>
      <c r="N132" s="153">
        <v>10077.3749913222</v>
      </c>
      <c r="O132" s="153">
        <f t="shared" si="12"/>
        <v>10887.507142636699</v>
      </c>
      <c r="P132" s="153">
        <f t="shared" si="13"/>
        <v>0</v>
      </c>
      <c r="Q132" s="153">
        <f t="shared" si="14"/>
        <v>-1556.1622199610799</v>
      </c>
      <c r="S132" s="152">
        <v>0.8125</v>
      </c>
      <c r="T132" s="153">
        <v>3662.2968469540601</v>
      </c>
      <c r="U132" s="153">
        <v>6122.14892124372</v>
      </c>
      <c r="V132" s="153">
        <v>887.97590643069896</v>
      </c>
      <c r="W132" s="153">
        <v>559.09156887937195</v>
      </c>
      <c r="X132" s="153">
        <v>256.44543500374903</v>
      </c>
      <c r="Y132" s="153">
        <v>733.98018239886403</v>
      </c>
      <c r="Z132" s="153">
        <v>0</v>
      </c>
      <c r="AA132" s="153">
        <v>257.07239701477698</v>
      </c>
      <c r="AB132" s="153">
        <v>-1929.4015138053201</v>
      </c>
      <c r="AC132" s="153">
        <v>0</v>
      </c>
      <c r="AD132" s="153">
        <v>-808.01886103030699</v>
      </c>
      <c r="AE132" s="153">
        <v>10549.6097441199</v>
      </c>
      <c r="AF132" s="153">
        <v>9741.5908830896205</v>
      </c>
      <c r="AG132" s="153">
        <f t="shared" si="15"/>
        <v>10549.6097441199</v>
      </c>
      <c r="AH132" s="153">
        <f t="shared" si="16"/>
        <v>0</v>
      </c>
      <c r="AI132" s="153">
        <f t="shared" si="17"/>
        <v>-1929.4015138053201</v>
      </c>
      <c r="AK132" s="152">
        <v>0.8125</v>
      </c>
      <c r="AL132" s="153">
        <v>3690.90896947699</v>
      </c>
      <c r="AM132" s="153">
        <v>5768.6651106675099</v>
      </c>
      <c r="AN132" s="153">
        <v>971.83332393488502</v>
      </c>
      <c r="AO132" s="153">
        <v>565.76810156094098</v>
      </c>
      <c r="AP132" s="153">
        <v>373.02856695717003</v>
      </c>
      <c r="AQ132" s="153">
        <v>533.45442833051504</v>
      </c>
      <c r="AR132" s="153">
        <v>0</v>
      </c>
      <c r="AS132" s="153">
        <v>56.077880824211903</v>
      </c>
      <c r="AT132" s="153">
        <v>-1546.6665038711201</v>
      </c>
      <c r="AU132" s="153">
        <v>0</v>
      </c>
      <c r="AV132" s="153">
        <v>-758.64440420515496</v>
      </c>
      <c r="AW132" s="153">
        <v>10413.0698778811</v>
      </c>
      <c r="AX132" s="153">
        <v>9654.4254736759594</v>
      </c>
      <c r="AY132" s="153">
        <f t="shared" si="18"/>
        <v>10413.0698778811</v>
      </c>
      <c r="AZ132" s="153">
        <f t="shared" si="19"/>
        <v>0</v>
      </c>
      <c r="BA132" s="153">
        <f t="shared" si="20"/>
        <v>-1546.6665038711201</v>
      </c>
    </row>
    <row r="133" spans="1:53" s="147" customFormat="1" x14ac:dyDescent="0.2">
      <c r="A133" s="152">
        <v>0.82291666666666696</v>
      </c>
      <c r="B133" s="153">
        <v>3694.0786798660702</v>
      </c>
      <c r="C133" s="153">
        <v>6520.5277287034696</v>
      </c>
      <c r="D133" s="153">
        <v>966.13896128460397</v>
      </c>
      <c r="E133" s="153">
        <v>554.70373462908594</v>
      </c>
      <c r="F133" s="153">
        <v>371.57170690049901</v>
      </c>
      <c r="G133" s="153">
        <v>295.45330762484599</v>
      </c>
      <c r="H133" s="153">
        <v>0</v>
      </c>
      <c r="I133" s="153">
        <v>58.588538149390303</v>
      </c>
      <c r="J133" s="153">
        <v>-1630.83142049394</v>
      </c>
      <c r="K133" s="153">
        <v>0</v>
      </c>
      <c r="L133" s="153">
        <v>-811.531388407191</v>
      </c>
      <c r="M133" s="153">
        <v>10830.231236664</v>
      </c>
      <c r="N133" s="153">
        <v>10018.6998482568</v>
      </c>
      <c r="O133" s="153">
        <f t="shared" si="12"/>
        <v>10830.231236664</v>
      </c>
      <c r="P133" s="153">
        <f t="shared" si="13"/>
        <v>0</v>
      </c>
      <c r="Q133" s="153">
        <f t="shared" si="14"/>
        <v>-1630.83142049394</v>
      </c>
      <c r="S133" s="152">
        <v>0.82291666666666696</v>
      </c>
      <c r="T133" s="153">
        <v>3663.0770372008001</v>
      </c>
      <c r="U133" s="153">
        <v>6035.1551046761997</v>
      </c>
      <c r="V133" s="153">
        <v>887.35387745113201</v>
      </c>
      <c r="W133" s="153">
        <v>558.07381479529897</v>
      </c>
      <c r="X133" s="153">
        <v>255.76980902749801</v>
      </c>
      <c r="Y133" s="153">
        <v>633.40275090162504</v>
      </c>
      <c r="Z133" s="153">
        <v>0</v>
      </c>
      <c r="AA133" s="153">
        <v>251.796974470386</v>
      </c>
      <c r="AB133" s="153">
        <v>-1823.79795020147</v>
      </c>
      <c r="AC133" s="153">
        <v>0</v>
      </c>
      <c r="AD133" s="153">
        <v>-798.74208751442302</v>
      </c>
      <c r="AE133" s="153">
        <v>10460.831418321501</v>
      </c>
      <c r="AF133" s="153">
        <v>9662.0893308070408</v>
      </c>
      <c r="AG133" s="153">
        <f t="shared" si="15"/>
        <v>10460.831418321501</v>
      </c>
      <c r="AH133" s="153">
        <f t="shared" si="16"/>
        <v>0</v>
      </c>
      <c r="AI133" s="153">
        <f t="shared" si="17"/>
        <v>-1823.79795020147</v>
      </c>
      <c r="AK133" s="152">
        <v>0.82291666666666696</v>
      </c>
      <c r="AL133" s="153">
        <v>3690.6155022266098</v>
      </c>
      <c r="AM133" s="153">
        <v>5692.9285421122904</v>
      </c>
      <c r="AN133" s="153">
        <v>962.66886330636896</v>
      </c>
      <c r="AO133" s="153">
        <v>566.94729146014595</v>
      </c>
      <c r="AP133" s="153">
        <v>372.61080969426399</v>
      </c>
      <c r="AQ133" s="153">
        <v>589.85704300237296</v>
      </c>
      <c r="AR133" s="153">
        <v>0</v>
      </c>
      <c r="AS133" s="153">
        <v>56.050654046870299</v>
      </c>
      <c r="AT133" s="153">
        <v>-1586.0602541067001</v>
      </c>
      <c r="AU133" s="153">
        <v>0</v>
      </c>
      <c r="AV133" s="153">
        <v>-752.57804531649901</v>
      </c>
      <c r="AW133" s="153">
        <v>10345.618451742201</v>
      </c>
      <c r="AX133" s="153">
        <v>9593.04040642572</v>
      </c>
      <c r="AY133" s="153">
        <f t="shared" si="18"/>
        <v>10345.618451742201</v>
      </c>
      <c r="AZ133" s="153">
        <f t="shared" si="19"/>
        <v>0</v>
      </c>
      <c r="BA133" s="153">
        <f t="shared" si="20"/>
        <v>-1586.0602541067001</v>
      </c>
    </row>
    <row r="134" spans="1:53" s="147" customFormat="1" x14ac:dyDescent="0.2">
      <c r="A134" s="152">
        <v>0.83333333333333304</v>
      </c>
      <c r="B134" s="153">
        <v>3695.8526378051101</v>
      </c>
      <c r="C134" s="153">
        <v>6577.6160504815398</v>
      </c>
      <c r="D134" s="153">
        <v>965.53745102321602</v>
      </c>
      <c r="E134" s="153">
        <v>552.31612637465798</v>
      </c>
      <c r="F134" s="153">
        <v>328.49161714202398</v>
      </c>
      <c r="G134" s="153">
        <v>39.873463453334402</v>
      </c>
      <c r="H134" s="153">
        <v>0</v>
      </c>
      <c r="I134" s="153">
        <v>62.788431650117197</v>
      </c>
      <c r="J134" s="153">
        <v>-1531.0084979825001</v>
      </c>
      <c r="K134" s="153">
        <v>0</v>
      </c>
      <c r="L134" s="153">
        <v>-813.03401513827498</v>
      </c>
      <c r="M134" s="153">
        <v>10691.467279947499</v>
      </c>
      <c r="N134" s="153">
        <v>9878.4332648092204</v>
      </c>
      <c r="O134" s="153">
        <f t="shared" si="12"/>
        <v>10691.467279947499</v>
      </c>
      <c r="P134" s="153">
        <f t="shared" si="13"/>
        <v>0</v>
      </c>
      <c r="Q134" s="153">
        <f t="shared" si="14"/>
        <v>-1531.0084979825001</v>
      </c>
      <c r="S134" s="152">
        <v>0.83333333333333304</v>
      </c>
      <c r="T134" s="153">
        <v>3663.0903543057698</v>
      </c>
      <c r="U134" s="153">
        <v>6173.6729978818103</v>
      </c>
      <c r="V134" s="153">
        <v>949.79176567563195</v>
      </c>
      <c r="W134" s="153">
        <v>547.15041780832598</v>
      </c>
      <c r="X134" s="153">
        <v>235.849489212789</v>
      </c>
      <c r="Y134" s="153">
        <v>84.322938366737702</v>
      </c>
      <c r="Z134" s="153">
        <v>0</v>
      </c>
      <c r="AA134" s="153">
        <v>250.53218282297499</v>
      </c>
      <c r="AB134" s="153">
        <v>-1491.6570151173701</v>
      </c>
      <c r="AC134" s="153">
        <v>0</v>
      </c>
      <c r="AD134" s="153">
        <v>-804.28089826306996</v>
      </c>
      <c r="AE134" s="153">
        <v>10412.7531309567</v>
      </c>
      <c r="AF134" s="153">
        <v>9608.4722326936007</v>
      </c>
      <c r="AG134" s="153">
        <f t="shared" si="15"/>
        <v>10412.7531309567</v>
      </c>
      <c r="AH134" s="153">
        <f t="shared" si="16"/>
        <v>0</v>
      </c>
      <c r="AI134" s="153">
        <f t="shared" si="17"/>
        <v>-1491.6570151173701</v>
      </c>
      <c r="AK134" s="152">
        <v>0.83333333333333304</v>
      </c>
      <c r="AL134" s="153">
        <v>3692.2361011964699</v>
      </c>
      <c r="AM134" s="153">
        <v>5782.5026215719399</v>
      </c>
      <c r="AN134" s="153">
        <v>975.95398121929998</v>
      </c>
      <c r="AO134" s="153">
        <v>560.13011339643595</v>
      </c>
      <c r="AP134" s="153">
        <v>352.07249728506503</v>
      </c>
      <c r="AQ134" s="153">
        <v>412.09121783968698</v>
      </c>
      <c r="AR134" s="153">
        <v>0</v>
      </c>
      <c r="AS134" s="153">
        <v>55.833022824112803</v>
      </c>
      <c r="AT134" s="153">
        <v>-1599.83745587269</v>
      </c>
      <c r="AU134" s="153">
        <v>0</v>
      </c>
      <c r="AV134" s="153">
        <v>-757.99902984432299</v>
      </c>
      <c r="AW134" s="153">
        <v>10230.9820994603</v>
      </c>
      <c r="AX134" s="153">
        <v>9472.9830696159897</v>
      </c>
      <c r="AY134" s="153">
        <f t="shared" si="18"/>
        <v>10230.9820994603</v>
      </c>
      <c r="AZ134" s="153">
        <f t="shared" si="19"/>
        <v>0</v>
      </c>
      <c r="BA134" s="153">
        <f t="shared" si="20"/>
        <v>-1599.83745587269</v>
      </c>
    </row>
    <row r="135" spans="1:53" s="147" customFormat="1" x14ac:dyDescent="0.2">
      <c r="A135" s="152">
        <v>0.84375</v>
      </c>
      <c r="B135" s="153">
        <v>3695.1723978049699</v>
      </c>
      <c r="C135" s="153">
        <v>6557.0452500153197</v>
      </c>
      <c r="D135" s="153">
        <v>965.22333013095795</v>
      </c>
      <c r="E135" s="153">
        <v>552.77678212706496</v>
      </c>
      <c r="F135" s="153">
        <v>323.61372481572897</v>
      </c>
      <c r="G135" s="153">
        <v>0</v>
      </c>
      <c r="H135" s="153">
        <v>0</v>
      </c>
      <c r="I135" s="153">
        <v>62.066090096947697</v>
      </c>
      <c r="J135" s="153">
        <v>-1594.4550492548699</v>
      </c>
      <c r="K135" s="153">
        <v>0</v>
      </c>
      <c r="L135" s="153">
        <v>-810.67717246541497</v>
      </c>
      <c r="M135" s="153">
        <v>10561.4425257361</v>
      </c>
      <c r="N135" s="153">
        <v>9750.76535327071</v>
      </c>
      <c r="O135" s="153">
        <f t="shared" si="12"/>
        <v>10561.4425257361</v>
      </c>
      <c r="P135" s="153">
        <f t="shared" si="13"/>
        <v>0</v>
      </c>
      <c r="Q135" s="153">
        <f t="shared" si="14"/>
        <v>-1594.4550492548699</v>
      </c>
      <c r="S135" s="152">
        <v>0.84375</v>
      </c>
      <c r="T135" s="153">
        <v>3662.07675656019</v>
      </c>
      <c r="U135" s="153">
        <v>6109.0999161699901</v>
      </c>
      <c r="V135" s="153">
        <v>954.15272488041899</v>
      </c>
      <c r="W135" s="153">
        <v>547.59699610227301</v>
      </c>
      <c r="X135" s="153">
        <v>232.86883074859099</v>
      </c>
      <c r="Y135" s="153">
        <v>0</v>
      </c>
      <c r="Z135" s="153">
        <v>0</v>
      </c>
      <c r="AA135" s="153">
        <v>245.969041393038</v>
      </c>
      <c r="AB135" s="153">
        <v>-1500.76487547852</v>
      </c>
      <c r="AC135" s="153">
        <v>0</v>
      </c>
      <c r="AD135" s="153">
        <v>-797.27166362122102</v>
      </c>
      <c r="AE135" s="153">
        <v>10250.999390376001</v>
      </c>
      <c r="AF135" s="153">
        <v>9453.7277267547597</v>
      </c>
      <c r="AG135" s="153">
        <f t="shared" si="15"/>
        <v>10250.999390376001</v>
      </c>
      <c r="AH135" s="153">
        <f t="shared" si="16"/>
        <v>0</v>
      </c>
      <c r="AI135" s="153">
        <f t="shared" si="17"/>
        <v>-1500.76487547852</v>
      </c>
      <c r="AK135" s="152">
        <v>0.84375</v>
      </c>
      <c r="AL135" s="153">
        <v>3692.0026657787598</v>
      </c>
      <c r="AM135" s="153">
        <v>5794.0764988287601</v>
      </c>
      <c r="AN135" s="153">
        <v>978.81035195933498</v>
      </c>
      <c r="AO135" s="153">
        <v>557.71663173993295</v>
      </c>
      <c r="AP135" s="153">
        <v>349.69857824435201</v>
      </c>
      <c r="AQ135" s="153">
        <v>408.62327771439999</v>
      </c>
      <c r="AR135" s="153">
        <v>0</v>
      </c>
      <c r="AS135" s="153">
        <v>52.109961353704399</v>
      </c>
      <c r="AT135" s="153">
        <v>-1677.80372432999</v>
      </c>
      <c r="AU135" s="153">
        <v>0</v>
      </c>
      <c r="AV135" s="153">
        <v>-758.81323982537697</v>
      </c>
      <c r="AW135" s="153">
        <v>10155.234241289199</v>
      </c>
      <c r="AX135" s="153">
        <v>9396.4210014638702</v>
      </c>
      <c r="AY135" s="153">
        <f t="shared" si="18"/>
        <v>10155.234241289199</v>
      </c>
      <c r="AZ135" s="153">
        <f t="shared" si="19"/>
        <v>0</v>
      </c>
      <c r="BA135" s="153">
        <f t="shared" si="20"/>
        <v>-1677.80372432999</v>
      </c>
    </row>
    <row r="136" spans="1:53" s="147" customFormat="1" x14ac:dyDescent="0.2">
      <c r="A136" s="152">
        <v>0.85416666666666696</v>
      </c>
      <c r="B136" s="153">
        <v>3695.7859798534901</v>
      </c>
      <c r="C136" s="153">
        <v>6589.3708452986702</v>
      </c>
      <c r="D136" s="153">
        <v>965.04955687386303</v>
      </c>
      <c r="E136" s="153">
        <v>552.93167437080797</v>
      </c>
      <c r="F136" s="153">
        <v>323.63172947133597</v>
      </c>
      <c r="G136" s="153">
        <v>0</v>
      </c>
      <c r="H136" s="153">
        <v>0</v>
      </c>
      <c r="I136" s="153">
        <v>62.960214805079097</v>
      </c>
      <c r="J136" s="153">
        <v>-1780.2593425347</v>
      </c>
      <c r="K136" s="153">
        <v>0</v>
      </c>
      <c r="L136" s="153">
        <v>-813.55426983147504</v>
      </c>
      <c r="M136" s="153">
        <v>10409.4706581385</v>
      </c>
      <c r="N136" s="153">
        <v>9595.9163883070705</v>
      </c>
      <c r="O136" s="153">
        <f t="shared" si="12"/>
        <v>10409.4706581385</v>
      </c>
      <c r="P136" s="153">
        <f t="shared" si="13"/>
        <v>0</v>
      </c>
      <c r="Q136" s="153">
        <f t="shared" si="14"/>
        <v>-1780.2593425347</v>
      </c>
      <c r="S136" s="152">
        <v>0.85416666666666696</v>
      </c>
      <c r="T136" s="153">
        <v>3662.1567731506102</v>
      </c>
      <c r="U136" s="153">
        <v>6087.3283366304104</v>
      </c>
      <c r="V136" s="153">
        <v>950.41380281996999</v>
      </c>
      <c r="W136" s="153">
        <v>548.10135587668697</v>
      </c>
      <c r="X136" s="153">
        <v>232.803781096813</v>
      </c>
      <c r="Y136" s="153">
        <v>0</v>
      </c>
      <c r="Z136" s="153">
        <v>0</v>
      </c>
      <c r="AA136" s="153">
        <v>240.308302376277</v>
      </c>
      <c r="AB136" s="153">
        <v>-1642.0561110741301</v>
      </c>
      <c r="AC136" s="153">
        <v>0</v>
      </c>
      <c r="AD136" s="153">
        <v>-795.20921082619998</v>
      </c>
      <c r="AE136" s="153">
        <v>10079.0562408766</v>
      </c>
      <c r="AF136" s="153">
        <v>9283.8470300504305</v>
      </c>
      <c r="AG136" s="153">
        <f t="shared" si="15"/>
        <v>10079.0562408766</v>
      </c>
      <c r="AH136" s="153">
        <f t="shared" si="16"/>
        <v>0</v>
      </c>
      <c r="AI136" s="153">
        <f t="shared" si="17"/>
        <v>-1642.0561110741301</v>
      </c>
      <c r="AK136" s="152">
        <v>0.85416666666666696</v>
      </c>
      <c r="AL136" s="153">
        <v>3691.66922615267</v>
      </c>
      <c r="AM136" s="153">
        <v>5711.4252885442802</v>
      </c>
      <c r="AN136" s="153">
        <v>969.69271781691202</v>
      </c>
      <c r="AO136" s="153">
        <v>560.52691265874296</v>
      </c>
      <c r="AP136" s="153">
        <v>349.19686312833602</v>
      </c>
      <c r="AQ136" s="153">
        <v>407.61453976176</v>
      </c>
      <c r="AR136" s="153">
        <v>0</v>
      </c>
      <c r="AS136" s="153">
        <v>42.796902258088998</v>
      </c>
      <c r="AT136" s="153">
        <v>-1733.47249574376</v>
      </c>
      <c r="AU136" s="153">
        <v>0</v>
      </c>
      <c r="AV136" s="153">
        <v>-751.37960970183997</v>
      </c>
      <c r="AW136" s="153">
        <v>9999.4499545770304</v>
      </c>
      <c r="AX136" s="153">
        <v>9248.0703448751901</v>
      </c>
      <c r="AY136" s="153">
        <f t="shared" si="18"/>
        <v>9999.4499545770304</v>
      </c>
      <c r="AZ136" s="153">
        <f t="shared" si="19"/>
        <v>0</v>
      </c>
      <c r="BA136" s="153">
        <f t="shared" si="20"/>
        <v>-1733.47249574376</v>
      </c>
    </row>
    <row r="137" spans="1:53" s="147" customFormat="1" x14ac:dyDescent="0.2">
      <c r="A137" s="152">
        <v>0.86458333333333304</v>
      </c>
      <c r="B137" s="153">
        <v>3692.9516329513599</v>
      </c>
      <c r="C137" s="153">
        <v>6618.0506195837097</v>
      </c>
      <c r="D137" s="153">
        <v>964.54829084402604</v>
      </c>
      <c r="E137" s="153">
        <v>551.68118277194901</v>
      </c>
      <c r="F137" s="153">
        <v>318.12307235032301</v>
      </c>
      <c r="G137" s="153">
        <v>0</v>
      </c>
      <c r="H137" s="153">
        <v>0</v>
      </c>
      <c r="I137" s="153">
        <v>67.214160020021296</v>
      </c>
      <c r="J137" s="153">
        <v>-1872.44040632307</v>
      </c>
      <c r="K137" s="153">
        <v>0</v>
      </c>
      <c r="L137" s="153">
        <v>-815.85572416285095</v>
      </c>
      <c r="M137" s="153">
        <v>10340.128552198301</v>
      </c>
      <c r="N137" s="153">
        <v>9524.2728280354695</v>
      </c>
      <c r="O137" s="153">
        <f t="shared" si="12"/>
        <v>10340.128552198301</v>
      </c>
      <c r="P137" s="153">
        <f t="shared" si="13"/>
        <v>0</v>
      </c>
      <c r="Q137" s="153">
        <f t="shared" si="14"/>
        <v>-1872.44040632307</v>
      </c>
      <c r="S137" s="152">
        <v>0.86458333333333304</v>
      </c>
      <c r="T137" s="153">
        <v>3662.36353015943</v>
      </c>
      <c r="U137" s="153">
        <v>6118.0025283925797</v>
      </c>
      <c r="V137" s="153">
        <v>950.43386774416399</v>
      </c>
      <c r="W137" s="153">
        <v>548.03044592875801</v>
      </c>
      <c r="X137" s="153">
        <v>227.33189185940401</v>
      </c>
      <c r="Y137" s="153">
        <v>0</v>
      </c>
      <c r="Z137" s="153">
        <v>0</v>
      </c>
      <c r="AA137" s="153">
        <v>241.80408228430201</v>
      </c>
      <c r="AB137" s="153">
        <v>-1714.83419454508</v>
      </c>
      <c r="AC137" s="153">
        <v>0</v>
      </c>
      <c r="AD137" s="153">
        <v>-797.97884511659697</v>
      </c>
      <c r="AE137" s="153">
        <v>10033.1321518235</v>
      </c>
      <c r="AF137" s="153">
        <v>9235.1533067069504</v>
      </c>
      <c r="AG137" s="153">
        <f t="shared" si="15"/>
        <v>10033.1321518235</v>
      </c>
      <c r="AH137" s="153">
        <f t="shared" si="16"/>
        <v>0</v>
      </c>
      <c r="AI137" s="153">
        <f t="shared" si="17"/>
        <v>-1714.83419454508</v>
      </c>
      <c r="AK137" s="152">
        <v>0.86458333333333304</v>
      </c>
      <c r="AL137" s="153">
        <v>3693.6499509904902</v>
      </c>
      <c r="AM137" s="153">
        <v>5728.7071044939103</v>
      </c>
      <c r="AN137" s="153">
        <v>969.25122436319703</v>
      </c>
      <c r="AO137" s="153">
        <v>560.75117684108295</v>
      </c>
      <c r="AP137" s="153">
        <v>349.130741497965</v>
      </c>
      <c r="AQ137" s="153">
        <v>408.12220847607301</v>
      </c>
      <c r="AR137" s="153">
        <v>0</v>
      </c>
      <c r="AS137" s="153">
        <v>36.634899226445597</v>
      </c>
      <c r="AT137" s="153">
        <v>-1804.5740262388699</v>
      </c>
      <c r="AU137" s="153">
        <v>0</v>
      </c>
      <c r="AV137" s="153">
        <v>-752.93420970141995</v>
      </c>
      <c r="AW137" s="153">
        <v>9941.6732796502802</v>
      </c>
      <c r="AX137" s="153">
        <v>9188.7390699488606</v>
      </c>
      <c r="AY137" s="153">
        <f t="shared" si="18"/>
        <v>9941.6732796502802</v>
      </c>
      <c r="AZ137" s="153">
        <f t="shared" si="19"/>
        <v>0</v>
      </c>
      <c r="BA137" s="153">
        <f t="shared" si="20"/>
        <v>-1804.5740262388699</v>
      </c>
    </row>
    <row r="138" spans="1:53" s="147" customFormat="1" x14ac:dyDescent="0.2">
      <c r="A138" s="152">
        <v>0.875</v>
      </c>
      <c r="B138" s="153">
        <v>3692.1713734600698</v>
      </c>
      <c r="C138" s="153">
        <v>6580.9427482403999</v>
      </c>
      <c r="D138" s="153">
        <v>898.10769588190101</v>
      </c>
      <c r="E138" s="153">
        <v>543.40492297474304</v>
      </c>
      <c r="F138" s="153">
        <v>258.21136718127298</v>
      </c>
      <c r="G138" s="153">
        <v>0</v>
      </c>
      <c r="H138" s="153">
        <v>0</v>
      </c>
      <c r="I138" s="153">
        <v>61.156061945711599</v>
      </c>
      <c r="J138" s="153">
        <v>-1769.50046895079</v>
      </c>
      <c r="K138" s="153">
        <v>0</v>
      </c>
      <c r="L138" s="153">
        <v>-810.75312521267699</v>
      </c>
      <c r="M138" s="153">
        <v>10264.493700733299</v>
      </c>
      <c r="N138" s="153">
        <v>9453.7405755206291</v>
      </c>
      <c r="O138" s="153">
        <f t="shared" si="12"/>
        <v>10264.493700733299</v>
      </c>
      <c r="P138" s="153">
        <f t="shared" si="13"/>
        <v>0</v>
      </c>
      <c r="Q138" s="153">
        <f t="shared" si="14"/>
        <v>-1769.50046895079</v>
      </c>
      <c r="S138" s="152">
        <v>0.875</v>
      </c>
      <c r="T138" s="153">
        <v>3660.3897007686401</v>
      </c>
      <c r="U138" s="153">
        <v>6079.6843445245404</v>
      </c>
      <c r="V138" s="153">
        <v>739.22188633553799</v>
      </c>
      <c r="W138" s="153">
        <v>538.57092503014599</v>
      </c>
      <c r="X138" s="153">
        <v>170.926619063055</v>
      </c>
      <c r="Y138" s="153">
        <v>0</v>
      </c>
      <c r="Z138" s="153">
        <v>0</v>
      </c>
      <c r="AA138" s="153">
        <v>241.926647673529</v>
      </c>
      <c r="AB138" s="153">
        <v>-1505.9702303582999</v>
      </c>
      <c r="AC138" s="153">
        <v>0</v>
      </c>
      <c r="AD138" s="153">
        <v>-791.15870649583303</v>
      </c>
      <c r="AE138" s="153">
        <v>9924.7498930371494</v>
      </c>
      <c r="AF138" s="153">
        <v>9133.59118654132</v>
      </c>
      <c r="AG138" s="153">
        <f t="shared" si="15"/>
        <v>9924.7498930371494</v>
      </c>
      <c r="AH138" s="153">
        <f t="shared" si="16"/>
        <v>0</v>
      </c>
      <c r="AI138" s="153">
        <f t="shared" si="17"/>
        <v>-1505.9702303582999</v>
      </c>
      <c r="AK138" s="152">
        <v>0.875</v>
      </c>
      <c r="AL138" s="153">
        <v>3692.1360481420102</v>
      </c>
      <c r="AM138" s="153">
        <v>5844.0943676631696</v>
      </c>
      <c r="AN138" s="153">
        <v>977.69991220390295</v>
      </c>
      <c r="AO138" s="153">
        <v>551.15068470031201</v>
      </c>
      <c r="AP138" s="153">
        <v>345.20516143922998</v>
      </c>
      <c r="AQ138" s="153">
        <v>235.94503386030701</v>
      </c>
      <c r="AR138" s="153">
        <v>0</v>
      </c>
      <c r="AS138" s="153">
        <v>33.856921125020598</v>
      </c>
      <c r="AT138" s="153">
        <v>-1804.94291749434</v>
      </c>
      <c r="AU138" s="153">
        <v>0</v>
      </c>
      <c r="AV138" s="153">
        <v>-760.40477487010901</v>
      </c>
      <c r="AW138" s="153">
        <v>9875.1452116396104</v>
      </c>
      <c r="AX138" s="153">
        <v>9114.7404367694999</v>
      </c>
      <c r="AY138" s="153">
        <f t="shared" si="18"/>
        <v>9875.1452116396104</v>
      </c>
      <c r="AZ138" s="153">
        <f t="shared" si="19"/>
        <v>0</v>
      </c>
      <c r="BA138" s="153">
        <f t="shared" si="20"/>
        <v>-1804.94291749434</v>
      </c>
    </row>
    <row r="139" spans="1:53" s="147" customFormat="1" x14ac:dyDescent="0.2">
      <c r="A139" s="152">
        <v>0.88541666666666696</v>
      </c>
      <c r="B139" s="153">
        <v>3691.4911008962099</v>
      </c>
      <c r="C139" s="153">
        <v>6544.8957371536499</v>
      </c>
      <c r="D139" s="153">
        <v>894.35824588560899</v>
      </c>
      <c r="E139" s="153">
        <v>545.14328071626198</v>
      </c>
      <c r="F139" s="153">
        <v>250.929930633037</v>
      </c>
      <c r="G139" s="153">
        <v>0</v>
      </c>
      <c r="H139" s="153">
        <v>0</v>
      </c>
      <c r="I139" s="153">
        <v>52.524936513519599</v>
      </c>
      <c r="J139" s="153">
        <v>-1813.4429416969399</v>
      </c>
      <c r="K139" s="153">
        <v>0</v>
      </c>
      <c r="L139" s="153">
        <v>-807.43594745386497</v>
      </c>
      <c r="M139" s="153">
        <v>10165.900290101299</v>
      </c>
      <c r="N139" s="153">
        <v>9358.4643426474795</v>
      </c>
      <c r="O139" s="153">
        <f t="shared" si="12"/>
        <v>10165.900290101299</v>
      </c>
      <c r="P139" s="153">
        <f t="shared" si="13"/>
        <v>0</v>
      </c>
      <c r="Q139" s="153">
        <f t="shared" si="14"/>
        <v>-1813.4429416969399</v>
      </c>
      <c r="S139" s="152">
        <v>0.88541666666666696</v>
      </c>
      <c r="T139" s="153">
        <v>3659.8562025655801</v>
      </c>
      <c r="U139" s="153">
        <v>6157.73467454406</v>
      </c>
      <c r="V139" s="153">
        <v>365.47739936473897</v>
      </c>
      <c r="W139" s="153">
        <v>536.13465511968695</v>
      </c>
      <c r="X139" s="153">
        <v>166.59731181568401</v>
      </c>
      <c r="Y139" s="153">
        <v>0</v>
      </c>
      <c r="Z139" s="153">
        <v>0</v>
      </c>
      <c r="AA139" s="153">
        <v>236.634765808238</v>
      </c>
      <c r="AB139" s="153">
        <v>-1280.5572467930499</v>
      </c>
      <c r="AC139" s="153">
        <v>0</v>
      </c>
      <c r="AD139" s="153">
        <v>-793.99171860044999</v>
      </c>
      <c r="AE139" s="153">
        <v>9841.8777624249396</v>
      </c>
      <c r="AF139" s="153">
        <v>9047.8860438244901</v>
      </c>
      <c r="AG139" s="153">
        <f t="shared" si="15"/>
        <v>9841.8777624249396</v>
      </c>
      <c r="AH139" s="153">
        <f t="shared" si="16"/>
        <v>0</v>
      </c>
      <c r="AI139" s="153">
        <f t="shared" si="17"/>
        <v>-1280.5572467930499</v>
      </c>
      <c r="AK139" s="152">
        <v>0.88541666666666696</v>
      </c>
      <c r="AL139" s="153">
        <v>3693.2031070479902</v>
      </c>
      <c r="AM139" s="153">
        <v>5871.9618458866998</v>
      </c>
      <c r="AN139" s="153">
        <v>976.95738842325295</v>
      </c>
      <c r="AO139" s="153">
        <v>550.81369040249695</v>
      </c>
      <c r="AP139" s="153">
        <v>343.52769918184998</v>
      </c>
      <c r="AQ139" s="153">
        <v>205.99945584669999</v>
      </c>
      <c r="AR139" s="153">
        <v>0</v>
      </c>
      <c r="AS139" s="153">
        <v>30.093083745733701</v>
      </c>
      <c r="AT139" s="153">
        <v>-1882.6140212206999</v>
      </c>
      <c r="AU139" s="153">
        <v>0</v>
      </c>
      <c r="AV139" s="153">
        <v>-762.44279281212198</v>
      </c>
      <c r="AW139" s="153">
        <v>9789.9422493140301</v>
      </c>
      <c r="AX139" s="153">
        <v>9027.4994565019006</v>
      </c>
      <c r="AY139" s="153">
        <f t="shared" si="18"/>
        <v>9789.9422493140301</v>
      </c>
      <c r="AZ139" s="153">
        <f t="shared" si="19"/>
        <v>0</v>
      </c>
      <c r="BA139" s="153">
        <f t="shared" si="20"/>
        <v>-1882.6140212206999</v>
      </c>
    </row>
    <row r="140" spans="1:53" s="147" customFormat="1" x14ac:dyDescent="0.2">
      <c r="A140" s="152">
        <v>0.89583333333333304</v>
      </c>
      <c r="B140" s="153">
        <v>3690.9375826443402</v>
      </c>
      <c r="C140" s="153">
        <v>6371.9951541935798</v>
      </c>
      <c r="D140" s="153">
        <v>887.82179494548598</v>
      </c>
      <c r="E140" s="153">
        <v>540.83372788321401</v>
      </c>
      <c r="F140" s="153">
        <v>251.440298127853</v>
      </c>
      <c r="G140" s="153">
        <v>0</v>
      </c>
      <c r="H140" s="153">
        <v>0</v>
      </c>
      <c r="I140" s="153">
        <v>47.0154488723878</v>
      </c>
      <c r="J140" s="153">
        <v>-1884.1530098652099</v>
      </c>
      <c r="K140" s="153">
        <v>0</v>
      </c>
      <c r="L140" s="153">
        <v>-791.91165245127002</v>
      </c>
      <c r="M140" s="153">
        <v>9905.8909968016505</v>
      </c>
      <c r="N140" s="153">
        <v>9113.9793443503804</v>
      </c>
      <c r="O140" s="153">
        <f t="shared" si="12"/>
        <v>9905.8909968016505</v>
      </c>
      <c r="P140" s="153">
        <f t="shared" si="13"/>
        <v>0</v>
      </c>
      <c r="Q140" s="153">
        <f t="shared" si="14"/>
        <v>-1884.1530098652099</v>
      </c>
      <c r="S140" s="152">
        <v>0.89583333333333304</v>
      </c>
      <c r="T140" s="153">
        <v>3659.9962763690301</v>
      </c>
      <c r="U140" s="153">
        <v>6165.9774113941503</v>
      </c>
      <c r="V140" s="153">
        <v>136.84166341129699</v>
      </c>
      <c r="W140" s="153">
        <v>533.93283697571701</v>
      </c>
      <c r="X140" s="153">
        <v>166.59731181568401</v>
      </c>
      <c r="Y140" s="153">
        <v>0</v>
      </c>
      <c r="Z140" s="153">
        <v>0</v>
      </c>
      <c r="AA140" s="153">
        <v>245.246710125314</v>
      </c>
      <c r="AB140" s="153">
        <v>-1366.33605193515</v>
      </c>
      <c r="AC140" s="153">
        <v>0</v>
      </c>
      <c r="AD140" s="153">
        <v>-792.29713651516101</v>
      </c>
      <c r="AE140" s="153">
        <v>9542.2561581560494</v>
      </c>
      <c r="AF140" s="153">
        <v>8749.9590216408906</v>
      </c>
      <c r="AG140" s="153">
        <f t="shared" si="15"/>
        <v>9542.2561581560494</v>
      </c>
      <c r="AH140" s="153">
        <f t="shared" si="16"/>
        <v>0</v>
      </c>
      <c r="AI140" s="153">
        <f t="shared" si="17"/>
        <v>-1366.33605193515</v>
      </c>
      <c r="AK140" s="152">
        <v>0.89583333333333304</v>
      </c>
      <c r="AL140" s="153">
        <v>3694.1034379999101</v>
      </c>
      <c r="AM140" s="153">
        <v>5827.2470595868499</v>
      </c>
      <c r="AN140" s="153">
        <v>966.34803530281795</v>
      </c>
      <c r="AO140" s="153">
        <v>551.18496213578896</v>
      </c>
      <c r="AP140" s="153">
        <v>343.68590447198301</v>
      </c>
      <c r="AQ140" s="153">
        <v>168.162012179008</v>
      </c>
      <c r="AR140" s="153">
        <v>0</v>
      </c>
      <c r="AS140" s="153">
        <v>29.769839341174801</v>
      </c>
      <c r="AT140" s="153">
        <v>-1993.9490585425599</v>
      </c>
      <c r="AU140" s="153">
        <v>0</v>
      </c>
      <c r="AV140" s="153">
        <v>-757.91644916612097</v>
      </c>
      <c r="AW140" s="153">
        <v>9586.5521924749592</v>
      </c>
      <c r="AX140" s="153">
        <v>8828.6357433088397</v>
      </c>
      <c r="AY140" s="153">
        <f t="shared" si="18"/>
        <v>9586.5521924749592</v>
      </c>
      <c r="AZ140" s="153">
        <f t="shared" si="19"/>
        <v>0</v>
      </c>
      <c r="BA140" s="153">
        <f t="shared" si="20"/>
        <v>-1993.9490585425599</v>
      </c>
    </row>
    <row r="141" spans="1:53" s="147" customFormat="1" x14ac:dyDescent="0.2">
      <c r="A141" s="152">
        <v>0.90625</v>
      </c>
      <c r="B141" s="153">
        <v>3691.6311574911801</v>
      </c>
      <c r="C141" s="153">
        <v>6249.9688881864904</v>
      </c>
      <c r="D141" s="153">
        <v>832.10820980455298</v>
      </c>
      <c r="E141" s="153">
        <v>529.64747082180304</v>
      </c>
      <c r="F141" s="153">
        <v>248.22292337403701</v>
      </c>
      <c r="G141" s="153">
        <v>0</v>
      </c>
      <c r="H141" s="153">
        <v>0</v>
      </c>
      <c r="I141" s="153">
        <v>48.234480802059203</v>
      </c>
      <c r="J141" s="153">
        <v>-1853.30237593784</v>
      </c>
      <c r="K141" s="153">
        <v>0</v>
      </c>
      <c r="L141" s="153">
        <v>-779.99087719962301</v>
      </c>
      <c r="M141" s="153">
        <v>9746.5107545422798</v>
      </c>
      <c r="N141" s="153">
        <v>8966.51987734266</v>
      </c>
      <c r="O141" s="153">
        <f t="shared" si="12"/>
        <v>9746.5107545422798</v>
      </c>
      <c r="P141" s="153">
        <f t="shared" si="13"/>
        <v>0</v>
      </c>
      <c r="Q141" s="153">
        <f t="shared" si="14"/>
        <v>-1853.30237593784</v>
      </c>
      <c r="S141" s="152">
        <v>0.90625</v>
      </c>
      <c r="T141" s="153">
        <v>3659.1227198667402</v>
      </c>
      <c r="U141" s="153">
        <v>6111.67894470387</v>
      </c>
      <c r="V141" s="153">
        <v>99.251842043183899</v>
      </c>
      <c r="W141" s="153">
        <v>525.97969047730396</v>
      </c>
      <c r="X141" s="153">
        <v>166.59731181568401</v>
      </c>
      <c r="Y141" s="153">
        <v>0</v>
      </c>
      <c r="Z141" s="153">
        <v>0</v>
      </c>
      <c r="AA141" s="153">
        <v>245.85939246492501</v>
      </c>
      <c r="AB141" s="153">
        <v>-1402.6713417163801</v>
      </c>
      <c r="AC141" s="153">
        <v>0</v>
      </c>
      <c r="AD141" s="153">
        <v>-786.50240488898601</v>
      </c>
      <c r="AE141" s="153">
        <v>9405.8185596553303</v>
      </c>
      <c r="AF141" s="153">
        <v>8619.3161547663403</v>
      </c>
      <c r="AG141" s="153">
        <f t="shared" si="15"/>
        <v>9405.8185596553303</v>
      </c>
      <c r="AH141" s="153">
        <f t="shared" si="16"/>
        <v>0</v>
      </c>
      <c r="AI141" s="153">
        <f t="shared" si="17"/>
        <v>-1402.6713417163801</v>
      </c>
      <c r="AK141" s="152">
        <v>0.90625</v>
      </c>
      <c r="AL141" s="153">
        <v>3693.6166053996699</v>
      </c>
      <c r="AM141" s="153">
        <v>5719.8839256824403</v>
      </c>
      <c r="AN141" s="153">
        <v>956.51464062120897</v>
      </c>
      <c r="AO141" s="153">
        <v>541.01982862313798</v>
      </c>
      <c r="AP141" s="153">
        <v>338.51844462197499</v>
      </c>
      <c r="AQ141" s="153">
        <v>100.649308454565</v>
      </c>
      <c r="AR141" s="153">
        <v>0</v>
      </c>
      <c r="AS141" s="153">
        <v>30.926458237902398</v>
      </c>
      <c r="AT141" s="153">
        <v>-1993.99827960531</v>
      </c>
      <c r="AU141" s="153">
        <v>0</v>
      </c>
      <c r="AV141" s="153">
        <v>-746.85837053291505</v>
      </c>
      <c r="AW141" s="153">
        <v>9387.1309320355995</v>
      </c>
      <c r="AX141" s="153">
        <v>8640.2725615026793</v>
      </c>
      <c r="AY141" s="153">
        <f t="shared" si="18"/>
        <v>9387.1309320355995</v>
      </c>
      <c r="AZ141" s="153">
        <f t="shared" si="19"/>
        <v>0</v>
      </c>
      <c r="BA141" s="153">
        <f t="shared" si="20"/>
        <v>-1993.99827960531</v>
      </c>
    </row>
    <row r="142" spans="1:53" s="147" customFormat="1" x14ac:dyDescent="0.2">
      <c r="A142" s="152">
        <v>0.91666666666666696</v>
      </c>
      <c r="B142" s="153">
        <v>3691.6845131598202</v>
      </c>
      <c r="C142" s="153">
        <v>6435.3412652552097</v>
      </c>
      <c r="D142" s="153">
        <v>671.24321076235503</v>
      </c>
      <c r="E142" s="153">
        <v>475.24120420488902</v>
      </c>
      <c r="F142" s="153">
        <v>217.327393744468</v>
      </c>
      <c r="G142" s="153">
        <v>0</v>
      </c>
      <c r="H142" s="153">
        <v>0</v>
      </c>
      <c r="I142" s="153">
        <v>52.025066942669604</v>
      </c>
      <c r="J142" s="153">
        <v>-1783.45933573863</v>
      </c>
      <c r="K142" s="153">
        <v>-111.82804182568501</v>
      </c>
      <c r="L142" s="153">
        <v>-791.18574176726497</v>
      </c>
      <c r="M142" s="153">
        <v>9647.5752765050893</v>
      </c>
      <c r="N142" s="153">
        <v>8856.3895347378293</v>
      </c>
      <c r="O142" s="153">
        <f t="shared" si="12"/>
        <v>9647.5752765050893</v>
      </c>
      <c r="P142" s="153">
        <f t="shared" si="13"/>
        <v>0</v>
      </c>
      <c r="Q142" s="153">
        <f t="shared" si="14"/>
        <v>-1783.45933573863</v>
      </c>
      <c r="S142" s="152">
        <v>0.91666666666666696</v>
      </c>
      <c r="T142" s="153">
        <v>3658.14910599625</v>
      </c>
      <c r="U142" s="153">
        <v>6233.0082140079703</v>
      </c>
      <c r="V142" s="153">
        <v>92.590015732030096</v>
      </c>
      <c r="W142" s="153">
        <v>460.56018982586301</v>
      </c>
      <c r="X142" s="153">
        <v>163.17987555662</v>
      </c>
      <c r="Y142" s="153">
        <v>0</v>
      </c>
      <c r="Z142" s="153">
        <v>0</v>
      </c>
      <c r="AA142" s="153">
        <v>248.91963728015301</v>
      </c>
      <c r="AB142" s="153">
        <v>-1510.5969994120401</v>
      </c>
      <c r="AC142" s="153">
        <v>0</v>
      </c>
      <c r="AD142" s="153">
        <v>-793.99211173747597</v>
      </c>
      <c r="AE142" s="153">
        <v>9345.8100389868396</v>
      </c>
      <c r="AF142" s="153">
        <v>8551.8179272493599</v>
      </c>
      <c r="AG142" s="153">
        <f t="shared" si="15"/>
        <v>9345.8100389868396</v>
      </c>
      <c r="AH142" s="153">
        <f t="shared" si="16"/>
        <v>0</v>
      </c>
      <c r="AI142" s="153">
        <f t="shared" si="17"/>
        <v>-1510.5969994120401</v>
      </c>
      <c r="AK142" s="152">
        <v>0.91666666666666696</v>
      </c>
      <c r="AL142" s="153">
        <v>3694.0768006041199</v>
      </c>
      <c r="AM142" s="153">
        <v>5760.1831075829696</v>
      </c>
      <c r="AN142" s="153">
        <v>791.82206746291502</v>
      </c>
      <c r="AO142" s="153">
        <v>484.442816881586</v>
      </c>
      <c r="AP142" s="153">
        <v>276.49847218704502</v>
      </c>
      <c r="AQ142" s="153">
        <v>0</v>
      </c>
      <c r="AR142" s="153">
        <v>0</v>
      </c>
      <c r="AS142" s="153">
        <v>32.372084086954601</v>
      </c>
      <c r="AT142" s="153">
        <v>-1731.0287063487201</v>
      </c>
      <c r="AU142" s="153">
        <v>0</v>
      </c>
      <c r="AV142" s="153">
        <v>-742.86860421716699</v>
      </c>
      <c r="AW142" s="153">
        <v>9308.3666424568692</v>
      </c>
      <c r="AX142" s="153">
        <v>8565.4980382397007</v>
      </c>
      <c r="AY142" s="153">
        <f t="shared" si="18"/>
        <v>9308.3666424568692</v>
      </c>
      <c r="AZ142" s="153">
        <f t="shared" si="19"/>
        <v>0</v>
      </c>
      <c r="BA142" s="153">
        <f t="shared" si="20"/>
        <v>-1731.0287063487201</v>
      </c>
    </row>
    <row r="143" spans="1:53" s="147" customFormat="1" x14ac:dyDescent="0.2">
      <c r="A143" s="152">
        <v>0.92708333333333304</v>
      </c>
      <c r="B143" s="153">
        <v>3692.5048097549302</v>
      </c>
      <c r="C143" s="153">
        <v>6523.1947976408301</v>
      </c>
      <c r="D143" s="153">
        <v>341.76708179013798</v>
      </c>
      <c r="E143" s="153">
        <v>468.92985010338202</v>
      </c>
      <c r="F143" s="153">
        <v>217.19133844580199</v>
      </c>
      <c r="G143" s="153">
        <v>0</v>
      </c>
      <c r="H143" s="153">
        <v>0</v>
      </c>
      <c r="I143" s="153">
        <v>44.170830721875198</v>
      </c>
      <c r="J143" s="153">
        <v>-1591.75010712365</v>
      </c>
      <c r="K143" s="153">
        <v>-112.062751838891</v>
      </c>
      <c r="L143" s="153">
        <v>-794.36408807655198</v>
      </c>
      <c r="M143" s="153">
        <v>9583.9458494944192</v>
      </c>
      <c r="N143" s="153">
        <v>8789.5817614178595</v>
      </c>
      <c r="O143" s="153">
        <f t="shared" si="12"/>
        <v>9583.9458494944192</v>
      </c>
      <c r="P143" s="153">
        <f t="shared" si="13"/>
        <v>0</v>
      </c>
      <c r="Q143" s="153">
        <f t="shared" si="14"/>
        <v>-1591.75010712365</v>
      </c>
      <c r="S143" s="152">
        <v>0.92708333333333304</v>
      </c>
      <c r="T143" s="153">
        <v>3657.53567260316</v>
      </c>
      <c r="U143" s="153">
        <v>6141.71114977659</v>
      </c>
      <c r="V143" s="153">
        <v>92.235521796645202</v>
      </c>
      <c r="W143" s="153">
        <v>454.85532443340298</v>
      </c>
      <c r="X143" s="153">
        <v>163.17987555662</v>
      </c>
      <c r="Y143" s="153">
        <v>0</v>
      </c>
      <c r="Z143" s="153">
        <v>0</v>
      </c>
      <c r="AA143" s="153">
        <v>250.48619278450099</v>
      </c>
      <c r="AB143" s="153">
        <v>-1442.08837529432</v>
      </c>
      <c r="AC143" s="153">
        <v>0</v>
      </c>
      <c r="AD143" s="153">
        <v>-785.37661164797498</v>
      </c>
      <c r="AE143" s="153">
        <v>9317.9153616566</v>
      </c>
      <c r="AF143" s="153">
        <v>8532.5387500086199</v>
      </c>
      <c r="AG143" s="153">
        <f t="shared" si="15"/>
        <v>9317.9153616566</v>
      </c>
      <c r="AH143" s="153">
        <f t="shared" si="16"/>
        <v>0</v>
      </c>
      <c r="AI143" s="153">
        <f t="shared" si="17"/>
        <v>-1442.08837529432</v>
      </c>
      <c r="AK143" s="152">
        <v>0.92708333333333304</v>
      </c>
      <c r="AL143" s="153">
        <v>3694.97042336101</v>
      </c>
      <c r="AM143" s="153">
        <v>5769.3028693645301</v>
      </c>
      <c r="AN143" s="153">
        <v>553.68009514104097</v>
      </c>
      <c r="AO143" s="153">
        <v>481.301557384028</v>
      </c>
      <c r="AP143" s="153">
        <v>267.574139187284</v>
      </c>
      <c r="AQ143" s="153">
        <v>0</v>
      </c>
      <c r="AR143" s="153">
        <v>0</v>
      </c>
      <c r="AS143" s="153">
        <v>36.149448309806999</v>
      </c>
      <c r="AT143" s="153">
        <v>-1558.5116536491</v>
      </c>
      <c r="AU143" s="153">
        <v>0</v>
      </c>
      <c r="AV143" s="153">
        <v>-739.49373531100002</v>
      </c>
      <c r="AW143" s="153">
        <v>9244.4668790985997</v>
      </c>
      <c r="AX143" s="153">
        <v>8504.9731437875998</v>
      </c>
      <c r="AY143" s="153">
        <f t="shared" si="18"/>
        <v>9244.4668790985997</v>
      </c>
      <c r="AZ143" s="153">
        <f t="shared" si="19"/>
        <v>0</v>
      </c>
      <c r="BA143" s="153">
        <f t="shared" si="20"/>
        <v>-1558.5116536491</v>
      </c>
    </row>
    <row r="144" spans="1:53" s="147" customFormat="1" x14ac:dyDescent="0.2">
      <c r="A144" s="152">
        <v>0.9375</v>
      </c>
      <c r="B144" s="153">
        <v>3694.7256234541301</v>
      </c>
      <c r="C144" s="153">
        <v>6624.4891061102599</v>
      </c>
      <c r="D144" s="153">
        <v>122.22103185683</v>
      </c>
      <c r="E144" s="153">
        <v>470.400241032309</v>
      </c>
      <c r="F144" s="153">
        <v>217.16762672075299</v>
      </c>
      <c r="G144" s="153">
        <v>0</v>
      </c>
      <c r="H144" s="153">
        <v>0</v>
      </c>
      <c r="I144" s="153">
        <v>43.832712067096303</v>
      </c>
      <c r="J144" s="153">
        <v>-1590.55900886321</v>
      </c>
      <c r="K144" s="153">
        <v>-111.942044431428</v>
      </c>
      <c r="L144" s="153">
        <v>-800.66744827728496</v>
      </c>
      <c r="M144" s="153">
        <v>9470.3352879467293</v>
      </c>
      <c r="N144" s="153">
        <v>8669.6678396694497</v>
      </c>
      <c r="O144" s="153">
        <f t="shared" si="12"/>
        <v>9470.3352879467293</v>
      </c>
      <c r="P144" s="153">
        <f t="shared" si="13"/>
        <v>0</v>
      </c>
      <c r="Q144" s="153">
        <f t="shared" si="14"/>
        <v>-1590.55900886321</v>
      </c>
      <c r="S144" s="152">
        <v>0.9375</v>
      </c>
      <c r="T144" s="153">
        <v>3658.3024806245999</v>
      </c>
      <c r="U144" s="153">
        <v>6203.9085880733301</v>
      </c>
      <c r="V144" s="153">
        <v>91.941223144141503</v>
      </c>
      <c r="W144" s="153">
        <v>452.39012575857299</v>
      </c>
      <c r="X144" s="153">
        <v>163.17987555662</v>
      </c>
      <c r="Y144" s="153">
        <v>0</v>
      </c>
      <c r="Z144" s="153">
        <v>0</v>
      </c>
      <c r="AA144" s="153">
        <v>251.51540181551701</v>
      </c>
      <c r="AB144" s="153">
        <v>-1463.1358164835999</v>
      </c>
      <c r="AC144" s="153">
        <v>-149.92522422241001</v>
      </c>
      <c r="AD144" s="153">
        <v>-790.95353240320901</v>
      </c>
      <c r="AE144" s="153">
        <v>9208.1766542667701</v>
      </c>
      <c r="AF144" s="153">
        <v>8417.2231218635607</v>
      </c>
      <c r="AG144" s="153">
        <f t="shared" si="15"/>
        <v>9208.1766542667701</v>
      </c>
      <c r="AH144" s="153">
        <f t="shared" si="16"/>
        <v>0</v>
      </c>
      <c r="AI144" s="153">
        <f t="shared" si="17"/>
        <v>-1463.1358164835999</v>
      </c>
      <c r="AK144" s="152">
        <v>0.9375</v>
      </c>
      <c r="AL144" s="153">
        <v>3694.0900867379601</v>
      </c>
      <c r="AM144" s="153">
        <v>5807.9456031254704</v>
      </c>
      <c r="AN144" s="153">
        <v>245.30630220782101</v>
      </c>
      <c r="AO144" s="153">
        <v>480.47237641327303</v>
      </c>
      <c r="AP144" s="153">
        <v>267.56112291007099</v>
      </c>
      <c r="AQ144" s="153">
        <v>0</v>
      </c>
      <c r="AR144" s="153">
        <v>0</v>
      </c>
      <c r="AS144" s="153">
        <v>34.598234304044198</v>
      </c>
      <c r="AT144" s="153">
        <v>-1391.98465880454</v>
      </c>
      <c r="AU144" s="153">
        <v>0</v>
      </c>
      <c r="AV144" s="153">
        <v>-737.56076219232602</v>
      </c>
      <c r="AW144" s="153">
        <v>9137.9890668941007</v>
      </c>
      <c r="AX144" s="153">
        <v>8400.4283047017798</v>
      </c>
      <c r="AY144" s="153">
        <f t="shared" si="18"/>
        <v>9137.9890668941007</v>
      </c>
      <c r="AZ144" s="153">
        <f t="shared" si="19"/>
        <v>0</v>
      </c>
      <c r="BA144" s="153">
        <f t="shared" si="20"/>
        <v>-1391.98465880454</v>
      </c>
    </row>
    <row r="145" spans="1:53" s="147" customFormat="1" x14ac:dyDescent="0.2">
      <c r="A145" s="152">
        <v>0.94791666666666696</v>
      </c>
      <c r="B145" s="153">
        <v>3696.2861587185698</v>
      </c>
      <c r="C145" s="153">
        <v>6577.6702300481202</v>
      </c>
      <c r="D145" s="153">
        <v>97.244817898083497</v>
      </c>
      <c r="E145" s="153">
        <v>471.10399057452901</v>
      </c>
      <c r="F145" s="153">
        <v>217.14687896133501</v>
      </c>
      <c r="G145" s="153">
        <v>0</v>
      </c>
      <c r="H145" s="153">
        <v>0</v>
      </c>
      <c r="I145" s="153">
        <v>49.432551690226703</v>
      </c>
      <c r="J145" s="153">
        <v>-1621.85247396764</v>
      </c>
      <c r="K145" s="153">
        <v>-111.98898622941999</v>
      </c>
      <c r="L145" s="153">
        <v>-796.45215485121696</v>
      </c>
      <c r="M145" s="153">
        <v>9375.0431676938097</v>
      </c>
      <c r="N145" s="153">
        <v>8578.5910128425894</v>
      </c>
      <c r="O145" s="153">
        <f t="shared" si="12"/>
        <v>9375.0431676938097</v>
      </c>
      <c r="P145" s="153">
        <f t="shared" si="13"/>
        <v>0</v>
      </c>
      <c r="Q145" s="153">
        <f t="shared" si="14"/>
        <v>-1621.85247396764</v>
      </c>
      <c r="S145" s="152">
        <v>0.94791666666666696</v>
      </c>
      <c r="T145" s="153">
        <v>3658.7292954671302</v>
      </c>
      <c r="U145" s="153">
        <v>6229.70591050434</v>
      </c>
      <c r="V145" s="153">
        <v>92.188702449495906</v>
      </c>
      <c r="W145" s="153">
        <v>453.58688988064102</v>
      </c>
      <c r="X145" s="153">
        <v>163.17987555662</v>
      </c>
      <c r="Y145" s="153">
        <v>0</v>
      </c>
      <c r="Z145" s="153">
        <v>0</v>
      </c>
      <c r="AA145" s="153">
        <v>244.61059429883301</v>
      </c>
      <c r="AB145" s="153">
        <v>-1438.5270414389199</v>
      </c>
      <c r="AC145" s="153">
        <v>-315.66914647424301</v>
      </c>
      <c r="AD145" s="153">
        <v>-793.29776706960399</v>
      </c>
      <c r="AE145" s="153">
        <v>9087.8050802438993</v>
      </c>
      <c r="AF145" s="153">
        <v>8294.5073131742902</v>
      </c>
      <c r="AG145" s="153">
        <f t="shared" si="15"/>
        <v>9087.8050802438993</v>
      </c>
      <c r="AH145" s="153">
        <f t="shared" si="16"/>
        <v>0</v>
      </c>
      <c r="AI145" s="153">
        <f t="shared" si="17"/>
        <v>-1438.5270414389199</v>
      </c>
      <c r="AK145" s="152">
        <v>0.94791666666666696</v>
      </c>
      <c r="AL145" s="153">
        <v>3695.0971463753199</v>
      </c>
      <c r="AM145" s="153">
        <v>5803.2891649295098</v>
      </c>
      <c r="AN145" s="153">
        <v>97.149885690833798</v>
      </c>
      <c r="AO145" s="153">
        <v>480.10386420738899</v>
      </c>
      <c r="AP145" s="153">
        <v>267.40135835543998</v>
      </c>
      <c r="AQ145" s="153">
        <v>0</v>
      </c>
      <c r="AR145" s="153">
        <v>0</v>
      </c>
      <c r="AS145" s="153">
        <v>35.389770754708202</v>
      </c>
      <c r="AT145" s="153">
        <v>-1389.5490729199601</v>
      </c>
      <c r="AU145" s="153">
        <v>0</v>
      </c>
      <c r="AV145" s="153">
        <v>-734.68416935586504</v>
      </c>
      <c r="AW145" s="153">
        <v>8988.8821173932392</v>
      </c>
      <c r="AX145" s="153">
        <v>8254.1979480373793</v>
      </c>
      <c r="AY145" s="153">
        <f t="shared" si="18"/>
        <v>8988.8821173932392</v>
      </c>
      <c r="AZ145" s="153">
        <f t="shared" si="19"/>
        <v>0</v>
      </c>
      <c r="BA145" s="153">
        <f t="shared" si="20"/>
        <v>-1389.5490729199601</v>
      </c>
    </row>
    <row r="146" spans="1:53" s="147" customFormat="1" x14ac:dyDescent="0.2">
      <c r="A146" s="152">
        <v>0.95833333333333304</v>
      </c>
      <c r="B146" s="153">
        <v>3696.5796230370702</v>
      </c>
      <c r="C146" s="153">
        <v>6665.1312484152804</v>
      </c>
      <c r="D146" s="153">
        <v>95.259821287753198</v>
      </c>
      <c r="E146" s="153">
        <v>458.86338137387798</v>
      </c>
      <c r="F146" s="153">
        <v>218.22696283506301</v>
      </c>
      <c r="G146" s="153">
        <v>0</v>
      </c>
      <c r="H146" s="153">
        <v>0</v>
      </c>
      <c r="I146" s="153">
        <v>50.904526144740998</v>
      </c>
      <c r="J146" s="153">
        <v>-1692.8577359962001</v>
      </c>
      <c r="K146" s="153">
        <v>-226.55975548815201</v>
      </c>
      <c r="L146" s="153">
        <v>-803.48705736026795</v>
      </c>
      <c r="M146" s="153">
        <v>9265.5480716094407</v>
      </c>
      <c r="N146" s="153">
        <v>8462.0610142491696</v>
      </c>
      <c r="O146" s="153">
        <f t="shared" si="12"/>
        <v>9265.5480716094407</v>
      </c>
      <c r="P146" s="153">
        <f t="shared" si="13"/>
        <v>0</v>
      </c>
      <c r="Q146" s="153">
        <f t="shared" si="14"/>
        <v>-1692.8577359962001</v>
      </c>
      <c r="S146" s="152">
        <v>0.95833333333333304</v>
      </c>
      <c r="T146" s="153">
        <v>3658.4959042483601</v>
      </c>
      <c r="U146" s="153">
        <v>6259.02427820296</v>
      </c>
      <c r="V146" s="153">
        <v>90.349342887948097</v>
      </c>
      <c r="W146" s="153">
        <v>449.85910730045299</v>
      </c>
      <c r="X146" s="153">
        <v>162.06142294383201</v>
      </c>
      <c r="Y146" s="153">
        <v>0</v>
      </c>
      <c r="Z146" s="153">
        <v>0</v>
      </c>
      <c r="AA146" s="153">
        <v>239.491611221417</v>
      </c>
      <c r="AB146" s="153">
        <v>-1533.9796433537999</v>
      </c>
      <c r="AC146" s="153">
        <v>-314.70941977170997</v>
      </c>
      <c r="AD146" s="153">
        <v>-795.65981057385204</v>
      </c>
      <c r="AE146" s="153">
        <v>9010.5926036794608</v>
      </c>
      <c r="AF146" s="153">
        <v>8214.9327931056105</v>
      </c>
      <c r="AG146" s="153">
        <f t="shared" si="15"/>
        <v>9010.5926036794608</v>
      </c>
      <c r="AH146" s="153">
        <f t="shared" si="16"/>
        <v>0</v>
      </c>
      <c r="AI146" s="153">
        <f t="shared" si="17"/>
        <v>-1533.9796433537999</v>
      </c>
      <c r="AK146" s="152">
        <v>0.95833333333333304</v>
      </c>
      <c r="AL146" s="153">
        <v>3695.7641070376299</v>
      </c>
      <c r="AM146" s="153">
        <v>5876.4276047962903</v>
      </c>
      <c r="AN146" s="153">
        <v>98.534587938503904</v>
      </c>
      <c r="AO146" s="153">
        <v>468.11397355839301</v>
      </c>
      <c r="AP146" s="153">
        <v>265.479799026058</v>
      </c>
      <c r="AQ146" s="153">
        <v>0</v>
      </c>
      <c r="AR146" s="153">
        <v>0</v>
      </c>
      <c r="AS146" s="153">
        <v>34.278913234149996</v>
      </c>
      <c r="AT146" s="153">
        <v>-1510.2563097718401</v>
      </c>
      <c r="AU146" s="153">
        <v>0</v>
      </c>
      <c r="AV146" s="153">
        <v>-740.50934286501797</v>
      </c>
      <c r="AW146" s="153">
        <v>8928.3426758191908</v>
      </c>
      <c r="AX146" s="153">
        <v>8187.8333329541802</v>
      </c>
      <c r="AY146" s="153">
        <f t="shared" si="18"/>
        <v>8928.3426758191908</v>
      </c>
      <c r="AZ146" s="153">
        <f t="shared" si="19"/>
        <v>0</v>
      </c>
      <c r="BA146" s="153">
        <f t="shared" si="20"/>
        <v>-1510.2563097718401</v>
      </c>
    </row>
    <row r="147" spans="1:53" s="147" customFormat="1" x14ac:dyDescent="0.2">
      <c r="A147" s="152">
        <v>0.96875</v>
      </c>
      <c r="B147" s="153">
        <v>3695.8793074985001</v>
      </c>
      <c r="C147" s="153">
        <v>6594.0203205630796</v>
      </c>
      <c r="D147" s="153">
        <v>95.186302970320199</v>
      </c>
      <c r="E147" s="153">
        <v>455.889058545181</v>
      </c>
      <c r="F147" s="153">
        <v>218.15001678541799</v>
      </c>
      <c r="G147" s="153">
        <v>0</v>
      </c>
      <c r="H147" s="153">
        <v>0</v>
      </c>
      <c r="I147" s="153">
        <v>44.820576892143002</v>
      </c>
      <c r="J147" s="153">
        <v>-1752.23207237664</v>
      </c>
      <c r="K147" s="153">
        <v>-226.59999043793701</v>
      </c>
      <c r="L147" s="153">
        <v>-796.99534142169296</v>
      </c>
      <c r="M147" s="153">
        <v>9125.1135204400598</v>
      </c>
      <c r="N147" s="153">
        <v>8328.1181790183691</v>
      </c>
      <c r="O147" s="153">
        <f t="shared" si="12"/>
        <v>9125.1135204400598</v>
      </c>
      <c r="P147" s="153">
        <f t="shared" si="13"/>
        <v>0</v>
      </c>
      <c r="Q147" s="153">
        <f t="shared" si="14"/>
        <v>-1752.23207237664</v>
      </c>
      <c r="S147" s="152">
        <v>0.96875</v>
      </c>
      <c r="T147" s="153">
        <v>3658.91596285792</v>
      </c>
      <c r="U147" s="153">
        <v>6202.4609858583499</v>
      </c>
      <c r="V147" s="153">
        <v>90.121930037682503</v>
      </c>
      <c r="W147" s="153">
        <v>448.39756589417902</v>
      </c>
      <c r="X147" s="153">
        <v>162.06142294383201</v>
      </c>
      <c r="Y147" s="153">
        <v>0</v>
      </c>
      <c r="Z147" s="153">
        <v>0</v>
      </c>
      <c r="AA147" s="153">
        <v>228.387759805889</v>
      </c>
      <c r="AB147" s="153">
        <v>-1596.5122490336701</v>
      </c>
      <c r="AC147" s="153">
        <v>-314.615463092205</v>
      </c>
      <c r="AD147" s="153">
        <v>-790.31738210172398</v>
      </c>
      <c r="AE147" s="153">
        <v>8879.2179152719891</v>
      </c>
      <c r="AF147" s="153">
        <v>8088.9005331702601</v>
      </c>
      <c r="AG147" s="153">
        <f t="shared" si="15"/>
        <v>8879.2179152719891</v>
      </c>
      <c r="AH147" s="153">
        <f t="shared" si="16"/>
        <v>0</v>
      </c>
      <c r="AI147" s="153">
        <f t="shared" si="17"/>
        <v>-1596.5122490336701</v>
      </c>
      <c r="AK147" s="152">
        <v>0.96875</v>
      </c>
      <c r="AL147" s="153">
        <v>3697.7114374385601</v>
      </c>
      <c r="AM147" s="153">
        <v>5883.6892143743898</v>
      </c>
      <c r="AN147" s="153">
        <v>94.975836238577202</v>
      </c>
      <c r="AO147" s="153">
        <v>469.40270326544697</v>
      </c>
      <c r="AP147" s="153">
        <v>265.07107337575297</v>
      </c>
      <c r="AQ147" s="153">
        <v>0</v>
      </c>
      <c r="AR147" s="153">
        <v>0</v>
      </c>
      <c r="AS147" s="153">
        <v>34.645659848746099</v>
      </c>
      <c r="AT147" s="153">
        <v>-1646.69460635922</v>
      </c>
      <c r="AU147" s="153">
        <v>0</v>
      </c>
      <c r="AV147" s="153">
        <v>-741.26049132081403</v>
      </c>
      <c r="AW147" s="153">
        <v>8798.8013181822498</v>
      </c>
      <c r="AX147" s="153">
        <v>8057.5408268614401</v>
      </c>
      <c r="AY147" s="153">
        <f t="shared" si="18"/>
        <v>8798.8013181822498</v>
      </c>
      <c r="AZ147" s="153">
        <f t="shared" si="19"/>
        <v>0</v>
      </c>
      <c r="BA147" s="153">
        <f t="shared" si="20"/>
        <v>-1646.69460635922</v>
      </c>
    </row>
    <row r="148" spans="1:53" s="147" customFormat="1" x14ac:dyDescent="0.2">
      <c r="A148" s="152">
        <v>0.97916666666666696</v>
      </c>
      <c r="B148" s="153">
        <v>3695.6326046936902</v>
      </c>
      <c r="C148" s="153">
        <v>6531.8928385505396</v>
      </c>
      <c r="D148" s="153">
        <v>93.883021898872897</v>
      </c>
      <c r="E148" s="153">
        <v>455.23831120839202</v>
      </c>
      <c r="F148" s="153">
        <v>218.05442778950501</v>
      </c>
      <c r="G148" s="153">
        <v>0</v>
      </c>
      <c r="H148" s="153">
        <v>0</v>
      </c>
      <c r="I148" s="153">
        <v>43.485261678242701</v>
      </c>
      <c r="J148" s="153">
        <v>-1811.05530913743</v>
      </c>
      <c r="K148" s="153">
        <v>-226.767636573663</v>
      </c>
      <c r="L148" s="153">
        <v>-791.48035323078898</v>
      </c>
      <c r="M148" s="153">
        <v>9000.3635201081506</v>
      </c>
      <c r="N148" s="153">
        <v>8208.8831668773601</v>
      </c>
      <c r="O148" s="153">
        <f t="shared" si="12"/>
        <v>9000.3635201081506</v>
      </c>
      <c r="P148" s="153">
        <f t="shared" si="13"/>
        <v>0</v>
      </c>
      <c r="Q148" s="153">
        <f t="shared" si="14"/>
        <v>-1811.05530913743</v>
      </c>
      <c r="S148" s="152">
        <v>0.97916666666666696</v>
      </c>
      <c r="T148" s="153">
        <v>3657.5622905330401</v>
      </c>
      <c r="U148" s="153">
        <v>6207.83910003443</v>
      </c>
      <c r="V148" s="153">
        <v>90.155372938801605</v>
      </c>
      <c r="W148" s="153">
        <v>447.70205624190203</v>
      </c>
      <c r="X148" s="153">
        <v>162.06142294383201</v>
      </c>
      <c r="Y148" s="153">
        <v>0</v>
      </c>
      <c r="Z148" s="153">
        <v>0</v>
      </c>
      <c r="AA148" s="153">
        <v>234.33577000738401</v>
      </c>
      <c r="AB148" s="153">
        <v>-1426.99897748331</v>
      </c>
      <c r="AC148" s="153">
        <v>-594.56670360615499</v>
      </c>
      <c r="AD148" s="153">
        <v>-790.77416194137902</v>
      </c>
      <c r="AE148" s="153">
        <v>8778.0903316099193</v>
      </c>
      <c r="AF148" s="153">
        <v>7987.3161696685402</v>
      </c>
      <c r="AG148" s="153">
        <f t="shared" si="15"/>
        <v>8778.0903316099193</v>
      </c>
      <c r="AH148" s="153">
        <f t="shared" si="16"/>
        <v>0</v>
      </c>
      <c r="AI148" s="153">
        <f t="shared" si="17"/>
        <v>-1426.99897748331</v>
      </c>
      <c r="AK148" s="152">
        <v>0.97916666666666696</v>
      </c>
      <c r="AL148" s="153">
        <v>3698.0249152998399</v>
      </c>
      <c r="AM148" s="153">
        <v>5931.7585278297001</v>
      </c>
      <c r="AN148" s="153">
        <v>95.0226622143105</v>
      </c>
      <c r="AO148" s="153">
        <v>470.654109667471</v>
      </c>
      <c r="AP148" s="153">
        <v>265.09786738019397</v>
      </c>
      <c r="AQ148" s="153">
        <v>0</v>
      </c>
      <c r="AR148" s="153">
        <v>0</v>
      </c>
      <c r="AS148" s="153">
        <v>33.5676001860109</v>
      </c>
      <c r="AT148" s="153">
        <v>-1585.8630788937701</v>
      </c>
      <c r="AU148" s="153">
        <v>-210.69314241212999</v>
      </c>
      <c r="AV148" s="153">
        <v>-745.56047594987501</v>
      </c>
      <c r="AW148" s="153">
        <v>8697.5694612716306</v>
      </c>
      <c r="AX148" s="153">
        <v>7952.0089853217496</v>
      </c>
      <c r="AY148" s="153">
        <f t="shared" si="18"/>
        <v>8697.5694612716306</v>
      </c>
      <c r="AZ148" s="153">
        <f t="shared" si="19"/>
        <v>0</v>
      </c>
      <c r="BA148" s="153">
        <f t="shared" si="20"/>
        <v>-1585.8630788937701</v>
      </c>
    </row>
    <row r="149" spans="1:53" s="147" customFormat="1" x14ac:dyDescent="0.2">
      <c r="A149" s="152">
        <v>0.98958333333333304</v>
      </c>
      <c r="B149" s="153">
        <v>3692.4914911901001</v>
      </c>
      <c r="C149" s="153">
        <v>6347.59747363103</v>
      </c>
      <c r="D149" s="153">
        <v>82.828523894127798</v>
      </c>
      <c r="E149" s="153">
        <v>452.73109334797402</v>
      </c>
      <c r="F149" s="153">
        <v>223.00971120201399</v>
      </c>
      <c r="G149" s="153">
        <v>0</v>
      </c>
      <c r="H149" s="153">
        <v>0</v>
      </c>
      <c r="I149" s="153">
        <v>42.4180125764317</v>
      </c>
      <c r="J149" s="153">
        <v>-1918.3077536948999</v>
      </c>
      <c r="K149" s="153">
        <v>-44.822418610219302</v>
      </c>
      <c r="L149" s="153">
        <v>-774.95504221566796</v>
      </c>
      <c r="M149" s="153">
        <v>8877.9461335365595</v>
      </c>
      <c r="N149" s="153">
        <v>8102.9910913208896</v>
      </c>
      <c r="O149" s="153">
        <f t="shared" si="12"/>
        <v>8877.9461335365595</v>
      </c>
      <c r="P149" s="153">
        <f t="shared" si="13"/>
        <v>0</v>
      </c>
      <c r="Q149" s="153">
        <f t="shared" si="14"/>
        <v>-1918.3077536948999</v>
      </c>
      <c r="S149" s="152">
        <v>0.98958333333333304</v>
      </c>
      <c r="T149" s="153">
        <v>3658.2091469292</v>
      </c>
      <c r="U149" s="153">
        <v>6176.2851730930997</v>
      </c>
      <c r="V149" s="153">
        <v>90.128619026144904</v>
      </c>
      <c r="W149" s="153">
        <v>447.96003481019</v>
      </c>
      <c r="X149" s="153">
        <v>162.01301969522899</v>
      </c>
      <c r="Y149" s="153">
        <v>0</v>
      </c>
      <c r="Z149" s="153">
        <v>0</v>
      </c>
      <c r="AA149" s="153">
        <v>241.49259363876999</v>
      </c>
      <c r="AB149" s="153">
        <v>-1514.48324596458</v>
      </c>
      <c r="AC149" s="153">
        <v>-631.10337872011303</v>
      </c>
      <c r="AD149" s="153">
        <v>-788.04602480935898</v>
      </c>
      <c r="AE149" s="153">
        <v>8630.5019625079403</v>
      </c>
      <c r="AF149" s="153">
        <v>7842.4559376985799</v>
      </c>
      <c r="AG149" s="153">
        <f t="shared" si="15"/>
        <v>8630.5019625079403</v>
      </c>
      <c r="AH149" s="153">
        <f t="shared" si="16"/>
        <v>0</v>
      </c>
      <c r="AI149" s="153">
        <f t="shared" si="17"/>
        <v>-1514.48324596458</v>
      </c>
      <c r="AK149" s="152">
        <v>0.98958333333333304</v>
      </c>
      <c r="AL149" s="153">
        <v>3698.03823399773</v>
      </c>
      <c r="AM149" s="153">
        <v>5899.0090148434101</v>
      </c>
      <c r="AN149" s="153">
        <v>96.534462809886506</v>
      </c>
      <c r="AO149" s="153">
        <v>469.78862912820898</v>
      </c>
      <c r="AP149" s="153">
        <v>255.76023892809599</v>
      </c>
      <c r="AQ149" s="153">
        <v>0</v>
      </c>
      <c r="AR149" s="153">
        <v>0</v>
      </c>
      <c r="AS149" s="153">
        <v>31.5673439031412</v>
      </c>
      <c r="AT149" s="153">
        <v>-1422.0396620517599</v>
      </c>
      <c r="AU149" s="153">
        <v>-469.77100725059199</v>
      </c>
      <c r="AV149" s="153">
        <v>-742.55616262723595</v>
      </c>
      <c r="AW149" s="153">
        <v>8558.8872543081197</v>
      </c>
      <c r="AX149" s="153">
        <v>7816.3310916808796</v>
      </c>
      <c r="AY149" s="153">
        <f t="shared" si="18"/>
        <v>8558.8872543081197</v>
      </c>
      <c r="AZ149" s="153">
        <f t="shared" si="19"/>
        <v>0</v>
      </c>
      <c r="BA149" s="153">
        <f t="shared" si="20"/>
        <v>-1422.0396620517599</v>
      </c>
    </row>
    <row r="150" spans="1:53" s="147" customFormat="1" x14ac:dyDescent="0.2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A54:O149">
    <cfRule type="expression" dxfId="5" priority="3">
      <formula>$M54=MAX($M$52:$M$149)</formula>
    </cfRule>
  </conditionalFormatting>
  <conditionalFormatting sqref="S54:AG149">
    <cfRule type="expression" dxfId="4" priority="2">
      <formula>$AE54=MAX($AE$52:$AE$149)</formula>
    </cfRule>
  </conditionalFormatting>
  <conditionalFormatting sqref="AK54:AY149">
    <cfRule type="expression" dxfId="3" priority="1">
      <formula>$AW54=MAX($AW$52:$AW$149)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0"/>
  <sheetViews>
    <sheetView showGridLines="0" zoomScaleNormal="100" zoomScaleSheetLayoutView="100" workbookViewId="0"/>
  </sheetViews>
  <sheetFormatPr defaultColWidth="9.140625" defaultRowHeight="12" x14ac:dyDescent="0.2"/>
  <cols>
    <col min="1" max="3" width="8.7109375" style="143" customWidth="1"/>
    <col min="4" max="4" width="15.28515625" style="143" customWidth="1"/>
    <col min="5" max="5" width="7.7109375" style="143" customWidth="1"/>
    <col min="6" max="6" width="6" style="143" customWidth="1"/>
    <col min="7" max="7" width="2.855468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 x14ac:dyDescent="0.25">
      <c r="A1" s="416" t="str">
        <f>"9.4  Minima zatížení ES ČR za "&amp;O1</f>
        <v>9.4  Minima zatížení ES ČR za I. čtvrtletí 2022</v>
      </c>
      <c r="B1" s="140"/>
      <c r="N1" s="142"/>
      <c r="O1" s="218" t="str">
        <f>'3.1'!N1</f>
        <v>I. čtvrtletí 2022</v>
      </c>
    </row>
    <row r="2" spans="1:15" ht="6" customHeight="1" x14ac:dyDescent="0.2">
      <c r="B2" s="144"/>
    </row>
    <row r="3" spans="1:15" s="145" customFormat="1" x14ac:dyDescent="0.2">
      <c r="A3" s="594" t="str">
        <f>"Struktura pokrytí denního minima zatížení - "&amp;LOWER('9.2'!A3:B4)</f>
        <v>Struktura pokrytí denního minima zatížení - leden</v>
      </c>
      <c r="B3" s="594"/>
      <c r="C3" s="594"/>
      <c r="D3" s="594"/>
      <c r="E3" s="420" t="s">
        <v>4</v>
      </c>
      <c r="F3" s="420"/>
    </row>
    <row r="4" spans="1:15" s="145" customFormat="1" x14ac:dyDescent="0.2">
      <c r="A4" s="593" t="s">
        <v>260</v>
      </c>
      <c r="B4" s="593"/>
      <c r="C4" s="593"/>
      <c r="D4" s="593"/>
      <c r="E4" s="423">
        <f>SUM(E5:E14)</f>
        <v>5491.2071597657114</v>
      </c>
      <c r="F4" s="424">
        <f>E4/$E$4</f>
        <v>1</v>
      </c>
    </row>
    <row r="5" spans="1:15" s="145" customFormat="1" x14ac:dyDescent="0.2">
      <c r="A5" s="592" t="s">
        <v>280</v>
      </c>
      <c r="B5" s="592"/>
      <c r="C5" s="592"/>
      <c r="D5" s="592"/>
      <c r="E5" s="418">
        <f t="array" ref="E5:E14">TRANSPOSE(INDEX(B54:K149,MATCH(MIN(M54:M149),M54:M149,0),0))</f>
        <v>3653.6442334384001</v>
      </c>
      <c r="F5" s="419">
        <f t="shared" ref="F5:F14" si="0">E5/$E$4</f>
        <v>0.66536266564641622</v>
      </c>
    </row>
    <row r="6" spans="1:15" s="145" customFormat="1" x14ac:dyDescent="0.2">
      <c r="A6" s="592" t="s">
        <v>281</v>
      </c>
      <c r="B6" s="592"/>
      <c r="C6" s="592"/>
      <c r="D6" s="592"/>
      <c r="E6" s="418">
        <v>3095.0830549853499</v>
      </c>
      <c r="F6" s="419">
        <f t="shared" si="0"/>
        <v>0.56364346944750943</v>
      </c>
    </row>
    <row r="7" spans="1:15" s="145" customFormat="1" x14ac:dyDescent="0.2">
      <c r="A7" s="592" t="s">
        <v>284</v>
      </c>
      <c r="B7" s="592"/>
      <c r="C7" s="592"/>
      <c r="D7" s="592"/>
      <c r="E7" s="418">
        <v>69.301135129699801</v>
      </c>
      <c r="F7" s="419">
        <f t="shared" si="0"/>
        <v>1.2620382570424936E-2</v>
      </c>
    </row>
    <row r="8" spans="1:15" s="145" customFormat="1" x14ac:dyDescent="0.2">
      <c r="A8" s="425" t="s">
        <v>285</v>
      </c>
      <c r="B8" s="425"/>
      <c r="C8" s="425"/>
      <c r="D8" s="425"/>
      <c r="E8" s="418">
        <v>443.42331744127</v>
      </c>
      <c r="F8" s="419">
        <f t="shared" si="0"/>
        <v>8.075151866246276E-2</v>
      </c>
    </row>
    <row r="9" spans="1:15" s="145" customFormat="1" x14ac:dyDescent="0.2">
      <c r="A9" s="592" t="s">
        <v>282</v>
      </c>
      <c r="B9" s="592"/>
      <c r="C9" s="592"/>
      <c r="D9" s="592"/>
      <c r="E9" s="418">
        <v>148.97088005663301</v>
      </c>
      <c r="F9" s="419">
        <f t="shared" si="0"/>
        <v>2.7128985616887383E-2</v>
      </c>
    </row>
    <row r="10" spans="1:15" s="145" customFormat="1" x14ac:dyDescent="0.2">
      <c r="A10" s="592" t="s">
        <v>286</v>
      </c>
      <c r="B10" s="592"/>
      <c r="C10" s="592"/>
      <c r="D10" s="592"/>
      <c r="E10" s="418">
        <v>0</v>
      </c>
      <c r="F10" s="419">
        <f t="shared" si="0"/>
        <v>0</v>
      </c>
    </row>
    <row r="11" spans="1:15" s="145" customFormat="1" x14ac:dyDescent="0.2">
      <c r="A11" s="592" t="s">
        <v>287</v>
      </c>
      <c r="B11" s="592"/>
      <c r="C11" s="592"/>
      <c r="D11" s="592"/>
      <c r="E11" s="418">
        <v>0</v>
      </c>
      <c r="F11" s="419">
        <f t="shared" si="0"/>
        <v>0</v>
      </c>
    </row>
    <row r="12" spans="1:15" s="145" customFormat="1" x14ac:dyDescent="0.2">
      <c r="A12" s="592" t="s">
        <v>288</v>
      </c>
      <c r="B12" s="592"/>
      <c r="C12" s="592"/>
      <c r="D12" s="592"/>
      <c r="E12" s="418">
        <v>161.87539645573099</v>
      </c>
      <c r="F12" s="419">
        <f t="shared" si="0"/>
        <v>2.9479018318922353E-2</v>
      </c>
    </row>
    <row r="13" spans="1:15" s="145" customFormat="1" x14ac:dyDescent="0.2">
      <c r="A13" s="592" t="s">
        <v>277</v>
      </c>
      <c r="B13" s="592"/>
      <c r="C13" s="592"/>
      <c r="D13" s="592"/>
      <c r="E13" s="418">
        <v>-996.77139344263298</v>
      </c>
      <c r="F13" s="419">
        <f t="shared" si="0"/>
        <v>-0.18152136032055316</v>
      </c>
    </row>
    <row r="14" spans="1:15" s="145" customFormat="1" x14ac:dyDescent="0.2">
      <c r="A14" s="595" t="s">
        <v>92</v>
      </c>
      <c r="B14" s="595"/>
      <c r="C14" s="595"/>
      <c r="D14" s="595"/>
      <c r="E14" s="421">
        <v>-1084.3194642987401</v>
      </c>
      <c r="F14" s="422">
        <f t="shared" si="0"/>
        <v>-0.19746467994207012</v>
      </c>
    </row>
    <row r="15" spans="1:15" s="145" customFormat="1" x14ac:dyDescent="0.2">
      <c r="A15" s="146"/>
      <c r="B15" s="146"/>
      <c r="C15" s="146"/>
      <c r="D15" s="146"/>
      <c r="E15" s="146"/>
      <c r="F15" s="417" t="s">
        <v>283</v>
      </c>
    </row>
    <row r="16" spans="1:15" s="145" customFormat="1" x14ac:dyDescent="0.2"/>
    <row r="17" spans="1:6" s="145" customFormat="1" x14ac:dyDescent="0.2"/>
    <row r="18" spans="1:6" s="145" customFormat="1" x14ac:dyDescent="0.2">
      <c r="A18" s="593" t="str">
        <f>"Struktura pokrytí denního minima zatížení - "&amp;LOWER('9.2'!G3)</f>
        <v>Struktura pokrytí denního minima zatížení - únor</v>
      </c>
      <c r="B18" s="593"/>
      <c r="C18" s="593"/>
      <c r="D18" s="593"/>
      <c r="E18" s="420" t="s">
        <v>4</v>
      </c>
      <c r="F18" s="420"/>
    </row>
    <row r="19" spans="1:6" s="145" customFormat="1" x14ac:dyDescent="0.2">
      <c r="A19" s="593" t="s">
        <v>260</v>
      </c>
      <c r="B19" s="593"/>
      <c r="C19" s="593"/>
      <c r="D19" s="593"/>
      <c r="E19" s="423">
        <f>SUM(E20:E29)</f>
        <v>6824.0372092083635</v>
      </c>
      <c r="F19" s="424">
        <f>E19/$E$19</f>
        <v>1</v>
      </c>
    </row>
    <row r="20" spans="1:6" s="145" customFormat="1" x14ac:dyDescent="0.2">
      <c r="A20" s="592" t="s">
        <v>280</v>
      </c>
      <c r="B20" s="592"/>
      <c r="C20" s="592"/>
      <c r="D20" s="592"/>
      <c r="E20" s="418">
        <f t="array" ref="E20:E29">TRANSPOSE(INDEX(T54:AC149,MATCH(MIN(AE54:AE149),AE54:AE149,0),0))</f>
        <v>3691.7641488920399</v>
      </c>
      <c r="F20" s="419">
        <f t="shared" ref="F20:F29" si="1">E20/$E$19</f>
        <v>0.54099414110907385</v>
      </c>
    </row>
    <row r="21" spans="1:6" s="145" customFormat="1" x14ac:dyDescent="0.2">
      <c r="A21" s="592" t="s">
        <v>281</v>
      </c>
      <c r="B21" s="592"/>
      <c r="C21" s="592"/>
      <c r="D21" s="592"/>
      <c r="E21" s="418">
        <v>3546.6308112277702</v>
      </c>
      <c r="F21" s="419">
        <f t="shared" si="1"/>
        <v>0.51972618297595774</v>
      </c>
    </row>
    <row r="22" spans="1:6" s="145" customFormat="1" x14ac:dyDescent="0.2">
      <c r="A22" s="592" t="s">
        <v>284</v>
      </c>
      <c r="B22" s="592"/>
      <c r="C22" s="592"/>
      <c r="D22" s="592"/>
      <c r="E22" s="418">
        <v>80.169322460533195</v>
      </c>
      <c r="F22" s="419">
        <f t="shared" si="1"/>
        <v>1.174807815413911E-2</v>
      </c>
    </row>
    <row r="23" spans="1:6" s="145" customFormat="1" x14ac:dyDescent="0.2">
      <c r="A23" s="425" t="s">
        <v>285</v>
      </c>
      <c r="B23" s="425"/>
      <c r="C23" s="425"/>
      <c r="D23" s="425"/>
      <c r="E23" s="418">
        <v>449.87287710838001</v>
      </c>
      <c r="F23" s="419">
        <f t="shared" si="1"/>
        <v>6.5924739756887757E-2</v>
      </c>
    </row>
    <row r="24" spans="1:6" s="145" customFormat="1" x14ac:dyDescent="0.2">
      <c r="A24" s="592" t="s">
        <v>282</v>
      </c>
      <c r="B24" s="592"/>
      <c r="C24" s="592"/>
      <c r="D24" s="592"/>
      <c r="E24" s="418">
        <v>207.51541551843201</v>
      </c>
      <c r="F24" s="419">
        <f t="shared" si="1"/>
        <v>3.0409478898856306E-2</v>
      </c>
    </row>
    <row r="25" spans="1:6" s="145" customFormat="1" x14ac:dyDescent="0.2">
      <c r="A25" s="592" t="s">
        <v>286</v>
      </c>
      <c r="B25" s="592"/>
      <c r="C25" s="592"/>
      <c r="D25" s="592"/>
      <c r="E25" s="418">
        <v>0</v>
      </c>
      <c r="F25" s="419">
        <f t="shared" si="1"/>
        <v>0</v>
      </c>
    </row>
    <row r="26" spans="1:6" s="145" customFormat="1" x14ac:dyDescent="0.2">
      <c r="A26" s="592" t="s">
        <v>287</v>
      </c>
      <c r="B26" s="592"/>
      <c r="C26" s="592"/>
      <c r="D26" s="592"/>
      <c r="E26" s="418">
        <v>0</v>
      </c>
      <c r="F26" s="419">
        <f t="shared" si="1"/>
        <v>0</v>
      </c>
    </row>
    <row r="27" spans="1:6" s="145" customFormat="1" x14ac:dyDescent="0.2">
      <c r="A27" s="592" t="s">
        <v>288</v>
      </c>
      <c r="B27" s="592"/>
      <c r="C27" s="592"/>
      <c r="D27" s="592"/>
      <c r="E27" s="418">
        <v>235.63047557965101</v>
      </c>
      <c r="F27" s="419">
        <f t="shared" si="1"/>
        <v>3.4529482820183185E-2</v>
      </c>
    </row>
    <row r="28" spans="1:6" s="145" customFormat="1" x14ac:dyDescent="0.2">
      <c r="A28" s="592" t="s">
        <v>277</v>
      </c>
      <c r="B28" s="592"/>
      <c r="C28" s="592"/>
      <c r="D28" s="592"/>
      <c r="E28" s="418">
        <v>-1302.32490696488</v>
      </c>
      <c r="F28" s="419">
        <f t="shared" si="1"/>
        <v>-0.19084375817991164</v>
      </c>
    </row>
    <row r="29" spans="1:6" s="145" customFormat="1" x14ac:dyDescent="0.2">
      <c r="A29" s="595" t="s">
        <v>92</v>
      </c>
      <c r="B29" s="595"/>
      <c r="C29" s="595"/>
      <c r="D29" s="595"/>
      <c r="E29" s="421">
        <v>-85.220934613563102</v>
      </c>
      <c r="F29" s="422">
        <f t="shared" si="1"/>
        <v>-1.2488345535186397E-2</v>
      </c>
    </row>
    <row r="30" spans="1:6" s="145" customFormat="1" x14ac:dyDescent="0.2">
      <c r="A30" s="146"/>
      <c r="B30" s="146"/>
      <c r="C30" s="146"/>
      <c r="D30" s="146"/>
      <c r="E30" s="146"/>
      <c r="F30" s="417" t="s">
        <v>283</v>
      </c>
    </row>
    <row r="31" spans="1:6" s="145" customFormat="1" x14ac:dyDescent="0.2"/>
    <row r="32" spans="1:6" s="145" customFormat="1" x14ac:dyDescent="0.2"/>
    <row r="33" spans="1:6" s="145" customFormat="1" x14ac:dyDescent="0.2">
      <c r="A33" s="593" t="str">
        <f>"Struktura pokrytí denního minima zatížení - "&amp;LOWER('9.2'!M3)</f>
        <v>Struktura pokrytí denního minima zatížení - březen</v>
      </c>
      <c r="B33" s="593"/>
      <c r="C33" s="593"/>
      <c r="D33" s="593"/>
      <c r="E33" s="420" t="s">
        <v>4</v>
      </c>
      <c r="F33" s="420"/>
    </row>
    <row r="34" spans="1:6" s="145" customFormat="1" x14ac:dyDescent="0.2">
      <c r="A34" s="593" t="s">
        <v>260</v>
      </c>
      <c r="B34" s="593"/>
      <c r="C34" s="593"/>
      <c r="D34" s="593"/>
      <c r="E34" s="423">
        <f>SUM(E35:E44)</f>
        <v>6141.1823387745153</v>
      </c>
      <c r="F34" s="424">
        <f>E34/$E$34</f>
        <v>1</v>
      </c>
    </row>
    <row r="35" spans="1:6" s="145" customFormat="1" x14ac:dyDescent="0.2">
      <c r="A35" s="592" t="s">
        <v>280</v>
      </c>
      <c r="B35" s="592"/>
      <c r="C35" s="592"/>
      <c r="D35" s="592"/>
      <c r="E35" s="418">
        <f t="array" ref="E35:E44">TRANSPOSE(INDEX(AL54:AU149,MATCH(MIN(AW54:AW149),AW54:AW149,0),0))</f>
        <v>3668.2606376847698</v>
      </c>
      <c r="F35" s="419">
        <f t="shared" ref="F35:F44" si="2">E35/$E$34</f>
        <v>0.597321563719728</v>
      </c>
    </row>
    <row r="36" spans="1:6" s="145" customFormat="1" x14ac:dyDescent="0.2">
      <c r="A36" s="592" t="s">
        <v>281</v>
      </c>
      <c r="B36" s="592"/>
      <c r="C36" s="592"/>
      <c r="D36" s="592"/>
      <c r="E36" s="418">
        <v>4117.6281622625702</v>
      </c>
      <c r="F36" s="419">
        <f t="shared" si="2"/>
        <v>0.67049436657571237</v>
      </c>
    </row>
    <row r="37" spans="1:6" s="145" customFormat="1" x14ac:dyDescent="0.2">
      <c r="A37" s="592" t="s">
        <v>284</v>
      </c>
      <c r="B37" s="592"/>
      <c r="C37" s="592"/>
      <c r="D37" s="592"/>
      <c r="E37" s="418">
        <v>79.918039410359796</v>
      </c>
      <c r="F37" s="419">
        <f t="shared" si="2"/>
        <v>1.3013461415364455E-2</v>
      </c>
    </row>
    <row r="38" spans="1:6" s="145" customFormat="1" x14ac:dyDescent="0.2">
      <c r="A38" s="425" t="s">
        <v>285</v>
      </c>
      <c r="B38" s="425"/>
      <c r="C38" s="425"/>
      <c r="D38" s="425"/>
      <c r="E38" s="418">
        <v>432.45212448634902</v>
      </c>
      <c r="F38" s="419">
        <f t="shared" si="2"/>
        <v>7.0418382101425384E-2</v>
      </c>
    </row>
    <row r="39" spans="1:6" s="145" customFormat="1" x14ac:dyDescent="0.2">
      <c r="A39" s="592" t="s">
        <v>282</v>
      </c>
      <c r="B39" s="592"/>
      <c r="C39" s="592"/>
      <c r="D39" s="592"/>
      <c r="E39" s="418">
        <v>217.16425075543</v>
      </c>
      <c r="F39" s="419">
        <f t="shared" si="2"/>
        <v>3.536196106477528E-2</v>
      </c>
    </row>
    <row r="40" spans="1:6" s="145" customFormat="1" x14ac:dyDescent="0.2">
      <c r="A40" s="592" t="s">
        <v>286</v>
      </c>
      <c r="B40" s="592"/>
      <c r="C40" s="592"/>
      <c r="D40" s="592"/>
      <c r="E40" s="418">
        <v>0</v>
      </c>
      <c r="F40" s="419">
        <f t="shared" si="2"/>
        <v>0</v>
      </c>
    </row>
    <row r="41" spans="1:6" s="145" customFormat="1" x14ac:dyDescent="0.2">
      <c r="A41" s="592" t="s">
        <v>287</v>
      </c>
      <c r="B41" s="592"/>
      <c r="C41" s="592"/>
      <c r="D41" s="592"/>
      <c r="E41" s="418">
        <v>0</v>
      </c>
      <c r="F41" s="419">
        <f t="shared" si="2"/>
        <v>0</v>
      </c>
    </row>
    <row r="42" spans="1:6" s="145" customFormat="1" x14ac:dyDescent="0.2">
      <c r="A42" s="592" t="s">
        <v>288</v>
      </c>
      <c r="B42" s="592"/>
      <c r="C42" s="592"/>
      <c r="D42" s="592"/>
      <c r="E42" s="418">
        <v>48.437678138458601</v>
      </c>
      <c r="F42" s="419">
        <f t="shared" si="2"/>
        <v>7.8873538459573629E-3</v>
      </c>
    </row>
    <row r="43" spans="1:6" s="145" customFormat="1" x14ac:dyDescent="0.2">
      <c r="A43" s="592" t="s">
        <v>277</v>
      </c>
      <c r="B43" s="592"/>
      <c r="C43" s="592"/>
      <c r="D43" s="592"/>
      <c r="E43" s="418">
        <v>-2422.6785539634202</v>
      </c>
      <c r="F43" s="419">
        <f t="shared" si="2"/>
        <v>-0.39449708872296246</v>
      </c>
    </row>
    <row r="44" spans="1:6" s="145" customFormat="1" x14ac:dyDescent="0.2">
      <c r="A44" s="595" t="s">
        <v>92</v>
      </c>
      <c r="B44" s="595"/>
      <c r="C44" s="595"/>
      <c r="D44" s="595"/>
      <c r="E44" s="421">
        <v>0</v>
      </c>
      <c r="F44" s="422">
        <f t="shared" si="2"/>
        <v>0</v>
      </c>
    </row>
    <row r="45" spans="1:6" s="145" customFormat="1" x14ac:dyDescent="0.2">
      <c r="A45" s="146" t="s">
        <v>315</v>
      </c>
      <c r="B45" s="146"/>
      <c r="C45" s="146"/>
      <c r="D45" s="146"/>
      <c r="E45" s="146"/>
      <c r="F45" s="417" t="s">
        <v>283</v>
      </c>
    </row>
    <row r="46" spans="1:6" s="145" customFormat="1" x14ac:dyDescent="0.2"/>
    <row r="47" spans="1:6" s="145" customFormat="1" x14ac:dyDescent="0.2"/>
    <row r="48" spans="1:6" s="145" customFormat="1" x14ac:dyDescent="0.2"/>
    <row r="51" spans="1:53" s="147" customFormat="1" x14ac:dyDescent="0.2">
      <c r="A51" s="147" t="str">
        <f>A3</f>
        <v>Struktura pokrytí denního minima zatížení - leden</v>
      </c>
      <c r="S51" s="147" t="str">
        <f>A18</f>
        <v>Struktura pokrytí denního minima zatížení - únor</v>
      </c>
      <c r="AK51" s="147" t="str">
        <f>A33</f>
        <v>Struktura pokrytí denního minima zatížení - březen</v>
      </c>
    </row>
    <row r="52" spans="1:53" s="147" customFormat="1" ht="37.5" x14ac:dyDescent="0.2">
      <c r="A52" s="148" t="s">
        <v>55</v>
      </c>
      <c r="B52" s="148" t="s">
        <v>7</v>
      </c>
      <c r="C52" s="148" t="s">
        <v>20</v>
      </c>
      <c r="D52" s="148" t="s">
        <v>21</v>
      </c>
      <c r="E52" s="148" t="s">
        <v>22</v>
      </c>
      <c r="F52" s="148" t="s">
        <v>43</v>
      </c>
      <c r="G52" s="148" t="s">
        <v>44</v>
      </c>
      <c r="H52" s="148" t="s">
        <v>46</v>
      </c>
      <c r="I52" s="148" t="s">
        <v>45</v>
      </c>
      <c r="J52" s="148" t="s">
        <v>277</v>
      </c>
      <c r="K52" s="148" t="s">
        <v>92</v>
      </c>
      <c r="L52" s="148" t="s">
        <v>316</v>
      </c>
      <c r="M52" s="148" t="s">
        <v>260</v>
      </c>
      <c r="N52" s="148" t="s">
        <v>317</v>
      </c>
      <c r="O52" s="148" t="s">
        <v>276</v>
      </c>
      <c r="S52" s="148" t="s">
        <v>55</v>
      </c>
      <c r="T52" s="148" t="s">
        <v>7</v>
      </c>
      <c r="U52" s="148" t="s">
        <v>20</v>
      </c>
      <c r="V52" s="148" t="s">
        <v>21</v>
      </c>
      <c r="W52" s="148" t="s">
        <v>22</v>
      </c>
      <c r="X52" s="148" t="s">
        <v>43</v>
      </c>
      <c r="Y52" s="148" t="s">
        <v>44</v>
      </c>
      <c r="Z52" s="148" t="s">
        <v>46</v>
      </c>
      <c r="AA52" s="148" t="s">
        <v>45</v>
      </c>
      <c r="AB52" s="148" t="s">
        <v>277</v>
      </c>
      <c r="AC52" s="148" t="s">
        <v>92</v>
      </c>
      <c r="AD52" s="148" t="s">
        <v>316</v>
      </c>
      <c r="AE52" s="148" t="s">
        <v>260</v>
      </c>
      <c r="AF52" s="148" t="s">
        <v>317</v>
      </c>
      <c r="AG52" s="148" t="s">
        <v>276</v>
      </c>
      <c r="AK52" s="148" t="s">
        <v>55</v>
      </c>
      <c r="AL52" s="148" t="s">
        <v>7</v>
      </c>
      <c r="AM52" s="148" t="s">
        <v>20</v>
      </c>
      <c r="AN52" s="148" t="s">
        <v>21</v>
      </c>
      <c r="AO52" s="148" t="s">
        <v>22</v>
      </c>
      <c r="AP52" s="148" t="s">
        <v>43</v>
      </c>
      <c r="AQ52" s="148" t="s">
        <v>44</v>
      </c>
      <c r="AR52" s="148" t="s">
        <v>46</v>
      </c>
      <c r="AS52" s="148" t="s">
        <v>45</v>
      </c>
      <c r="AT52" s="148" t="s">
        <v>277</v>
      </c>
      <c r="AU52" s="148" t="s">
        <v>92</v>
      </c>
      <c r="AV52" s="148" t="s">
        <v>316</v>
      </c>
      <c r="AW52" s="148" t="s">
        <v>260</v>
      </c>
      <c r="AX52" s="148" t="s">
        <v>317</v>
      </c>
      <c r="AY52" s="148" t="s">
        <v>276</v>
      </c>
    </row>
    <row r="53" spans="1:53" s="147" customFormat="1" x14ac:dyDescent="0.2">
      <c r="A53" s="149" t="s">
        <v>313</v>
      </c>
      <c r="B53" s="150" t="s">
        <v>4</v>
      </c>
      <c r="C53" s="150" t="s">
        <v>4</v>
      </c>
      <c r="D53" s="150" t="s">
        <v>4</v>
      </c>
      <c r="E53" s="150" t="s">
        <v>4</v>
      </c>
      <c r="F53" s="150" t="s">
        <v>4</v>
      </c>
      <c r="G53" s="150" t="s">
        <v>4</v>
      </c>
      <c r="H53" s="150" t="s">
        <v>4</v>
      </c>
      <c r="I53" s="150" t="s">
        <v>4</v>
      </c>
      <c r="J53" s="150" t="s">
        <v>4</v>
      </c>
      <c r="K53" s="150" t="s">
        <v>4</v>
      </c>
      <c r="L53" s="150" t="s">
        <v>4</v>
      </c>
      <c r="M53" s="150" t="s">
        <v>4</v>
      </c>
      <c r="N53" s="150" t="s">
        <v>4</v>
      </c>
      <c r="O53" s="150" t="s">
        <v>5</v>
      </c>
      <c r="P53" s="150" t="s">
        <v>278</v>
      </c>
      <c r="Q53" s="150" t="s">
        <v>279</v>
      </c>
      <c r="R53" s="151"/>
      <c r="S53" s="149" t="s">
        <v>313</v>
      </c>
      <c r="T53" s="150" t="s">
        <v>4</v>
      </c>
      <c r="U53" s="150" t="s">
        <v>4</v>
      </c>
      <c r="V53" s="150" t="s">
        <v>4</v>
      </c>
      <c r="W53" s="150" t="s">
        <v>4</v>
      </c>
      <c r="X53" s="150" t="s">
        <v>4</v>
      </c>
      <c r="Y53" s="150" t="s">
        <v>4</v>
      </c>
      <c r="Z53" s="150" t="s">
        <v>4</v>
      </c>
      <c r="AA53" s="150" t="s">
        <v>4</v>
      </c>
      <c r="AB53" s="150" t="s">
        <v>4</v>
      </c>
      <c r="AC53" s="150" t="s">
        <v>4</v>
      </c>
      <c r="AD53" s="150" t="s">
        <v>4</v>
      </c>
      <c r="AE53" s="150" t="s">
        <v>4</v>
      </c>
      <c r="AF53" s="150" t="s">
        <v>4</v>
      </c>
      <c r="AG53" s="150" t="s">
        <v>5</v>
      </c>
      <c r="AH53" s="150" t="s">
        <v>278</v>
      </c>
      <c r="AI53" s="150" t="s">
        <v>279</v>
      </c>
      <c r="AJ53" s="151"/>
      <c r="AK53" s="149" t="s">
        <v>313</v>
      </c>
      <c r="AL53" s="150" t="s">
        <v>4</v>
      </c>
      <c r="AM53" s="150" t="s">
        <v>4</v>
      </c>
      <c r="AN53" s="150" t="s">
        <v>4</v>
      </c>
      <c r="AO53" s="150" t="s">
        <v>4</v>
      </c>
      <c r="AP53" s="150" t="s">
        <v>4</v>
      </c>
      <c r="AQ53" s="150" t="s">
        <v>4</v>
      </c>
      <c r="AR53" s="150" t="s">
        <v>4</v>
      </c>
      <c r="AS53" s="150" t="s">
        <v>4</v>
      </c>
      <c r="AT53" s="150" t="s">
        <v>4</v>
      </c>
      <c r="AU53" s="150" t="s">
        <v>4</v>
      </c>
      <c r="AV53" s="150" t="s">
        <v>4</v>
      </c>
      <c r="AW53" s="150" t="s">
        <v>4</v>
      </c>
      <c r="AX53" s="150" t="s">
        <v>4</v>
      </c>
      <c r="AY53" s="150" t="s">
        <v>5</v>
      </c>
      <c r="AZ53" s="150" t="s">
        <v>278</v>
      </c>
      <c r="BA53" s="150" t="s">
        <v>279</v>
      </c>
    </row>
    <row r="54" spans="1:53" s="147" customFormat="1" x14ac:dyDescent="0.2">
      <c r="A54" s="152">
        <v>0</v>
      </c>
      <c r="B54" s="153">
        <v>3656.0317734259602</v>
      </c>
      <c r="C54" s="153">
        <v>3055.4645841087099</v>
      </c>
      <c r="D54" s="153">
        <v>176.85190005699499</v>
      </c>
      <c r="E54" s="153">
        <v>426.29510373305698</v>
      </c>
      <c r="F54" s="153">
        <v>146.17529892529399</v>
      </c>
      <c r="G54" s="153">
        <v>6.2958028285054004</v>
      </c>
      <c r="H54" s="153">
        <v>0</v>
      </c>
      <c r="I54" s="153">
        <v>192.82686194290099</v>
      </c>
      <c r="J54" s="153">
        <v>-1747.5833546830299</v>
      </c>
      <c r="K54" s="153">
        <v>0</v>
      </c>
      <c r="L54" s="153">
        <v>-486.37062022382599</v>
      </c>
      <c r="M54" s="153">
        <v>5912.3579703383903</v>
      </c>
      <c r="N54" s="153">
        <v>5425.9873501145603</v>
      </c>
      <c r="O54" s="153">
        <f>M54</f>
        <v>5912.3579703383903</v>
      </c>
      <c r="P54" s="153">
        <f>IF(J54&lt;0,0,J54)</f>
        <v>0</v>
      </c>
      <c r="Q54" s="153">
        <f>IF(J54&lt;0,J54,0)</f>
        <v>-1747.5833546830299</v>
      </c>
      <c r="S54" s="152">
        <v>0</v>
      </c>
      <c r="T54" s="153">
        <v>3688.8767140035602</v>
      </c>
      <c r="U54" s="153">
        <v>3754.93574534748</v>
      </c>
      <c r="V54" s="153">
        <v>84.042011532775504</v>
      </c>
      <c r="W54" s="153">
        <v>437.60009978316401</v>
      </c>
      <c r="X54" s="153">
        <v>216.72562657589401</v>
      </c>
      <c r="Y54" s="153">
        <v>0</v>
      </c>
      <c r="Z54" s="153">
        <v>0</v>
      </c>
      <c r="AA54" s="153">
        <v>176.21100398061199</v>
      </c>
      <c r="AB54" s="153">
        <v>-1300.4473068495099</v>
      </c>
      <c r="AC54" s="153">
        <v>0</v>
      </c>
      <c r="AD54" s="153">
        <v>-568.58067341491596</v>
      </c>
      <c r="AE54" s="153">
        <v>7057.9438943739797</v>
      </c>
      <c r="AF54" s="153">
        <v>6489.3632209590596</v>
      </c>
      <c r="AG54" s="153">
        <f>AE54</f>
        <v>7057.9438943739797</v>
      </c>
      <c r="AH54" s="153">
        <f>IF(AB54&lt;0,0,AB54)</f>
        <v>0</v>
      </c>
      <c r="AI54" s="153">
        <f>IF(AB54&lt;0,AB54,0)</f>
        <v>-1300.4473068495099</v>
      </c>
      <c r="AK54" s="152">
        <v>0</v>
      </c>
      <c r="AL54" s="147">
        <v>3664.7526424544899</v>
      </c>
      <c r="AM54" s="147">
        <v>4199.3216155688797</v>
      </c>
      <c r="AN54" s="147">
        <v>87.610826953277694</v>
      </c>
      <c r="AO54" s="147">
        <v>433.58273504678601</v>
      </c>
      <c r="AP54" s="147">
        <v>216.45908302802599</v>
      </c>
      <c r="AQ54" s="147">
        <v>63.279973867922301</v>
      </c>
      <c r="AR54" s="147">
        <v>0</v>
      </c>
      <c r="AS54" s="147">
        <v>61.2007160515493</v>
      </c>
      <c r="AT54" s="147">
        <v>-2413.81268479758</v>
      </c>
      <c r="AU54" s="147">
        <v>0</v>
      </c>
      <c r="AV54" s="147">
        <v>-590.02268207464101</v>
      </c>
      <c r="AW54" s="147">
        <v>6312.3949081733599</v>
      </c>
      <c r="AX54" s="147">
        <v>5722.3722260987197</v>
      </c>
      <c r="AY54" s="147">
        <f>AW54</f>
        <v>6312.3949081733599</v>
      </c>
      <c r="AZ54" s="153">
        <f>IF(AT54&lt;0,0,AT54)</f>
        <v>0</v>
      </c>
      <c r="BA54" s="153">
        <f>IF(AT54&lt;0,AT54,0)</f>
        <v>-2413.81268479758</v>
      </c>
    </row>
    <row r="55" spans="1:53" s="147" customFormat="1" x14ac:dyDescent="0.2">
      <c r="A55" s="152">
        <v>1.0416666666666666E-2</v>
      </c>
      <c r="B55" s="153">
        <v>3655.3781705554802</v>
      </c>
      <c r="C55" s="153">
        <v>3077.7545907124299</v>
      </c>
      <c r="D55" s="153">
        <v>130.22785577444199</v>
      </c>
      <c r="E55" s="153">
        <v>432.31538743180403</v>
      </c>
      <c r="F55" s="153">
        <v>147.347724021864</v>
      </c>
      <c r="G55" s="153">
        <v>0</v>
      </c>
      <c r="H55" s="153">
        <v>0</v>
      </c>
      <c r="I55" s="153">
        <v>189.39317025331701</v>
      </c>
      <c r="J55" s="153">
        <v>-1708.1914601514</v>
      </c>
      <c r="K55" s="153">
        <v>-0.342002285317766</v>
      </c>
      <c r="L55" s="153">
        <v>-487.900883532948</v>
      </c>
      <c r="M55" s="153">
        <v>5923.8834363126198</v>
      </c>
      <c r="N55" s="153">
        <v>5435.9825527796702</v>
      </c>
      <c r="O55" s="153">
        <f t="shared" ref="O55:O118" si="3">M55</f>
        <v>5923.8834363126198</v>
      </c>
      <c r="P55" s="153">
        <f t="shared" ref="P55:P118" si="4">IF(J55&lt;0,0,J55)</f>
        <v>0</v>
      </c>
      <c r="Q55" s="153">
        <f t="shared" ref="Q55:Q118" si="5">IF(J55&lt;0,J55,0)</f>
        <v>-1708.1914601514</v>
      </c>
      <c r="S55" s="152">
        <v>1.0416666666666666E-2</v>
      </c>
      <c r="T55" s="153">
        <v>3689.1168451752201</v>
      </c>
      <c r="U55" s="153">
        <v>3746.2334600680902</v>
      </c>
      <c r="V55" s="153">
        <v>84.2025360293121</v>
      </c>
      <c r="W55" s="153">
        <v>438.81362748031103</v>
      </c>
      <c r="X55" s="153">
        <v>212.55921993093301</v>
      </c>
      <c r="Y55" s="153">
        <v>0</v>
      </c>
      <c r="Z55" s="153">
        <v>0</v>
      </c>
      <c r="AA55" s="153">
        <v>178.09444608537299</v>
      </c>
      <c r="AB55" s="153">
        <v>-1379.9865990005601</v>
      </c>
      <c r="AC55" s="153">
        <v>0</v>
      </c>
      <c r="AD55" s="153">
        <v>-567.85713840114101</v>
      </c>
      <c r="AE55" s="153">
        <v>6969.0335357686799</v>
      </c>
      <c r="AF55" s="153">
        <v>6401.1763973675397</v>
      </c>
      <c r="AG55" s="153">
        <f t="shared" ref="AG55:AG118" si="6">AE55</f>
        <v>6969.0335357686799</v>
      </c>
      <c r="AH55" s="153">
        <f t="shared" ref="AH55:AH118" si="7">IF(AB55&lt;0,0,AB55)</f>
        <v>0</v>
      </c>
      <c r="AI55" s="153">
        <f t="shared" ref="AI55:AI118" si="8">IF(AB55&lt;0,AB55,0)</f>
        <v>-1379.9865990005601</v>
      </c>
      <c r="AK55" s="152">
        <v>1.0416666666666666E-2</v>
      </c>
      <c r="AL55" s="147">
        <v>3666.1998541213502</v>
      </c>
      <c r="AM55" s="147">
        <v>4222.3680737685099</v>
      </c>
      <c r="AN55" s="147">
        <v>94.433995429796099</v>
      </c>
      <c r="AO55" s="147">
        <v>430.47394624178298</v>
      </c>
      <c r="AP55" s="147">
        <v>217.671992456282</v>
      </c>
      <c r="AQ55" s="147">
        <v>0</v>
      </c>
      <c r="AR55" s="147">
        <v>0</v>
      </c>
      <c r="AS55" s="147">
        <v>55.0270282576273</v>
      </c>
      <c r="AT55" s="147">
        <v>-2440.3892945412499</v>
      </c>
      <c r="AU55" s="147">
        <v>0</v>
      </c>
      <c r="AV55" s="147">
        <v>-591.20962409072104</v>
      </c>
      <c r="AW55" s="147">
        <v>6245.7855957340998</v>
      </c>
      <c r="AX55" s="147">
        <v>5654.5759716433804</v>
      </c>
      <c r="AY55" s="147">
        <f t="shared" ref="AY55:AY118" si="9">AW55</f>
        <v>6245.7855957340998</v>
      </c>
      <c r="AZ55" s="153">
        <f t="shared" ref="AZ55:AZ118" si="10">IF(AT55&lt;0,0,AT55)</f>
        <v>0</v>
      </c>
      <c r="BA55" s="153">
        <f t="shared" ref="BA55:BA118" si="11">IF(AT55&lt;0,AT55,0)</f>
        <v>-2440.3892945412499</v>
      </c>
    </row>
    <row r="56" spans="1:53" s="147" customFormat="1" x14ac:dyDescent="0.2">
      <c r="A56" s="152">
        <v>2.0833333333333332E-2</v>
      </c>
      <c r="B56" s="153">
        <v>3655.0580853891902</v>
      </c>
      <c r="C56" s="153">
        <v>3077.5100425048199</v>
      </c>
      <c r="D56" s="153">
        <v>130.21448797323799</v>
      </c>
      <c r="E56" s="153">
        <v>432.59383453570803</v>
      </c>
      <c r="F56" s="153">
        <v>147.056296849712</v>
      </c>
      <c r="G56" s="153">
        <v>0</v>
      </c>
      <c r="H56" s="153">
        <v>0</v>
      </c>
      <c r="I56" s="153">
        <v>191.987054826502</v>
      </c>
      <c r="J56" s="153">
        <v>-1736.4846034858799</v>
      </c>
      <c r="K56" s="153">
        <v>-4.9825038922102296</v>
      </c>
      <c r="L56" s="153">
        <v>-487.90889252967099</v>
      </c>
      <c r="M56" s="153">
        <v>5892.95269470107</v>
      </c>
      <c r="N56" s="153">
        <v>5405.0438021713999</v>
      </c>
      <c r="O56" s="153">
        <f t="shared" si="3"/>
        <v>5892.95269470107</v>
      </c>
      <c r="P56" s="153">
        <f t="shared" si="4"/>
        <v>0</v>
      </c>
      <c r="Q56" s="153">
        <f t="shared" si="5"/>
        <v>-1736.4846034858799</v>
      </c>
      <c r="S56" s="152">
        <v>2.0833333333333332E-2</v>
      </c>
      <c r="T56" s="153">
        <v>3689.29683773345</v>
      </c>
      <c r="U56" s="153">
        <v>3707.9300244984802</v>
      </c>
      <c r="V56" s="153">
        <v>84.001878622597701</v>
      </c>
      <c r="W56" s="153">
        <v>438.93390289944199</v>
      </c>
      <c r="X56" s="153">
        <v>212.24376086300401</v>
      </c>
      <c r="Y56" s="153">
        <v>0</v>
      </c>
      <c r="Z56" s="153">
        <v>0</v>
      </c>
      <c r="AA56" s="153">
        <v>183.86910508715999</v>
      </c>
      <c r="AB56" s="153">
        <v>-1416.2156498147399</v>
      </c>
      <c r="AC56" s="153">
        <v>0</v>
      </c>
      <c r="AD56" s="153">
        <v>-564.46094155392905</v>
      </c>
      <c r="AE56" s="153">
        <v>6900.0598598894003</v>
      </c>
      <c r="AF56" s="153">
        <v>6335.5989183354704</v>
      </c>
      <c r="AG56" s="153">
        <f t="shared" si="6"/>
        <v>6900.0598598894003</v>
      </c>
      <c r="AH56" s="153">
        <f t="shared" si="7"/>
        <v>0</v>
      </c>
      <c r="AI56" s="153">
        <f t="shared" si="8"/>
        <v>-1416.2156498147399</v>
      </c>
      <c r="AK56" s="152">
        <v>2.0833333333333332E-2</v>
      </c>
      <c r="AL56" s="147">
        <v>3667.9671541523498</v>
      </c>
      <c r="AM56" s="147">
        <v>4149.6178377094602</v>
      </c>
      <c r="AN56" s="147">
        <v>83.697539878581196</v>
      </c>
      <c r="AO56" s="147">
        <v>430.56068764000798</v>
      </c>
      <c r="AP56" s="147">
        <v>217.718199579219</v>
      </c>
      <c r="AQ56" s="147">
        <v>0</v>
      </c>
      <c r="AR56" s="147">
        <v>0</v>
      </c>
      <c r="AS56" s="147">
        <v>48.060531252568197</v>
      </c>
      <c r="AT56" s="147">
        <v>-2430.1080409829601</v>
      </c>
      <c r="AU56" s="147">
        <v>0</v>
      </c>
      <c r="AV56" s="147">
        <v>-584.63290071741903</v>
      </c>
      <c r="AW56" s="147">
        <v>6167.5139092292302</v>
      </c>
      <c r="AX56" s="147">
        <v>5582.8810085118103</v>
      </c>
      <c r="AY56" s="147">
        <f t="shared" si="9"/>
        <v>6167.5139092292302</v>
      </c>
      <c r="AZ56" s="153">
        <f t="shared" si="10"/>
        <v>0</v>
      </c>
      <c r="BA56" s="153">
        <f t="shared" si="11"/>
        <v>-2430.1080409829601</v>
      </c>
    </row>
    <row r="57" spans="1:53" s="147" customFormat="1" x14ac:dyDescent="0.2">
      <c r="A57" s="152">
        <v>3.125E-2</v>
      </c>
      <c r="B57" s="153">
        <v>3653.68427054221</v>
      </c>
      <c r="C57" s="153">
        <v>3084.0618061033201</v>
      </c>
      <c r="D57" s="153">
        <v>129.65307499654301</v>
      </c>
      <c r="E57" s="153">
        <v>431.80750474046903</v>
      </c>
      <c r="F57" s="153">
        <v>145.675805010056</v>
      </c>
      <c r="G57" s="153">
        <v>0</v>
      </c>
      <c r="H57" s="153">
        <v>0</v>
      </c>
      <c r="I57" s="153">
        <v>195.62278560507099</v>
      </c>
      <c r="J57" s="153">
        <v>-1730.3347960151</v>
      </c>
      <c r="K57" s="153">
        <v>-68.916816393801</v>
      </c>
      <c r="L57" s="153">
        <v>-488.39937283162999</v>
      </c>
      <c r="M57" s="153">
        <v>5841.2536345887702</v>
      </c>
      <c r="N57" s="153">
        <v>5352.8542617571402</v>
      </c>
      <c r="O57" s="153">
        <f t="shared" si="3"/>
        <v>5841.2536345887702</v>
      </c>
      <c r="P57" s="153">
        <f t="shared" si="4"/>
        <v>0</v>
      </c>
      <c r="Q57" s="153">
        <f t="shared" si="5"/>
        <v>-1730.3347960151</v>
      </c>
      <c r="S57" s="152">
        <v>3.125E-2</v>
      </c>
      <c r="T57" s="153">
        <v>3689.7569290583401</v>
      </c>
      <c r="U57" s="153">
        <v>3674.5806032056598</v>
      </c>
      <c r="V57" s="153">
        <v>82.356489010196299</v>
      </c>
      <c r="W57" s="153">
        <v>439.32105200026598</v>
      </c>
      <c r="X57" s="153">
        <v>212.192448390636</v>
      </c>
      <c r="Y57" s="153">
        <v>0</v>
      </c>
      <c r="Z57" s="153">
        <v>0</v>
      </c>
      <c r="AA57" s="153">
        <v>190.68193665851101</v>
      </c>
      <c r="AB57" s="153">
        <v>-1451.0545622141899</v>
      </c>
      <c r="AC57" s="153">
        <v>0</v>
      </c>
      <c r="AD57" s="153">
        <v>-561.544441685523</v>
      </c>
      <c r="AE57" s="153">
        <v>6837.8348961094298</v>
      </c>
      <c r="AF57" s="153">
        <v>6276.29045442391</v>
      </c>
      <c r="AG57" s="153">
        <f t="shared" si="6"/>
        <v>6837.8348961094298</v>
      </c>
      <c r="AH57" s="153">
        <f t="shared" si="7"/>
        <v>0</v>
      </c>
      <c r="AI57" s="153">
        <f t="shared" si="8"/>
        <v>-1451.0545622141899</v>
      </c>
      <c r="AK57" s="152">
        <v>3.125E-2</v>
      </c>
      <c r="AL57" s="147">
        <v>3668.2606376847698</v>
      </c>
      <c r="AM57" s="147">
        <v>4117.6281622625702</v>
      </c>
      <c r="AN57" s="147">
        <v>79.918039410359796</v>
      </c>
      <c r="AO57" s="147">
        <v>432.45212448634902</v>
      </c>
      <c r="AP57" s="147">
        <v>217.16425075543</v>
      </c>
      <c r="AQ57" s="147">
        <v>0</v>
      </c>
      <c r="AR57" s="147">
        <v>0</v>
      </c>
      <c r="AS57" s="147">
        <v>48.437678138458601</v>
      </c>
      <c r="AT57" s="147">
        <v>-2422.6785539634202</v>
      </c>
      <c r="AU57" s="147">
        <v>0</v>
      </c>
      <c r="AV57" s="147">
        <v>-581.87053225521595</v>
      </c>
      <c r="AW57" s="147">
        <v>6141.1823387745098</v>
      </c>
      <c r="AX57" s="147">
        <v>5559.3118065193003</v>
      </c>
      <c r="AY57" s="147">
        <f t="shared" si="9"/>
        <v>6141.1823387745098</v>
      </c>
      <c r="AZ57" s="153">
        <f t="shared" si="10"/>
        <v>0</v>
      </c>
      <c r="BA57" s="153">
        <f t="shared" si="11"/>
        <v>-2422.6785539634202</v>
      </c>
    </row>
    <row r="58" spans="1:53" s="147" customFormat="1" x14ac:dyDescent="0.2">
      <c r="A58" s="152">
        <v>4.1666666666666699E-2</v>
      </c>
      <c r="B58" s="153">
        <v>3651.96365198996</v>
      </c>
      <c r="C58" s="153">
        <v>3139.8341762775199</v>
      </c>
      <c r="D58" s="153">
        <v>130.328106124914</v>
      </c>
      <c r="E58" s="153">
        <v>428.87413632567399</v>
      </c>
      <c r="F58" s="153">
        <v>148.33185502983</v>
      </c>
      <c r="G58" s="153">
        <v>0</v>
      </c>
      <c r="H58" s="153">
        <v>0</v>
      </c>
      <c r="I58" s="153">
        <v>195.992501690224</v>
      </c>
      <c r="J58" s="153">
        <v>-1520.83921246415</v>
      </c>
      <c r="K58" s="153">
        <v>-312.09385805285399</v>
      </c>
      <c r="L58" s="153">
        <v>-493.07016091629299</v>
      </c>
      <c r="M58" s="153">
        <v>5862.39135692112</v>
      </c>
      <c r="N58" s="153">
        <v>5369.3211960048302</v>
      </c>
      <c r="O58" s="153">
        <f t="shared" si="3"/>
        <v>5862.39135692112</v>
      </c>
      <c r="P58" s="153">
        <f t="shared" si="4"/>
        <v>0</v>
      </c>
      <c r="Q58" s="153">
        <f t="shared" si="5"/>
        <v>-1520.83921246415</v>
      </c>
      <c r="S58" s="152">
        <v>4.1666666666666699E-2</v>
      </c>
      <c r="T58" s="153">
        <v>3691.3039924468299</v>
      </c>
      <c r="U58" s="153">
        <v>3640.4644676962098</v>
      </c>
      <c r="V58" s="153">
        <v>83.754401868734206</v>
      </c>
      <c r="W58" s="153">
        <v>438.578628166231</v>
      </c>
      <c r="X58" s="153">
        <v>207.86077462569199</v>
      </c>
      <c r="Y58" s="153">
        <v>0</v>
      </c>
      <c r="Z58" s="153">
        <v>0</v>
      </c>
      <c r="AA58" s="153">
        <v>193.60243269809999</v>
      </c>
      <c r="AB58" s="153">
        <v>-1339.35867001563</v>
      </c>
      <c r="AC58" s="153">
        <v>0</v>
      </c>
      <c r="AD58" s="153">
        <v>-558.50390773791003</v>
      </c>
      <c r="AE58" s="153">
        <v>6916.2060274861697</v>
      </c>
      <c r="AF58" s="153">
        <v>6357.70211974826</v>
      </c>
      <c r="AG58" s="153">
        <f t="shared" si="6"/>
        <v>6916.2060274861697</v>
      </c>
      <c r="AH58" s="153">
        <f t="shared" si="7"/>
        <v>0</v>
      </c>
      <c r="AI58" s="153">
        <f t="shared" si="8"/>
        <v>-1339.35867001563</v>
      </c>
      <c r="AK58" s="152">
        <v>4.1666666666666699E-2</v>
      </c>
      <c r="AL58" s="147">
        <v>3669.3943552083201</v>
      </c>
      <c r="AM58" s="147">
        <v>4134.49120121547</v>
      </c>
      <c r="AN58" s="147">
        <v>86.821479748691303</v>
      </c>
      <c r="AO58" s="147">
        <v>433.26249809951503</v>
      </c>
      <c r="AP58" s="147">
        <v>207.23446433662801</v>
      </c>
      <c r="AQ58" s="147">
        <v>0</v>
      </c>
      <c r="AR58" s="147">
        <v>0</v>
      </c>
      <c r="AS58" s="147">
        <v>46.839193691420697</v>
      </c>
      <c r="AT58" s="147">
        <v>-2359.9916753121602</v>
      </c>
      <c r="AU58" s="147">
        <v>0</v>
      </c>
      <c r="AV58" s="147">
        <v>-583.47179599135495</v>
      </c>
      <c r="AW58" s="147">
        <v>6218.0515169878799</v>
      </c>
      <c r="AX58" s="147">
        <v>5634.5797209965203</v>
      </c>
      <c r="AY58" s="147">
        <f t="shared" si="9"/>
        <v>6218.0515169878799</v>
      </c>
      <c r="AZ58" s="153">
        <f t="shared" si="10"/>
        <v>0</v>
      </c>
      <c r="BA58" s="153">
        <f t="shared" si="11"/>
        <v>-2359.9916753121602</v>
      </c>
    </row>
    <row r="59" spans="1:53" s="147" customFormat="1" x14ac:dyDescent="0.2">
      <c r="A59" s="152">
        <v>5.2083333333333301E-2</v>
      </c>
      <c r="B59" s="153">
        <v>3650.6698299413001</v>
      </c>
      <c r="C59" s="153">
        <v>3097.9476145286299</v>
      </c>
      <c r="D59" s="153">
        <v>130.174384569625</v>
      </c>
      <c r="E59" s="153">
        <v>430.79419283639902</v>
      </c>
      <c r="F59" s="153">
        <v>148.28843249161</v>
      </c>
      <c r="G59" s="153">
        <v>0</v>
      </c>
      <c r="H59" s="153">
        <v>0</v>
      </c>
      <c r="I59" s="153">
        <v>199.49880679703699</v>
      </c>
      <c r="J59" s="153">
        <v>-1509.1320045740199</v>
      </c>
      <c r="K59" s="153">
        <v>-312.39562478083599</v>
      </c>
      <c r="L59" s="153">
        <v>-489.48237204269901</v>
      </c>
      <c r="M59" s="153">
        <v>5835.8456318097496</v>
      </c>
      <c r="N59" s="153">
        <v>5346.3632597670503</v>
      </c>
      <c r="O59" s="153">
        <f t="shared" si="3"/>
        <v>5835.8456318097496</v>
      </c>
      <c r="P59" s="153">
        <f t="shared" si="4"/>
        <v>0</v>
      </c>
      <c r="Q59" s="153">
        <f t="shared" si="5"/>
        <v>-1509.1320045740199</v>
      </c>
      <c r="S59" s="152">
        <v>5.2083333333333301E-2</v>
      </c>
      <c r="T59" s="153">
        <v>3691.3173583920502</v>
      </c>
      <c r="U59" s="153">
        <v>3659.5944247530701</v>
      </c>
      <c r="V59" s="153">
        <v>84.162405670625205</v>
      </c>
      <c r="W59" s="153">
        <v>443.20274108238601</v>
      </c>
      <c r="X59" s="153">
        <v>207.63125882911001</v>
      </c>
      <c r="Y59" s="153">
        <v>0</v>
      </c>
      <c r="Z59" s="153">
        <v>0</v>
      </c>
      <c r="AA59" s="153">
        <v>187.341926769938</v>
      </c>
      <c r="AB59" s="153">
        <v>-1354.0202759113699</v>
      </c>
      <c r="AC59" s="153">
        <v>0</v>
      </c>
      <c r="AD59" s="153">
        <v>-560.40736767915803</v>
      </c>
      <c r="AE59" s="153">
        <v>6919.2298395858097</v>
      </c>
      <c r="AF59" s="153">
        <v>6358.8224719066502</v>
      </c>
      <c r="AG59" s="153">
        <f t="shared" si="6"/>
        <v>6919.2298395858097</v>
      </c>
      <c r="AH59" s="153">
        <f t="shared" si="7"/>
        <v>0</v>
      </c>
      <c r="AI59" s="153">
        <f t="shared" si="8"/>
        <v>-1354.0202759113699</v>
      </c>
      <c r="AK59" s="152">
        <v>5.2083333333333301E-2</v>
      </c>
      <c r="AL59" s="147">
        <v>3669.1942979454702</v>
      </c>
      <c r="AM59" s="147">
        <v>4140.8805040686002</v>
      </c>
      <c r="AN59" s="147">
        <v>89.263104455335196</v>
      </c>
      <c r="AO59" s="147">
        <v>437.02335385497099</v>
      </c>
      <c r="AP59" s="147">
        <v>205.93265589483099</v>
      </c>
      <c r="AQ59" s="147">
        <v>0</v>
      </c>
      <c r="AR59" s="147">
        <v>0</v>
      </c>
      <c r="AS59" s="147">
        <v>40.155061041169603</v>
      </c>
      <c r="AT59" s="147">
        <v>-2339.9575712563601</v>
      </c>
      <c r="AU59" s="147">
        <v>0</v>
      </c>
      <c r="AV59" s="147">
        <v>-584.16727714602303</v>
      </c>
      <c r="AW59" s="147">
        <v>6242.4914060040201</v>
      </c>
      <c r="AX59" s="147">
        <v>5658.3241288580002</v>
      </c>
      <c r="AY59" s="147">
        <f t="shared" si="9"/>
        <v>6242.4914060040201</v>
      </c>
      <c r="AZ59" s="153">
        <f t="shared" si="10"/>
        <v>0</v>
      </c>
      <c r="BA59" s="153">
        <f t="shared" si="11"/>
        <v>-2339.9575712563601</v>
      </c>
    </row>
    <row r="60" spans="1:53" s="147" customFormat="1" x14ac:dyDescent="0.2">
      <c r="A60" s="152">
        <v>6.25E-2</v>
      </c>
      <c r="B60" s="153">
        <v>3650.8966037444602</v>
      </c>
      <c r="C60" s="153">
        <v>3076.9166167056201</v>
      </c>
      <c r="D60" s="153">
        <v>130.46845987899701</v>
      </c>
      <c r="E60" s="153">
        <v>430.89669119605003</v>
      </c>
      <c r="F60" s="153">
        <v>147.622612508743</v>
      </c>
      <c r="G60" s="153">
        <v>0</v>
      </c>
      <c r="H60" s="153">
        <v>0</v>
      </c>
      <c r="I60" s="153">
        <v>198.76968407900301</v>
      </c>
      <c r="J60" s="153">
        <v>-1534.3437944303901</v>
      </c>
      <c r="K60" s="153">
        <v>-312.02009244338302</v>
      </c>
      <c r="L60" s="153">
        <v>-487.64886517542101</v>
      </c>
      <c r="M60" s="153">
        <v>5789.2067812390997</v>
      </c>
      <c r="N60" s="153">
        <v>5301.5579160636798</v>
      </c>
      <c r="O60" s="153">
        <f t="shared" si="3"/>
        <v>5789.2067812390997</v>
      </c>
      <c r="P60" s="153">
        <f t="shared" si="4"/>
        <v>0</v>
      </c>
      <c r="Q60" s="153">
        <f t="shared" si="5"/>
        <v>-1534.3437944303901</v>
      </c>
      <c r="S60" s="152">
        <v>6.25E-2</v>
      </c>
      <c r="T60" s="153">
        <v>3692.37097257288</v>
      </c>
      <c r="U60" s="153">
        <v>3648.8426192462598</v>
      </c>
      <c r="V60" s="153">
        <v>83.874795496285699</v>
      </c>
      <c r="W60" s="153">
        <v>444.08171973660302</v>
      </c>
      <c r="X60" s="153">
        <v>207.667484751952</v>
      </c>
      <c r="Y60" s="153">
        <v>0</v>
      </c>
      <c r="Z60" s="153">
        <v>0</v>
      </c>
      <c r="AA60" s="153">
        <v>191.76710428187701</v>
      </c>
      <c r="AB60" s="153">
        <v>-1376.45609104292</v>
      </c>
      <c r="AC60" s="153">
        <v>0</v>
      </c>
      <c r="AD60" s="153">
        <v>-559.58742693700196</v>
      </c>
      <c r="AE60" s="153">
        <v>6892.1486050429403</v>
      </c>
      <c r="AF60" s="153">
        <v>6332.5611781059297</v>
      </c>
      <c r="AG60" s="153">
        <f t="shared" si="6"/>
        <v>6892.1486050429403</v>
      </c>
      <c r="AH60" s="153">
        <f t="shared" si="7"/>
        <v>0</v>
      </c>
      <c r="AI60" s="153">
        <f t="shared" si="8"/>
        <v>-1376.45609104292</v>
      </c>
      <c r="AK60" s="152">
        <v>6.25E-2</v>
      </c>
      <c r="AL60" s="147">
        <v>3670.8949230768799</v>
      </c>
      <c r="AM60" s="147">
        <v>4133.19432537186</v>
      </c>
      <c r="AN60" s="147">
        <v>87.249600257782902</v>
      </c>
      <c r="AO60" s="147">
        <v>435.82254385674298</v>
      </c>
      <c r="AP60" s="147">
        <v>205.85985201716699</v>
      </c>
      <c r="AQ60" s="147">
        <v>0</v>
      </c>
      <c r="AR60" s="147">
        <v>0</v>
      </c>
      <c r="AS60" s="147">
        <v>38.281270096939402</v>
      </c>
      <c r="AT60" s="147">
        <v>-2340.0610890513699</v>
      </c>
      <c r="AU60" s="147">
        <v>0</v>
      </c>
      <c r="AV60" s="147">
        <v>-583.45710274243697</v>
      </c>
      <c r="AW60" s="147">
        <v>6231.2414256259999</v>
      </c>
      <c r="AX60" s="147">
        <v>5647.78432288356</v>
      </c>
      <c r="AY60" s="147">
        <f t="shared" si="9"/>
        <v>6231.2414256259999</v>
      </c>
      <c r="AZ60" s="153">
        <f t="shared" si="10"/>
        <v>0</v>
      </c>
      <c r="BA60" s="153">
        <f t="shared" si="11"/>
        <v>-2340.0610890513699</v>
      </c>
    </row>
    <row r="61" spans="1:53" s="147" customFormat="1" x14ac:dyDescent="0.2">
      <c r="A61" s="152">
        <v>7.2916666666666699E-2</v>
      </c>
      <c r="B61" s="153">
        <v>3649.4360716893002</v>
      </c>
      <c r="C61" s="153">
        <v>3075.1483463158102</v>
      </c>
      <c r="D61" s="153">
        <v>130.02066505397701</v>
      </c>
      <c r="E61" s="153">
        <v>432.316384473006</v>
      </c>
      <c r="F61" s="153">
        <v>147.434445967839</v>
      </c>
      <c r="G61" s="153">
        <v>0</v>
      </c>
      <c r="H61" s="153">
        <v>0</v>
      </c>
      <c r="I61" s="153">
        <v>203.98314132181201</v>
      </c>
      <c r="J61" s="153">
        <v>-1528.3721000174901</v>
      </c>
      <c r="K61" s="153">
        <v>-312.28162115185</v>
      </c>
      <c r="L61" s="153">
        <v>-487.55298245200601</v>
      </c>
      <c r="M61" s="153">
        <v>5797.6853336524</v>
      </c>
      <c r="N61" s="153">
        <v>5310.1323512004001</v>
      </c>
      <c r="O61" s="153">
        <f t="shared" si="3"/>
        <v>5797.6853336524</v>
      </c>
      <c r="P61" s="153">
        <f t="shared" si="4"/>
        <v>0</v>
      </c>
      <c r="Q61" s="153">
        <f t="shared" si="5"/>
        <v>-1528.3721000174901</v>
      </c>
      <c r="S61" s="152">
        <v>7.2916666666666699E-2</v>
      </c>
      <c r="T61" s="153">
        <v>3693.7779621579198</v>
      </c>
      <c r="U61" s="153">
        <v>3615.3129793368598</v>
      </c>
      <c r="V61" s="153">
        <v>84.128962259207896</v>
      </c>
      <c r="W61" s="153">
        <v>445.006317216936</v>
      </c>
      <c r="X61" s="153">
        <v>207.66983534104099</v>
      </c>
      <c r="Y61" s="153">
        <v>0</v>
      </c>
      <c r="Z61" s="153">
        <v>0</v>
      </c>
      <c r="AA61" s="153">
        <v>198.73818600043799</v>
      </c>
      <c r="AB61" s="153">
        <v>-1242.0470876011</v>
      </c>
      <c r="AC61" s="153">
        <v>0</v>
      </c>
      <c r="AD61" s="153">
        <v>-556.75669252425598</v>
      </c>
      <c r="AE61" s="153">
        <v>7002.5871547113002</v>
      </c>
      <c r="AF61" s="153">
        <v>6445.8304621870402</v>
      </c>
      <c r="AG61" s="153">
        <f t="shared" si="6"/>
        <v>7002.5871547113002</v>
      </c>
      <c r="AH61" s="153">
        <f t="shared" si="7"/>
        <v>0</v>
      </c>
      <c r="AI61" s="153">
        <f t="shared" si="8"/>
        <v>-1242.0470876011</v>
      </c>
      <c r="AK61" s="152">
        <v>7.2916666666666699E-2</v>
      </c>
      <c r="AL61" s="147">
        <v>3672.3154322198402</v>
      </c>
      <c r="AM61" s="147">
        <v>4145.91782364543</v>
      </c>
      <c r="AN61" s="147">
        <v>89.329998268932101</v>
      </c>
      <c r="AO61" s="147">
        <v>435.741952479654</v>
      </c>
      <c r="AP61" s="147">
        <v>202.730405964536</v>
      </c>
      <c r="AQ61" s="147">
        <v>0</v>
      </c>
      <c r="AR61" s="147">
        <v>0</v>
      </c>
      <c r="AS61" s="147">
        <v>36.1717201191871</v>
      </c>
      <c r="AT61" s="147">
        <v>-2317.3536427887002</v>
      </c>
      <c r="AU61" s="147">
        <v>0</v>
      </c>
      <c r="AV61" s="147">
        <v>-584.62907342084304</v>
      </c>
      <c r="AW61" s="147">
        <v>6264.8536899088804</v>
      </c>
      <c r="AX61" s="147">
        <v>5680.2246164880398</v>
      </c>
      <c r="AY61" s="147">
        <f t="shared" si="9"/>
        <v>6264.8536899088804</v>
      </c>
      <c r="AZ61" s="153">
        <f t="shared" si="10"/>
        <v>0</v>
      </c>
      <c r="BA61" s="153">
        <f t="shared" si="11"/>
        <v>-2317.3536427887002</v>
      </c>
    </row>
    <row r="62" spans="1:53" s="147" customFormat="1" x14ac:dyDescent="0.2">
      <c r="A62" s="152">
        <v>8.3333333333333301E-2</v>
      </c>
      <c r="B62" s="153">
        <v>3650.7832168428799</v>
      </c>
      <c r="C62" s="153">
        <v>3089.48165427599</v>
      </c>
      <c r="D62" s="153">
        <v>129.55950650703301</v>
      </c>
      <c r="E62" s="153">
        <v>428.49123464204098</v>
      </c>
      <c r="F62" s="153">
        <v>145.85673390910199</v>
      </c>
      <c r="G62" s="153">
        <v>0</v>
      </c>
      <c r="H62" s="153">
        <v>0</v>
      </c>
      <c r="I62" s="153">
        <v>197.12589220430399</v>
      </c>
      <c r="J62" s="153">
        <v>-1084.1775152049099</v>
      </c>
      <c r="K62" s="153">
        <v>-738.364244558118</v>
      </c>
      <c r="L62" s="153">
        <v>-488.570342097619</v>
      </c>
      <c r="M62" s="153">
        <v>5818.7564786183202</v>
      </c>
      <c r="N62" s="153">
        <v>5330.1861365206996</v>
      </c>
      <c r="O62" s="153">
        <f t="shared" si="3"/>
        <v>5818.7564786183202</v>
      </c>
      <c r="P62" s="153">
        <f t="shared" si="4"/>
        <v>0</v>
      </c>
      <c r="Q62" s="153">
        <f t="shared" si="5"/>
        <v>-1084.1775152049099</v>
      </c>
      <c r="S62" s="152">
        <v>8.3333333333333301E-2</v>
      </c>
      <c r="T62" s="153">
        <v>3695.4917009996602</v>
      </c>
      <c r="U62" s="153">
        <v>3597.9780398191601</v>
      </c>
      <c r="V62" s="153">
        <v>84.215914006236702</v>
      </c>
      <c r="W62" s="153">
        <v>447.153651840696</v>
      </c>
      <c r="X62" s="153">
        <v>207.57444079013899</v>
      </c>
      <c r="Y62" s="153">
        <v>0</v>
      </c>
      <c r="Z62" s="153">
        <v>0</v>
      </c>
      <c r="AA62" s="153">
        <v>200.002339313345</v>
      </c>
      <c r="AB62" s="153">
        <v>-1217.91910310093</v>
      </c>
      <c r="AC62" s="153">
        <v>0</v>
      </c>
      <c r="AD62" s="153">
        <v>-555.402333256264</v>
      </c>
      <c r="AE62" s="153">
        <v>7014.4969836683103</v>
      </c>
      <c r="AF62" s="153">
        <v>6459.0946504120402</v>
      </c>
      <c r="AG62" s="153">
        <f t="shared" si="6"/>
        <v>7014.4969836683103</v>
      </c>
      <c r="AH62" s="153">
        <f t="shared" si="7"/>
        <v>0</v>
      </c>
      <c r="AI62" s="153">
        <f t="shared" si="8"/>
        <v>-1217.91910310093</v>
      </c>
      <c r="AK62" s="154" t="s">
        <v>314</v>
      </c>
      <c r="AL62" s="147">
        <v>3671.9152851301001</v>
      </c>
      <c r="AM62" s="147">
        <v>4288.7921937589999</v>
      </c>
      <c r="AN62" s="147">
        <v>97.557938362061904</v>
      </c>
      <c r="AO62" s="147">
        <v>436.28118795458101</v>
      </c>
      <c r="AP62" s="147">
        <v>172.069465237413</v>
      </c>
      <c r="AQ62" s="147">
        <v>0</v>
      </c>
      <c r="AR62" s="147">
        <v>0</v>
      </c>
      <c r="AS62" s="147">
        <v>34.791245269064802</v>
      </c>
      <c r="AT62" s="147">
        <v>-2313.4240723745402</v>
      </c>
      <c r="AU62" s="147">
        <v>0</v>
      </c>
      <c r="AV62" s="147">
        <v>-597.07913128709902</v>
      </c>
      <c r="AW62" s="147">
        <v>6387.9832433376896</v>
      </c>
      <c r="AX62" s="147">
        <v>5790.9041120505899</v>
      </c>
      <c r="AY62" s="147">
        <f t="shared" si="9"/>
        <v>6387.9832433376896</v>
      </c>
      <c r="AZ62" s="153">
        <f t="shared" si="10"/>
        <v>0</v>
      </c>
      <c r="BA62" s="153">
        <f t="shared" si="11"/>
        <v>-2313.4240723745402</v>
      </c>
    </row>
    <row r="63" spans="1:53" s="147" customFormat="1" x14ac:dyDescent="0.2">
      <c r="A63" s="152">
        <v>9.375E-2</v>
      </c>
      <c r="B63" s="153">
        <v>3651.9036044751701</v>
      </c>
      <c r="C63" s="153">
        <v>3140.1697474728198</v>
      </c>
      <c r="D63" s="153">
        <v>130.26127323781299</v>
      </c>
      <c r="E63" s="153">
        <v>428.58538057299597</v>
      </c>
      <c r="F63" s="153">
        <v>147.34785488249301</v>
      </c>
      <c r="G63" s="153">
        <v>0</v>
      </c>
      <c r="H63" s="153">
        <v>0</v>
      </c>
      <c r="I63" s="153">
        <v>190.63759142485301</v>
      </c>
      <c r="J63" s="153">
        <v>-919.94773652162598</v>
      </c>
      <c r="K63" s="153">
        <v>-1005.55061666904</v>
      </c>
      <c r="L63" s="153">
        <v>-493.00211102452101</v>
      </c>
      <c r="M63" s="153">
        <v>5763.4070988754802</v>
      </c>
      <c r="N63" s="153">
        <v>5270.4049878509604</v>
      </c>
      <c r="O63" s="153">
        <f t="shared" si="3"/>
        <v>5763.4070988754802</v>
      </c>
      <c r="P63" s="153">
        <f t="shared" si="4"/>
        <v>0</v>
      </c>
      <c r="Q63" s="153">
        <f t="shared" si="5"/>
        <v>-919.94773652162598</v>
      </c>
      <c r="S63" s="152">
        <v>9.375E-2</v>
      </c>
      <c r="T63" s="153">
        <v>3695.5050506647899</v>
      </c>
      <c r="U63" s="153">
        <v>3591.0162181723699</v>
      </c>
      <c r="V63" s="153">
        <v>83.720958967615104</v>
      </c>
      <c r="W63" s="153">
        <v>446.25100442789699</v>
      </c>
      <c r="X63" s="153">
        <v>207.546866309422</v>
      </c>
      <c r="Y63" s="153">
        <v>0</v>
      </c>
      <c r="Z63" s="153">
        <v>0</v>
      </c>
      <c r="AA63" s="153">
        <v>209.170378339313</v>
      </c>
      <c r="AB63" s="153">
        <v>-1298.7823458072801</v>
      </c>
      <c r="AC63" s="153">
        <v>0</v>
      </c>
      <c r="AD63" s="153">
        <v>-554.83609168206601</v>
      </c>
      <c r="AE63" s="153">
        <v>6934.4281310741299</v>
      </c>
      <c r="AF63" s="153">
        <v>6379.5920393920696</v>
      </c>
      <c r="AG63" s="153">
        <f t="shared" si="6"/>
        <v>6934.4281310741299</v>
      </c>
      <c r="AH63" s="153">
        <f t="shared" si="7"/>
        <v>0</v>
      </c>
      <c r="AI63" s="153">
        <f t="shared" si="8"/>
        <v>-1298.7823458072801</v>
      </c>
      <c r="AK63" s="152">
        <v>0.13541666666666699</v>
      </c>
      <c r="AL63" s="147">
        <v>3671.5951642018999</v>
      </c>
      <c r="AM63" s="147">
        <v>4284.5698191542697</v>
      </c>
      <c r="AN63" s="147">
        <v>98.741958658582206</v>
      </c>
      <c r="AO63" s="147">
        <v>438.34408546434099</v>
      </c>
      <c r="AP63" s="147">
        <v>168.32189037305901</v>
      </c>
      <c r="AQ63" s="147">
        <v>0</v>
      </c>
      <c r="AR63" s="147">
        <v>0</v>
      </c>
      <c r="AS63" s="147">
        <v>31.457443349808798</v>
      </c>
      <c r="AT63" s="147">
        <v>-2328.13866462957</v>
      </c>
      <c r="AU63" s="147">
        <v>0</v>
      </c>
      <c r="AV63" s="147">
        <v>-596.74646680784099</v>
      </c>
      <c r="AW63" s="147">
        <v>6364.8916965723902</v>
      </c>
      <c r="AX63" s="147">
        <v>5768.1452297645501</v>
      </c>
      <c r="AY63" s="147">
        <f t="shared" si="9"/>
        <v>6364.8916965723902</v>
      </c>
      <c r="AZ63" s="153">
        <f t="shared" si="10"/>
        <v>0</v>
      </c>
      <c r="BA63" s="153">
        <f t="shared" si="11"/>
        <v>-2328.13866462957</v>
      </c>
    </row>
    <row r="64" spans="1:53" s="147" customFormat="1" x14ac:dyDescent="0.2">
      <c r="A64" s="152">
        <v>0.104166666666667</v>
      </c>
      <c r="B64" s="153">
        <v>3651.5968378737002</v>
      </c>
      <c r="C64" s="153">
        <v>3106.12104788644</v>
      </c>
      <c r="D64" s="153">
        <v>130.341473926118</v>
      </c>
      <c r="E64" s="153">
        <v>428.105127281634</v>
      </c>
      <c r="F64" s="153">
        <v>147.335417049071</v>
      </c>
      <c r="G64" s="153">
        <v>0</v>
      </c>
      <c r="H64" s="153">
        <v>0</v>
      </c>
      <c r="I64" s="153">
        <v>192.06244759127</v>
      </c>
      <c r="J64" s="153">
        <v>-911.50293531319403</v>
      </c>
      <c r="K64" s="153">
        <v>-1004.14689876681</v>
      </c>
      <c r="L64" s="153">
        <v>-490.00298039420602</v>
      </c>
      <c r="M64" s="153">
        <v>5739.9125175282297</v>
      </c>
      <c r="N64" s="153">
        <v>5249.90953713402</v>
      </c>
      <c r="O64" s="153">
        <f t="shared" si="3"/>
        <v>5739.9125175282297</v>
      </c>
      <c r="P64" s="153">
        <f t="shared" si="4"/>
        <v>0</v>
      </c>
      <c r="Q64" s="153">
        <f t="shared" si="5"/>
        <v>-911.50293531319403</v>
      </c>
      <c r="S64" s="152">
        <v>0.104166666666667</v>
      </c>
      <c r="T64" s="153">
        <v>3694.2247689380001</v>
      </c>
      <c r="U64" s="153">
        <v>3586.09043447351</v>
      </c>
      <c r="V64" s="153">
        <v>83.065477901562403</v>
      </c>
      <c r="W64" s="153">
        <v>442.96383035195299</v>
      </c>
      <c r="X64" s="153">
        <v>207.546866309422</v>
      </c>
      <c r="Y64" s="153">
        <v>0</v>
      </c>
      <c r="Z64" s="153">
        <v>0</v>
      </c>
      <c r="AA64" s="153">
        <v>214.41477142282201</v>
      </c>
      <c r="AB64" s="153">
        <v>-1321.2473835031899</v>
      </c>
      <c r="AC64" s="153">
        <v>0</v>
      </c>
      <c r="AD64" s="153">
        <v>-554.20781672513499</v>
      </c>
      <c r="AE64" s="153">
        <v>6907.0587658940804</v>
      </c>
      <c r="AF64" s="153">
        <v>6352.8509491689501</v>
      </c>
      <c r="AG64" s="153">
        <f t="shared" si="6"/>
        <v>6907.0587658940804</v>
      </c>
      <c r="AH64" s="153">
        <f t="shared" si="7"/>
        <v>0</v>
      </c>
      <c r="AI64" s="153">
        <f t="shared" si="8"/>
        <v>-1321.2473835031899</v>
      </c>
      <c r="AK64" s="152">
        <v>0.14583333333333301</v>
      </c>
      <c r="AL64" s="147">
        <v>3671.1883251991599</v>
      </c>
      <c r="AM64" s="147">
        <v>4172.5021000404504</v>
      </c>
      <c r="AN64" s="147">
        <v>89.778187126246493</v>
      </c>
      <c r="AO64" s="147">
        <v>438.868342457631</v>
      </c>
      <c r="AP64" s="147">
        <v>168.32189037305901</v>
      </c>
      <c r="AQ64" s="147">
        <v>0</v>
      </c>
      <c r="AR64" s="147">
        <v>0</v>
      </c>
      <c r="AS64" s="147">
        <v>30.5127954434716</v>
      </c>
      <c r="AT64" s="147">
        <v>-2315.5347265045102</v>
      </c>
      <c r="AU64" s="147">
        <v>0</v>
      </c>
      <c r="AV64" s="147">
        <v>-586.72738058125105</v>
      </c>
      <c r="AW64" s="147">
        <v>6255.6369141355099</v>
      </c>
      <c r="AX64" s="147">
        <v>5668.9095335542597</v>
      </c>
      <c r="AY64" s="147">
        <f t="shared" si="9"/>
        <v>6255.6369141355099</v>
      </c>
      <c r="AZ64" s="153">
        <f t="shared" si="10"/>
        <v>0</v>
      </c>
      <c r="BA64" s="153">
        <f t="shared" si="11"/>
        <v>-2315.5347265045102</v>
      </c>
    </row>
    <row r="65" spans="1:53" s="147" customFormat="1" x14ac:dyDescent="0.2">
      <c r="A65" s="152">
        <v>0.114583333333333</v>
      </c>
      <c r="B65" s="153">
        <v>3653.1841079589999</v>
      </c>
      <c r="C65" s="153">
        <v>3072.8696958558999</v>
      </c>
      <c r="D65" s="153">
        <v>130.20112323149399</v>
      </c>
      <c r="E65" s="153">
        <v>427.85374416699801</v>
      </c>
      <c r="F65" s="153">
        <v>146.872232264969</v>
      </c>
      <c r="G65" s="153">
        <v>0</v>
      </c>
      <c r="H65" s="153">
        <v>0</v>
      </c>
      <c r="I65" s="153">
        <v>187.579930926732</v>
      </c>
      <c r="J65" s="153">
        <v>-953.97560579430399</v>
      </c>
      <c r="K65" s="153">
        <v>-1004.1859825678901</v>
      </c>
      <c r="L65" s="153">
        <v>-487.10014061352598</v>
      </c>
      <c r="M65" s="153">
        <v>5660.3992460428999</v>
      </c>
      <c r="N65" s="153">
        <v>5173.2991054293798</v>
      </c>
      <c r="O65" s="153">
        <f t="shared" si="3"/>
        <v>5660.3992460428999</v>
      </c>
      <c r="P65" s="153">
        <f t="shared" si="4"/>
        <v>0</v>
      </c>
      <c r="Q65" s="153">
        <f t="shared" si="5"/>
        <v>-953.97560579430399</v>
      </c>
      <c r="S65" s="152">
        <v>0.114583333333333</v>
      </c>
      <c r="T65" s="153">
        <v>3695.97183310234</v>
      </c>
      <c r="U65" s="153">
        <v>3561.9255530210598</v>
      </c>
      <c r="V65" s="153">
        <v>81.159232537776404</v>
      </c>
      <c r="W65" s="153">
        <v>444.95653094527</v>
      </c>
      <c r="X65" s="153">
        <v>207.546866309422</v>
      </c>
      <c r="Y65" s="153">
        <v>0</v>
      </c>
      <c r="Z65" s="153">
        <v>0</v>
      </c>
      <c r="AA65" s="153">
        <v>228.99889692152399</v>
      </c>
      <c r="AB65" s="153">
        <v>-1351.67726597256</v>
      </c>
      <c r="AC65" s="153">
        <v>0</v>
      </c>
      <c r="AD65" s="153">
        <v>-552.37825791010198</v>
      </c>
      <c r="AE65" s="153">
        <v>6868.8816468648401</v>
      </c>
      <c r="AF65" s="153">
        <v>6316.5033889547303</v>
      </c>
      <c r="AG65" s="153">
        <f t="shared" si="6"/>
        <v>6868.8816468648401</v>
      </c>
      <c r="AH65" s="153">
        <f t="shared" si="7"/>
        <v>0</v>
      </c>
      <c r="AI65" s="153">
        <f t="shared" si="8"/>
        <v>-1351.67726597256</v>
      </c>
      <c r="AK65" s="152">
        <v>0.15625</v>
      </c>
      <c r="AL65" s="147">
        <v>3672.5288407446301</v>
      </c>
      <c r="AM65" s="147">
        <v>4160.1921954726904</v>
      </c>
      <c r="AN65" s="147">
        <v>86.982027044832705</v>
      </c>
      <c r="AO65" s="147">
        <v>434.87729802481402</v>
      </c>
      <c r="AP65" s="147">
        <v>168.32189037305901</v>
      </c>
      <c r="AQ65" s="147">
        <v>20.596649166535201</v>
      </c>
      <c r="AR65" s="147">
        <v>0</v>
      </c>
      <c r="AS65" s="147">
        <v>27.209799019868601</v>
      </c>
      <c r="AT65" s="147">
        <v>-2326.2820202795501</v>
      </c>
      <c r="AU65" s="147">
        <v>0</v>
      </c>
      <c r="AV65" s="147">
        <v>-585.67056329573597</v>
      </c>
      <c r="AW65" s="147">
        <v>6244.42667956688</v>
      </c>
      <c r="AX65" s="147">
        <v>5658.7561162711399</v>
      </c>
      <c r="AY65" s="147">
        <f t="shared" si="9"/>
        <v>6244.42667956688</v>
      </c>
      <c r="AZ65" s="153">
        <f t="shared" si="10"/>
        <v>0</v>
      </c>
      <c r="BA65" s="153">
        <f t="shared" si="11"/>
        <v>-2326.2820202795501</v>
      </c>
    </row>
    <row r="66" spans="1:53" s="147" customFormat="1" x14ac:dyDescent="0.2">
      <c r="A66" s="152">
        <v>0.125</v>
      </c>
      <c r="B66" s="153">
        <v>3653.6242393092898</v>
      </c>
      <c r="C66" s="153">
        <v>3081.9585237487099</v>
      </c>
      <c r="D66" s="153">
        <v>129.99393353084901</v>
      </c>
      <c r="E66" s="153">
        <v>428.80217519248799</v>
      </c>
      <c r="F66" s="153">
        <v>147.97952521067401</v>
      </c>
      <c r="G66" s="153">
        <v>0</v>
      </c>
      <c r="H66" s="153">
        <v>0</v>
      </c>
      <c r="I66" s="153">
        <v>179.67718030323999</v>
      </c>
      <c r="J66" s="153">
        <v>-973.91850106785</v>
      </c>
      <c r="K66" s="153">
        <v>-1000.6393803616201</v>
      </c>
      <c r="L66" s="153">
        <v>-487.86912440064799</v>
      </c>
      <c r="M66" s="153">
        <v>5647.4776958657803</v>
      </c>
      <c r="N66" s="153">
        <v>5159.6085714651299</v>
      </c>
      <c r="O66" s="153">
        <f t="shared" si="3"/>
        <v>5647.4776958657803</v>
      </c>
      <c r="P66" s="153">
        <f t="shared" si="4"/>
        <v>0</v>
      </c>
      <c r="Q66" s="153">
        <f t="shared" si="5"/>
        <v>-973.91850106785</v>
      </c>
      <c r="S66" s="152">
        <v>0.125</v>
      </c>
      <c r="T66" s="153">
        <v>3693.5445709391502</v>
      </c>
      <c r="U66" s="153">
        <v>3555.0511195639601</v>
      </c>
      <c r="V66" s="153">
        <v>80.396733269606102</v>
      </c>
      <c r="W66" s="153">
        <v>450.3447262446</v>
      </c>
      <c r="X66" s="153">
        <v>207.546866309422</v>
      </c>
      <c r="Y66" s="153">
        <v>0</v>
      </c>
      <c r="Z66" s="153">
        <v>0</v>
      </c>
      <c r="AA66" s="153">
        <v>226.89918440136401</v>
      </c>
      <c r="AB66" s="153">
        <v>-1350.00609302046</v>
      </c>
      <c r="AC66" s="153">
        <v>0</v>
      </c>
      <c r="AD66" s="153">
        <v>-551.86910420939705</v>
      </c>
      <c r="AE66" s="153">
        <v>6863.7771077076504</v>
      </c>
      <c r="AF66" s="153">
        <v>6311.9080034982499</v>
      </c>
      <c r="AG66" s="153">
        <f t="shared" si="6"/>
        <v>6863.7771077076504</v>
      </c>
      <c r="AH66" s="153">
        <f t="shared" si="7"/>
        <v>0</v>
      </c>
      <c r="AI66" s="153">
        <f t="shared" si="8"/>
        <v>-1350.00609302046</v>
      </c>
      <c r="AK66" s="152">
        <v>0.16666666666666699</v>
      </c>
      <c r="AL66" s="147">
        <v>3671.4618144026999</v>
      </c>
      <c r="AM66" s="147">
        <v>4232.7637149517204</v>
      </c>
      <c r="AN66" s="147">
        <v>93.9189137796034</v>
      </c>
      <c r="AO66" s="147">
        <v>433.21600931181302</v>
      </c>
      <c r="AP66" s="147">
        <v>168.595702728784</v>
      </c>
      <c r="AQ66" s="147">
        <v>95.968252854688899</v>
      </c>
      <c r="AR66" s="147">
        <v>0</v>
      </c>
      <c r="AS66" s="147">
        <v>29.409555456255799</v>
      </c>
      <c r="AT66" s="147">
        <v>-2451.3688406084102</v>
      </c>
      <c r="AU66" s="147">
        <v>0</v>
      </c>
      <c r="AV66" s="147">
        <v>-593.00883842267797</v>
      </c>
      <c r="AW66" s="147">
        <v>6273.96512287716</v>
      </c>
      <c r="AX66" s="147">
        <v>5680.9562844544798</v>
      </c>
      <c r="AY66" s="147">
        <f t="shared" si="9"/>
        <v>6273.96512287716</v>
      </c>
      <c r="AZ66" s="153">
        <f t="shared" si="10"/>
        <v>0</v>
      </c>
      <c r="BA66" s="153">
        <f t="shared" si="11"/>
        <v>-2451.3688406084102</v>
      </c>
    </row>
    <row r="67" spans="1:53" s="147" customFormat="1" x14ac:dyDescent="0.2">
      <c r="A67" s="152">
        <v>0.13541666666666699</v>
      </c>
      <c r="B67" s="153">
        <v>3654.7446432234401</v>
      </c>
      <c r="C67" s="153">
        <v>3081.1208293571599</v>
      </c>
      <c r="D67" s="153">
        <v>129.860262657547</v>
      </c>
      <c r="E67" s="153">
        <v>430.29116409501302</v>
      </c>
      <c r="F67" s="153">
        <v>147.95616796884701</v>
      </c>
      <c r="G67" s="153">
        <v>0</v>
      </c>
      <c r="H67" s="153">
        <v>0</v>
      </c>
      <c r="I67" s="153">
        <v>178.65402281406401</v>
      </c>
      <c r="J67" s="153">
        <v>-1002.97710002987</v>
      </c>
      <c r="K67" s="153">
        <v>-999.42231022319095</v>
      </c>
      <c r="L67" s="153">
        <v>-487.91608227821001</v>
      </c>
      <c r="M67" s="153">
        <v>5620.2276798630101</v>
      </c>
      <c r="N67" s="153">
        <v>5132.3115975848004</v>
      </c>
      <c r="O67" s="153">
        <f t="shared" si="3"/>
        <v>5620.2276798630101</v>
      </c>
      <c r="P67" s="153">
        <f t="shared" si="4"/>
        <v>0</v>
      </c>
      <c r="Q67" s="153">
        <f t="shared" si="5"/>
        <v>-1002.97710002987</v>
      </c>
      <c r="S67" s="152">
        <v>0.13541666666666699</v>
      </c>
      <c r="T67" s="153">
        <v>3692.3842733977799</v>
      </c>
      <c r="U67" s="153">
        <v>3584.4623505730901</v>
      </c>
      <c r="V67" s="153">
        <v>82.791246214445806</v>
      </c>
      <c r="W67" s="153">
        <v>448.59831306453401</v>
      </c>
      <c r="X67" s="153">
        <v>207.546866309422</v>
      </c>
      <c r="Y67" s="153">
        <v>0</v>
      </c>
      <c r="Z67" s="153">
        <v>0</v>
      </c>
      <c r="AA67" s="153">
        <v>227.711828639418</v>
      </c>
      <c r="AB67" s="153">
        <v>-1371.88107179089</v>
      </c>
      <c r="AC67" s="153">
        <v>0</v>
      </c>
      <c r="AD67" s="153">
        <v>-554.42491016665599</v>
      </c>
      <c r="AE67" s="153">
        <v>6871.6138064077904</v>
      </c>
      <c r="AF67" s="153">
        <v>6317.1888962411404</v>
      </c>
      <c r="AG67" s="153">
        <f t="shared" si="6"/>
        <v>6871.6138064077904</v>
      </c>
      <c r="AH67" s="153">
        <f t="shared" si="7"/>
        <v>0</v>
      </c>
      <c r="AI67" s="153">
        <f t="shared" si="8"/>
        <v>-1371.88107179089</v>
      </c>
      <c r="AK67" s="152">
        <v>0.17708333333333301</v>
      </c>
      <c r="AL67" s="147">
        <v>3671.5485161952201</v>
      </c>
      <c r="AM67" s="147">
        <v>4222.53217840459</v>
      </c>
      <c r="AN67" s="147">
        <v>91.985682464582894</v>
      </c>
      <c r="AO67" s="147">
        <v>441.29920989699798</v>
      </c>
      <c r="AP67" s="147">
        <v>168.670997021831</v>
      </c>
      <c r="AQ67" s="147">
        <v>96.7857901049627</v>
      </c>
      <c r="AR67" s="147">
        <v>0</v>
      </c>
      <c r="AS67" s="147">
        <v>32.891090261427401</v>
      </c>
      <c r="AT67" s="147">
        <v>-2490.92075290916</v>
      </c>
      <c r="AU67" s="147">
        <v>0</v>
      </c>
      <c r="AV67" s="147">
        <v>-592.56746310187702</v>
      </c>
      <c r="AW67" s="147">
        <v>6234.7927114404602</v>
      </c>
      <c r="AX67" s="147">
        <v>5642.2252483385801</v>
      </c>
      <c r="AY67" s="147">
        <f t="shared" si="9"/>
        <v>6234.7927114404602</v>
      </c>
      <c r="AZ67" s="153">
        <f t="shared" si="10"/>
        <v>0</v>
      </c>
      <c r="BA67" s="153">
        <f t="shared" si="11"/>
        <v>-2490.92075290916</v>
      </c>
    </row>
    <row r="68" spans="1:53" s="147" customFormat="1" x14ac:dyDescent="0.2">
      <c r="A68" s="152">
        <v>0.14583333333333301</v>
      </c>
      <c r="B68" s="153">
        <v>3654.1577797138998</v>
      </c>
      <c r="C68" s="153">
        <v>3074.8116237636</v>
      </c>
      <c r="D68" s="153">
        <v>129.84021299538099</v>
      </c>
      <c r="E68" s="153">
        <v>427.92896650836701</v>
      </c>
      <c r="F68" s="153">
        <v>147.97915250635199</v>
      </c>
      <c r="G68" s="153">
        <v>0</v>
      </c>
      <c r="H68" s="153">
        <v>0</v>
      </c>
      <c r="I68" s="153">
        <v>177.06178644498701</v>
      </c>
      <c r="J68" s="153">
        <v>-963.74320198224405</v>
      </c>
      <c r="K68" s="153">
        <v>-1068.3101843721199</v>
      </c>
      <c r="L68" s="153">
        <v>-487.19033957617501</v>
      </c>
      <c r="M68" s="153">
        <v>5579.7261355782302</v>
      </c>
      <c r="N68" s="153">
        <v>5092.5357960020501</v>
      </c>
      <c r="O68" s="153">
        <f t="shared" si="3"/>
        <v>5579.7261355782302</v>
      </c>
      <c r="P68" s="153">
        <f t="shared" si="4"/>
        <v>0</v>
      </c>
      <c r="Q68" s="153">
        <f t="shared" si="5"/>
        <v>-963.74320198224405</v>
      </c>
      <c r="S68" s="152">
        <v>0.14583333333333301</v>
      </c>
      <c r="T68" s="153">
        <v>3691.8441654824601</v>
      </c>
      <c r="U68" s="153">
        <v>3560.19360624307</v>
      </c>
      <c r="V68" s="153">
        <v>80.497062993559496</v>
      </c>
      <c r="W68" s="153">
        <v>449.40408257793098</v>
      </c>
      <c r="X68" s="153">
        <v>207.546866309422</v>
      </c>
      <c r="Y68" s="153">
        <v>0</v>
      </c>
      <c r="Z68" s="153">
        <v>0</v>
      </c>
      <c r="AA68" s="153">
        <v>232.78292526711701</v>
      </c>
      <c r="AB68" s="153">
        <v>-1367.7789956122799</v>
      </c>
      <c r="AC68" s="153">
        <v>0</v>
      </c>
      <c r="AD68" s="153">
        <v>-552.27277186794697</v>
      </c>
      <c r="AE68" s="153">
        <v>6854.4897132612896</v>
      </c>
      <c r="AF68" s="153">
        <v>6302.2169413933398</v>
      </c>
      <c r="AG68" s="153">
        <f t="shared" si="6"/>
        <v>6854.4897132612896</v>
      </c>
      <c r="AH68" s="153">
        <f t="shared" si="7"/>
        <v>0</v>
      </c>
      <c r="AI68" s="153">
        <f t="shared" si="8"/>
        <v>-1367.7789956122799</v>
      </c>
      <c r="AK68" s="152">
        <v>0.1875</v>
      </c>
      <c r="AL68" s="147">
        <v>3672.4088096433302</v>
      </c>
      <c r="AM68" s="147">
        <v>4208.4513161051</v>
      </c>
      <c r="AN68" s="147">
        <v>89.477164965060695</v>
      </c>
      <c r="AO68" s="147">
        <v>443.57197592775901</v>
      </c>
      <c r="AP68" s="147">
        <v>168.604243971985</v>
      </c>
      <c r="AQ68" s="147">
        <v>96.561627233284696</v>
      </c>
      <c r="AR68" s="147">
        <v>0</v>
      </c>
      <c r="AS68" s="147">
        <v>33.625154896857701</v>
      </c>
      <c r="AT68" s="147">
        <v>-2487.4270434919899</v>
      </c>
      <c r="AU68" s="147">
        <v>0</v>
      </c>
      <c r="AV68" s="147">
        <v>-591.45845791162503</v>
      </c>
      <c r="AW68" s="147">
        <v>6225.2732492513896</v>
      </c>
      <c r="AX68" s="147">
        <v>5633.8147913397597</v>
      </c>
      <c r="AY68" s="147">
        <f t="shared" si="9"/>
        <v>6225.2732492513896</v>
      </c>
      <c r="AZ68" s="153">
        <f t="shared" si="10"/>
        <v>0</v>
      </c>
      <c r="BA68" s="153">
        <f t="shared" si="11"/>
        <v>-2487.4270434919899</v>
      </c>
    </row>
    <row r="69" spans="1:53" s="147" customFormat="1" x14ac:dyDescent="0.2">
      <c r="A69" s="152">
        <v>0.15625</v>
      </c>
      <c r="B69" s="153">
        <v>3654.63128888559</v>
      </c>
      <c r="C69" s="153">
        <v>3069.5414684371499</v>
      </c>
      <c r="D69" s="153">
        <v>130.080818119756</v>
      </c>
      <c r="E69" s="153">
        <v>429.74353353583598</v>
      </c>
      <c r="F69" s="153">
        <v>148.00086543192501</v>
      </c>
      <c r="G69" s="153">
        <v>0</v>
      </c>
      <c r="H69" s="153">
        <v>0</v>
      </c>
      <c r="I69" s="153">
        <v>176.96790076528401</v>
      </c>
      <c r="J69" s="153">
        <v>-991.26788088621799</v>
      </c>
      <c r="K69" s="153">
        <v>-1101.70385224492</v>
      </c>
      <c r="L69" s="153">
        <v>-486.849952144121</v>
      </c>
      <c r="M69" s="153">
        <v>5515.9941420444102</v>
      </c>
      <c r="N69" s="153">
        <v>5029.1441899002803</v>
      </c>
      <c r="O69" s="153">
        <f t="shared" si="3"/>
        <v>5515.9941420444102</v>
      </c>
      <c r="P69" s="153">
        <f t="shared" si="4"/>
        <v>0</v>
      </c>
      <c r="Q69" s="153">
        <f t="shared" si="5"/>
        <v>-991.26788088621799</v>
      </c>
      <c r="S69" s="152">
        <v>0.15625</v>
      </c>
      <c r="T69" s="153">
        <v>3691.7641488920399</v>
      </c>
      <c r="U69" s="153">
        <v>3546.6308112277702</v>
      </c>
      <c r="V69" s="153">
        <v>80.169322460533195</v>
      </c>
      <c r="W69" s="153">
        <v>449.87287710838001</v>
      </c>
      <c r="X69" s="153">
        <v>207.51541551843201</v>
      </c>
      <c r="Y69" s="153">
        <v>0</v>
      </c>
      <c r="Z69" s="153">
        <v>0</v>
      </c>
      <c r="AA69" s="153">
        <v>235.63047557965101</v>
      </c>
      <c r="AB69" s="153">
        <v>-1302.32490696488</v>
      </c>
      <c r="AC69" s="153">
        <v>-85.220934613563102</v>
      </c>
      <c r="AD69" s="153">
        <v>-551.09311079379302</v>
      </c>
      <c r="AE69" s="153">
        <v>6824.0372092083699</v>
      </c>
      <c r="AF69" s="153">
        <v>6272.9440984145704</v>
      </c>
      <c r="AG69" s="153">
        <f t="shared" si="6"/>
        <v>6824.0372092083699</v>
      </c>
      <c r="AH69" s="153">
        <f t="shared" si="7"/>
        <v>0</v>
      </c>
      <c r="AI69" s="153">
        <f t="shared" si="8"/>
        <v>-1302.32490696488</v>
      </c>
      <c r="AK69" s="152">
        <v>0.19791666666666699</v>
      </c>
      <c r="AL69" s="147">
        <v>3673.1290939433002</v>
      </c>
      <c r="AM69" s="147">
        <v>4170.2906119450199</v>
      </c>
      <c r="AN69" s="147">
        <v>82.948328349721706</v>
      </c>
      <c r="AO69" s="147">
        <v>442.872051828905</v>
      </c>
      <c r="AP69" s="147">
        <v>168.55997187976101</v>
      </c>
      <c r="AQ69" s="147">
        <v>174.17486215326201</v>
      </c>
      <c r="AR69" s="147">
        <v>0</v>
      </c>
      <c r="AS69" s="147">
        <v>29.4079133150167</v>
      </c>
      <c r="AT69" s="147">
        <v>-2521.5019365911799</v>
      </c>
      <c r="AU69" s="147">
        <v>0</v>
      </c>
      <c r="AV69" s="147">
        <v>-588.91158866518197</v>
      </c>
      <c r="AW69" s="147">
        <v>6219.88089682381</v>
      </c>
      <c r="AX69" s="147">
        <v>5630.9693081586302</v>
      </c>
      <c r="AY69" s="147">
        <f t="shared" si="9"/>
        <v>6219.88089682381</v>
      </c>
      <c r="AZ69" s="153">
        <f t="shared" si="10"/>
        <v>0</v>
      </c>
      <c r="BA69" s="153">
        <f t="shared" si="11"/>
        <v>-2521.5019365911799</v>
      </c>
    </row>
    <row r="70" spans="1:53" s="147" customFormat="1" x14ac:dyDescent="0.2">
      <c r="A70" s="152">
        <v>0.16666666666666699</v>
      </c>
      <c r="B70" s="153">
        <v>3654.3445001313798</v>
      </c>
      <c r="C70" s="153">
        <v>3071.37696162253</v>
      </c>
      <c r="D70" s="153">
        <v>131.624705335399</v>
      </c>
      <c r="E70" s="153">
        <v>428.79739696718599</v>
      </c>
      <c r="F70" s="153">
        <v>149.62199892457301</v>
      </c>
      <c r="G70" s="153">
        <v>0</v>
      </c>
      <c r="H70" s="153">
        <v>0</v>
      </c>
      <c r="I70" s="153">
        <v>183.80544403049899</v>
      </c>
      <c r="J70" s="153">
        <v>-970.91975841462295</v>
      </c>
      <c r="K70" s="153">
        <v>-1098.7006577183299</v>
      </c>
      <c r="L70" s="153">
        <v>-487.06898311098701</v>
      </c>
      <c r="M70" s="153">
        <v>5549.9505908786095</v>
      </c>
      <c r="N70" s="153">
        <v>5062.8816077676302</v>
      </c>
      <c r="O70" s="153">
        <f t="shared" si="3"/>
        <v>5549.9505908786095</v>
      </c>
      <c r="P70" s="153">
        <f t="shared" si="4"/>
        <v>0</v>
      </c>
      <c r="Q70" s="153">
        <f t="shared" si="5"/>
        <v>-970.91975841462295</v>
      </c>
      <c r="S70" s="152">
        <v>0.16666666666666699</v>
      </c>
      <c r="T70" s="153">
        <v>3690.6571848909002</v>
      </c>
      <c r="U70" s="153">
        <v>3470.73052662697</v>
      </c>
      <c r="V70" s="153">
        <v>78.049042733704496</v>
      </c>
      <c r="W70" s="153">
        <v>459.69740438464999</v>
      </c>
      <c r="X70" s="153">
        <v>207.503978867162</v>
      </c>
      <c r="Y70" s="153">
        <v>0</v>
      </c>
      <c r="Z70" s="153">
        <v>0</v>
      </c>
      <c r="AA70" s="153">
        <v>242.64441970419901</v>
      </c>
      <c r="AB70" s="153">
        <v>-594.87076471747798</v>
      </c>
      <c r="AC70" s="153">
        <v>-663.92197333936497</v>
      </c>
      <c r="AD70" s="153">
        <v>-544.71589300648805</v>
      </c>
      <c r="AE70" s="153">
        <v>6890.48981915075</v>
      </c>
      <c r="AF70" s="153">
        <v>6345.7739261442603</v>
      </c>
      <c r="AG70" s="153">
        <f t="shared" si="6"/>
        <v>6890.48981915075</v>
      </c>
      <c r="AH70" s="153">
        <f t="shared" si="7"/>
        <v>0</v>
      </c>
      <c r="AI70" s="153">
        <f t="shared" si="8"/>
        <v>-594.87076471747798</v>
      </c>
      <c r="AK70" s="152">
        <v>0.20833333333333301</v>
      </c>
      <c r="AL70" s="147">
        <v>3673.7359576448298</v>
      </c>
      <c r="AM70" s="147">
        <v>4251.4854984841904</v>
      </c>
      <c r="AN70" s="147">
        <v>90.253133100712205</v>
      </c>
      <c r="AO70" s="147">
        <v>450.57933332242999</v>
      </c>
      <c r="AP70" s="147">
        <v>169.27202130808001</v>
      </c>
      <c r="AQ70" s="147">
        <v>188.31692853905801</v>
      </c>
      <c r="AR70" s="147">
        <v>0</v>
      </c>
      <c r="AS70" s="147">
        <v>27.8573971443356</v>
      </c>
      <c r="AT70" s="147">
        <v>-2595.8588625041002</v>
      </c>
      <c r="AU70" s="147">
        <v>0</v>
      </c>
      <c r="AV70" s="147">
        <v>-596.786244644161</v>
      </c>
      <c r="AW70" s="147">
        <v>6255.6414070395404</v>
      </c>
      <c r="AX70" s="147">
        <v>5658.8551623953799</v>
      </c>
      <c r="AY70" s="147">
        <f t="shared" si="9"/>
        <v>6255.6414070395404</v>
      </c>
      <c r="AZ70" s="153">
        <f t="shared" si="10"/>
        <v>0</v>
      </c>
      <c r="BA70" s="153">
        <f t="shared" si="11"/>
        <v>-2595.8588625041002</v>
      </c>
    </row>
    <row r="71" spans="1:53" s="147" customFormat="1" x14ac:dyDescent="0.2">
      <c r="A71" s="152">
        <v>0.17708333333333301</v>
      </c>
      <c r="B71" s="153">
        <v>3653.7909493157799</v>
      </c>
      <c r="C71" s="153">
        <v>3057.0942475745501</v>
      </c>
      <c r="D71" s="153">
        <v>132.800999434147</v>
      </c>
      <c r="E71" s="153">
        <v>431.057426858479</v>
      </c>
      <c r="F71" s="153">
        <v>149.093683093914</v>
      </c>
      <c r="G71" s="153">
        <v>0</v>
      </c>
      <c r="H71" s="153">
        <v>0</v>
      </c>
      <c r="I71" s="153">
        <v>192.04601368129701</v>
      </c>
      <c r="J71" s="153">
        <v>-959.22930693184696</v>
      </c>
      <c r="K71" s="153">
        <v>-1097.94613448107</v>
      </c>
      <c r="L71" s="153">
        <v>-486.02695031488503</v>
      </c>
      <c r="M71" s="153">
        <v>5558.7078785452504</v>
      </c>
      <c r="N71" s="153">
        <v>5072.6809282303702</v>
      </c>
      <c r="O71" s="153">
        <f t="shared" si="3"/>
        <v>5558.7078785452504</v>
      </c>
      <c r="P71" s="153">
        <f t="shared" si="4"/>
        <v>0</v>
      </c>
      <c r="Q71" s="153">
        <f t="shared" si="5"/>
        <v>-959.22930693184696</v>
      </c>
      <c r="S71" s="152">
        <v>0.17708333333333301</v>
      </c>
      <c r="T71" s="153">
        <v>3691.7774497169398</v>
      </c>
      <c r="U71" s="153">
        <v>3536.42572859648</v>
      </c>
      <c r="V71" s="153">
        <v>84.182472125714</v>
      </c>
      <c r="W71" s="153">
        <v>459.54496561445399</v>
      </c>
      <c r="X71" s="153">
        <v>207.503978867162</v>
      </c>
      <c r="Y71" s="153">
        <v>0</v>
      </c>
      <c r="Z71" s="153">
        <v>0</v>
      </c>
      <c r="AA71" s="153">
        <v>251.22436776250299</v>
      </c>
      <c r="AB71" s="153">
        <v>-459.11342232710803</v>
      </c>
      <c r="AC71" s="153">
        <v>-852.47112007921805</v>
      </c>
      <c r="AD71" s="153">
        <v>-550.91770013836401</v>
      </c>
      <c r="AE71" s="153">
        <v>6919.0744202769301</v>
      </c>
      <c r="AF71" s="153">
        <v>6368.1567201385697</v>
      </c>
      <c r="AG71" s="153">
        <f t="shared" si="6"/>
        <v>6919.0744202769301</v>
      </c>
      <c r="AH71" s="153">
        <f t="shared" si="7"/>
        <v>0</v>
      </c>
      <c r="AI71" s="153">
        <f t="shared" si="8"/>
        <v>-459.11342232710803</v>
      </c>
      <c r="AK71" s="152">
        <v>0.21875</v>
      </c>
      <c r="AL71" s="147">
        <v>3674.5429274552898</v>
      </c>
      <c r="AM71" s="147">
        <v>4235.3859500566696</v>
      </c>
      <c r="AN71" s="147">
        <v>85.309680684193196</v>
      </c>
      <c r="AO71" s="147">
        <v>452.53116555556397</v>
      </c>
      <c r="AP71" s="147">
        <v>169.17100410959699</v>
      </c>
      <c r="AQ71" s="147">
        <v>190.657457848023</v>
      </c>
      <c r="AR71" s="147">
        <v>0</v>
      </c>
      <c r="AS71" s="147">
        <v>27.255330999373101</v>
      </c>
      <c r="AT71" s="147">
        <v>-2631.6182959614998</v>
      </c>
      <c r="AU71" s="147">
        <v>0</v>
      </c>
      <c r="AV71" s="147">
        <v>-595.45299467486404</v>
      </c>
      <c r="AW71" s="147">
        <v>6203.2352207472104</v>
      </c>
      <c r="AX71" s="147">
        <v>5607.7822260723497</v>
      </c>
      <c r="AY71" s="147">
        <f t="shared" si="9"/>
        <v>6203.2352207472104</v>
      </c>
      <c r="AZ71" s="153">
        <f t="shared" si="10"/>
        <v>0</v>
      </c>
      <c r="BA71" s="153">
        <f t="shared" si="11"/>
        <v>-2631.6182959614998</v>
      </c>
    </row>
    <row r="72" spans="1:53" s="147" customFormat="1" x14ac:dyDescent="0.2">
      <c r="A72" s="152">
        <v>0.1875</v>
      </c>
      <c r="B72" s="153">
        <v>3653.37748765889</v>
      </c>
      <c r="C72" s="153">
        <v>3067.3379686875301</v>
      </c>
      <c r="D72" s="153">
        <v>133.856992500437</v>
      </c>
      <c r="E72" s="153">
        <v>431.10746318185602</v>
      </c>
      <c r="F72" s="153">
        <v>149.57648813784101</v>
      </c>
      <c r="G72" s="153">
        <v>0</v>
      </c>
      <c r="H72" s="153">
        <v>0</v>
      </c>
      <c r="I72" s="153">
        <v>193.468193553476</v>
      </c>
      <c r="J72" s="153">
        <v>-981.55907145784704</v>
      </c>
      <c r="K72" s="153">
        <v>-1095.14968421668</v>
      </c>
      <c r="L72" s="153">
        <v>-486.93966961703302</v>
      </c>
      <c r="M72" s="153">
        <v>5552.0158380454905</v>
      </c>
      <c r="N72" s="153">
        <v>5065.0761684284598</v>
      </c>
      <c r="O72" s="153">
        <f t="shared" si="3"/>
        <v>5552.0158380454905</v>
      </c>
      <c r="P72" s="153">
        <f t="shared" si="4"/>
        <v>0</v>
      </c>
      <c r="Q72" s="153">
        <f t="shared" si="5"/>
        <v>-981.55907145784704</v>
      </c>
      <c r="S72" s="152">
        <v>0.1875</v>
      </c>
      <c r="T72" s="153">
        <v>3691.99754011082</v>
      </c>
      <c r="U72" s="153">
        <v>3530.2711995392601</v>
      </c>
      <c r="V72" s="153">
        <v>84.028634066148996</v>
      </c>
      <c r="W72" s="153">
        <v>462.05885800071201</v>
      </c>
      <c r="X72" s="153">
        <v>207.52083461612301</v>
      </c>
      <c r="Y72" s="153">
        <v>0</v>
      </c>
      <c r="Z72" s="153">
        <v>0</v>
      </c>
      <c r="AA72" s="153">
        <v>257.70115133639001</v>
      </c>
      <c r="AB72" s="153">
        <v>-435.884029666434</v>
      </c>
      <c r="AC72" s="153">
        <v>-850.73287440102104</v>
      </c>
      <c r="AD72" s="153">
        <v>-550.58418201829204</v>
      </c>
      <c r="AE72" s="153">
        <v>6946.9613136019898</v>
      </c>
      <c r="AF72" s="153">
        <v>6396.3771315837002</v>
      </c>
      <c r="AG72" s="153">
        <f t="shared" si="6"/>
        <v>6946.9613136019898</v>
      </c>
      <c r="AH72" s="153">
        <f t="shared" si="7"/>
        <v>0</v>
      </c>
      <c r="AI72" s="153">
        <f t="shared" si="8"/>
        <v>-435.884029666434</v>
      </c>
      <c r="AK72" s="152">
        <v>0.22916666666666699</v>
      </c>
      <c r="AL72" s="147">
        <v>3675.8967616986602</v>
      </c>
      <c r="AM72" s="147">
        <v>4226.90569119066</v>
      </c>
      <c r="AN72" s="147">
        <v>83.6841618303648</v>
      </c>
      <c r="AO72" s="147">
        <v>453.688955813858</v>
      </c>
      <c r="AP72" s="147">
        <v>169.09941238101399</v>
      </c>
      <c r="AQ72" s="147">
        <v>189.417964589843</v>
      </c>
      <c r="AR72" s="147">
        <v>0</v>
      </c>
      <c r="AS72" s="147">
        <v>20.7508334031555</v>
      </c>
      <c r="AT72" s="147">
        <v>-2617.5788162468798</v>
      </c>
      <c r="AU72" s="147">
        <v>0</v>
      </c>
      <c r="AV72" s="147">
        <v>-594.71089267542402</v>
      </c>
      <c r="AW72" s="147">
        <v>6201.86496466067</v>
      </c>
      <c r="AX72" s="147">
        <v>5607.1540719852501</v>
      </c>
      <c r="AY72" s="147">
        <f t="shared" si="9"/>
        <v>6201.86496466067</v>
      </c>
      <c r="AZ72" s="153">
        <f t="shared" si="10"/>
        <v>0</v>
      </c>
      <c r="BA72" s="153">
        <f t="shared" si="11"/>
        <v>-2617.5788162468798</v>
      </c>
    </row>
    <row r="73" spans="1:53" s="147" customFormat="1" x14ac:dyDescent="0.2">
      <c r="A73" s="152">
        <v>0.19791666666666699</v>
      </c>
      <c r="B73" s="153">
        <v>3653.6042126164498</v>
      </c>
      <c r="C73" s="153">
        <v>3057.1772439597798</v>
      </c>
      <c r="D73" s="153">
        <v>132.834416897517</v>
      </c>
      <c r="E73" s="153">
        <v>431.36189042734998</v>
      </c>
      <c r="F73" s="153">
        <v>148.81606088985299</v>
      </c>
      <c r="G73" s="153">
        <v>0</v>
      </c>
      <c r="H73" s="153">
        <v>0</v>
      </c>
      <c r="I73" s="153">
        <v>191.86040953281801</v>
      </c>
      <c r="J73" s="153">
        <v>-995.75767320364503</v>
      </c>
      <c r="K73" s="153">
        <v>-1093.63427726182</v>
      </c>
      <c r="L73" s="153">
        <v>-486.03595181810698</v>
      </c>
      <c r="M73" s="153">
        <v>5526.2622838583002</v>
      </c>
      <c r="N73" s="153">
        <v>5040.2263320401998</v>
      </c>
      <c r="O73" s="153">
        <f t="shared" si="3"/>
        <v>5526.2622838583002</v>
      </c>
      <c r="P73" s="153">
        <f t="shared" si="4"/>
        <v>0</v>
      </c>
      <c r="Q73" s="153">
        <f t="shared" si="5"/>
        <v>-995.75767320364503</v>
      </c>
      <c r="S73" s="152">
        <v>0.19791666666666699</v>
      </c>
      <c r="T73" s="153">
        <v>3693.5846036544799</v>
      </c>
      <c r="U73" s="153">
        <v>3537.5982101006398</v>
      </c>
      <c r="V73" s="153">
        <v>84.068764935133999</v>
      </c>
      <c r="W73" s="153">
        <v>463.23084559430498</v>
      </c>
      <c r="X73" s="153">
        <v>207.554546114045</v>
      </c>
      <c r="Y73" s="153">
        <v>0</v>
      </c>
      <c r="Z73" s="153">
        <v>0</v>
      </c>
      <c r="AA73" s="153">
        <v>252.65477002908699</v>
      </c>
      <c r="AB73" s="153">
        <v>-457.93353208506699</v>
      </c>
      <c r="AC73" s="153">
        <v>-849.71945963030396</v>
      </c>
      <c r="AD73" s="153">
        <v>-551.33277021663503</v>
      </c>
      <c r="AE73" s="153">
        <v>6931.0387487123198</v>
      </c>
      <c r="AF73" s="153">
        <v>6379.70597849568</v>
      </c>
      <c r="AG73" s="153">
        <f t="shared" si="6"/>
        <v>6931.0387487123198</v>
      </c>
      <c r="AH73" s="153">
        <f t="shared" si="7"/>
        <v>0</v>
      </c>
      <c r="AI73" s="153">
        <f t="shared" si="8"/>
        <v>-457.93353208506699</v>
      </c>
      <c r="AK73" s="152">
        <v>0.23958333333333301</v>
      </c>
      <c r="AL73" s="147">
        <v>3676.9171237518799</v>
      </c>
      <c r="AM73" s="147">
        <v>4201.7267448312105</v>
      </c>
      <c r="AN73" s="147">
        <v>80.3327808505165</v>
      </c>
      <c r="AO73" s="147">
        <v>453.32128489640297</v>
      </c>
      <c r="AP73" s="147">
        <v>169.03268688001</v>
      </c>
      <c r="AQ73" s="147">
        <v>187.99386909926599</v>
      </c>
      <c r="AR73" s="147">
        <v>0</v>
      </c>
      <c r="AS73" s="147">
        <v>19.1403712569047</v>
      </c>
      <c r="AT73" s="147">
        <v>-2610.1551323017302</v>
      </c>
      <c r="AU73" s="147">
        <v>0</v>
      </c>
      <c r="AV73" s="147">
        <v>-592.43299743208797</v>
      </c>
      <c r="AW73" s="147">
        <v>6178.3097292644597</v>
      </c>
      <c r="AX73" s="147">
        <v>5585.8767318323698</v>
      </c>
      <c r="AY73" s="147">
        <f t="shared" si="9"/>
        <v>6178.3097292644597</v>
      </c>
      <c r="AZ73" s="153">
        <f t="shared" si="10"/>
        <v>0</v>
      </c>
      <c r="BA73" s="153">
        <f t="shared" si="11"/>
        <v>-2610.1551323017302</v>
      </c>
    </row>
    <row r="74" spans="1:53" s="147" customFormat="1" x14ac:dyDescent="0.2">
      <c r="A74" s="152">
        <v>0.20833333333333301</v>
      </c>
      <c r="B74" s="153">
        <v>3653.7509447756902</v>
      </c>
      <c r="C74" s="153">
        <v>3089.0257333877198</v>
      </c>
      <c r="D74" s="153">
        <v>81.338106353572002</v>
      </c>
      <c r="E74" s="153">
        <v>436.41547831546097</v>
      </c>
      <c r="F74" s="153">
        <v>149.148969776977</v>
      </c>
      <c r="G74" s="153">
        <v>0</v>
      </c>
      <c r="H74" s="153">
        <v>0</v>
      </c>
      <c r="I74" s="153">
        <v>180.92812268768799</v>
      </c>
      <c r="J74" s="153">
        <v>-927.64946840426501</v>
      </c>
      <c r="K74" s="153">
        <v>-1090.5895063134701</v>
      </c>
      <c r="L74" s="153">
        <v>-488.30547804853597</v>
      </c>
      <c r="M74" s="153">
        <v>5572.3683805793698</v>
      </c>
      <c r="N74" s="153">
        <v>5084.0629025308399</v>
      </c>
      <c r="O74" s="153">
        <f t="shared" si="3"/>
        <v>5572.3683805793698</v>
      </c>
      <c r="P74" s="153">
        <f t="shared" si="4"/>
        <v>0</v>
      </c>
      <c r="Q74" s="153">
        <f t="shared" si="5"/>
        <v>-927.64946840426501</v>
      </c>
      <c r="S74" s="152">
        <v>0.20833333333333301</v>
      </c>
      <c r="T74" s="153">
        <v>3693.5779288219101</v>
      </c>
      <c r="U74" s="153">
        <v>3612.7653710909299</v>
      </c>
      <c r="V74" s="153">
        <v>90.235635697367996</v>
      </c>
      <c r="W74" s="153">
        <v>467.49333121121998</v>
      </c>
      <c r="X74" s="153">
        <v>207.554546114045</v>
      </c>
      <c r="Y74" s="153">
        <v>0</v>
      </c>
      <c r="Z74" s="153">
        <v>0</v>
      </c>
      <c r="AA74" s="153">
        <v>248.22736144509699</v>
      </c>
      <c r="AB74" s="153">
        <v>-457.324287543016</v>
      </c>
      <c r="AC74" s="153">
        <v>-848.23624507689306</v>
      </c>
      <c r="AD74" s="153">
        <v>-558.39796833805997</v>
      </c>
      <c r="AE74" s="153">
        <v>7014.2936417606597</v>
      </c>
      <c r="AF74" s="153">
        <v>6455.8956734226003</v>
      </c>
      <c r="AG74" s="153">
        <f t="shared" si="6"/>
        <v>7014.2936417606597</v>
      </c>
      <c r="AH74" s="153">
        <f t="shared" si="7"/>
        <v>0</v>
      </c>
      <c r="AI74" s="153">
        <f t="shared" si="8"/>
        <v>-457.324287543016</v>
      </c>
      <c r="AK74" s="152">
        <v>0.25</v>
      </c>
      <c r="AL74" s="147">
        <v>3677.68408862258</v>
      </c>
      <c r="AM74" s="147">
        <v>4241.8858462377002</v>
      </c>
      <c r="AN74" s="147">
        <v>82.787783095017502</v>
      </c>
      <c r="AO74" s="147">
        <v>470.28278472015302</v>
      </c>
      <c r="AP74" s="147">
        <v>167.57668425958201</v>
      </c>
      <c r="AQ74" s="147">
        <v>84.555707101406995</v>
      </c>
      <c r="AR74" s="147">
        <v>4.3890623387889898</v>
      </c>
      <c r="AS74" s="147">
        <v>13.701987101081301</v>
      </c>
      <c r="AT74" s="147">
        <v>-2444.1292547531202</v>
      </c>
      <c r="AU74" s="147">
        <v>0</v>
      </c>
      <c r="AV74" s="147">
        <v>-595.60130171881599</v>
      </c>
      <c r="AW74" s="147">
        <v>6298.7346887231897</v>
      </c>
      <c r="AX74" s="147">
        <v>5703.13338700438</v>
      </c>
      <c r="AY74" s="147">
        <f t="shared" si="9"/>
        <v>6298.7346887231897</v>
      </c>
      <c r="AZ74" s="153">
        <f t="shared" si="10"/>
        <v>0</v>
      </c>
      <c r="BA74" s="153">
        <f t="shared" si="11"/>
        <v>-2444.1292547531202</v>
      </c>
    </row>
    <row r="75" spans="1:53" s="147" customFormat="1" x14ac:dyDescent="0.2">
      <c r="A75" s="152">
        <v>0.21875</v>
      </c>
      <c r="B75" s="153">
        <v>3653.2641170391698</v>
      </c>
      <c r="C75" s="153">
        <v>3095.2847891638799</v>
      </c>
      <c r="D75" s="153">
        <v>69.474905327334099</v>
      </c>
      <c r="E75" s="153">
        <v>438.70300130236001</v>
      </c>
      <c r="F75" s="153">
        <v>149.09830904474501</v>
      </c>
      <c r="G75" s="153">
        <v>0</v>
      </c>
      <c r="H75" s="153">
        <v>0</v>
      </c>
      <c r="I75" s="153">
        <v>164.943888886362</v>
      </c>
      <c r="J75" s="153">
        <v>-935.19029596649</v>
      </c>
      <c r="K75" s="153">
        <v>-1089.0002048204799</v>
      </c>
      <c r="L75" s="153">
        <v>-488.586281178332</v>
      </c>
      <c r="M75" s="153">
        <v>5546.57850997688</v>
      </c>
      <c r="N75" s="153">
        <v>5057.9922287985501</v>
      </c>
      <c r="O75" s="153">
        <f t="shared" si="3"/>
        <v>5546.57850997688</v>
      </c>
      <c r="P75" s="153">
        <f t="shared" si="4"/>
        <v>0</v>
      </c>
      <c r="Q75" s="153">
        <f t="shared" si="5"/>
        <v>-935.19029596649</v>
      </c>
      <c r="S75" s="152">
        <v>0.21875</v>
      </c>
      <c r="T75" s="153">
        <v>3693.3378302104102</v>
      </c>
      <c r="U75" s="153">
        <v>3627.9600316216502</v>
      </c>
      <c r="V75" s="153">
        <v>91.151973025103501</v>
      </c>
      <c r="W75" s="153">
        <v>473.367999730338</v>
      </c>
      <c r="X75" s="153">
        <v>207.554546114045</v>
      </c>
      <c r="Y75" s="153">
        <v>0</v>
      </c>
      <c r="Z75" s="153">
        <v>0</v>
      </c>
      <c r="AA75" s="153">
        <v>244.61897114806399</v>
      </c>
      <c r="AB75" s="153">
        <v>-506.73770616026098</v>
      </c>
      <c r="AC75" s="153">
        <v>-846.61880728080496</v>
      </c>
      <c r="AD75" s="153">
        <v>-560.03722305201904</v>
      </c>
      <c r="AE75" s="153">
        <v>6984.6348384085404</v>
      </c>
      <c r="AF75" s="153">
        <v>6424.5976153565198</v>
      </c>
      <c r="AG75" s="153">
        <f t="shared" si="6"/>
        <v>6984.6348384085404</v>
      </c>
      <c r="AH75" s="153">
        <f t="shared" si="7"/>
        <v>0</v>
      </c>
      <c r="AI75" s="153">
        <f t="shared" si="8"/>
        <v>-506.73770616026098</v>
      </c>
      <c r="AK75" s="152">
        <v>0.26041666666666702</v>
      </c>
      <c r="AL75" s="147">
        <v>3678.2909360420799</v>
      </c>
      <c r="AM75" s="147">
        <v>4280.4191714229601</v>
      </c>
      <c r="AN75" s="147">
        <v>89.617641871542205</v>
      </c>
      <c r="AO75" s="147">
        <v>481.54951194444601</v>
      </c>
      <c r="AP75" s="147">
        <v>167.453143127282</v>
      </c>
      <c r="AQ75" s="147">
        <v>86.5402102741877</v>
      </c>
      <c r="AR75" s="147">
        <v>5.0326231003210902</v>
      </c>
      <c r="AS75" s="147">
        <v>13.362622106575699</v>
      </c>
      <c r="AT75" s="147">
        <v>-2434.96304819949</v>
      </c>
      <c r="AU75" s="147">
        <v>0</v>
      </c>
      <c r="AV75" s="147">
        <v>-599.76442985463996</v>
      </c>
      <c r="AW75" s="147">
        <v>6367.3028116899104</v>
      </c>
      <c r="AX75" s="147">
        <v>5767.5383818352702</v>
      </c>
      <c r="AY75" s="147">
        <f t="shared" si="9"/>
        <v>6367.3028116899104</v>
      </c>
      <c r="AZ75" s="153">
        <f t="shared" si="10"/>
        <v>0</v>
      </c>
      <c r="BA75" s="153">
        <f t="shared" si="11"/>
        <v>-2434.96304819949</v>
      </c>
    </row>
    <row r="76" spans="1:53" s="147" customFormat="1" x14ac:dyDescent="0.2">
      <c r="A76" s="152">
        <v>0.22916666666666699</v>
      </c>
      <c r="B76" s="153">
        <v>3653.0906989046698</v>
      </c>
      <c r="C76" s="153">
        <v>3098.2752742571602</v>
      </c>
      <c r="D76" s="153">
        <v>69.227616302356793</v>
      </c>
      <c r="E76" s="153">
        <v>437.005282455376</v>
      </c>
      <c r="F76" s="153">
        <v>148.92022042871</v>
      </c>
      <c r="G76" s="153">
        <v>0</v>
      </c>
      <c r="H76" s="153">
        <v>0</v>
      </c>
      <c r="I76" s="153">
        <v>163.24839310928701</v>
      </c>
      <c r="J76" s="153">
        <v>-954.07484378936601</v>
      </c>
      <c r="K76" s="153">
        <v>-1086.4787777972001</v>
      </c>
      <c r="L76" s="153">
        <v>-488.72407794125701</v>
      </c>
      <c r="M76" s="153">
        <v>5529.2138638710003</v>
      </c>
      <c r="N76" s="153">
        <v>5040.4897859297398</v>
      </c>
      <c r="O76" s="153">
        <f t="shared" si="3"/>
        <v>5529.2138638710003</v>
      </c>
      <c r="P76" s="153">
        <f t="shared" si="4"/>
        <v>0</v>
      </c>
      <c r="Q76" s="153">
        <f t="shared" si="5"/>
        <v>-954.07484378936601</v>
      </c>
      <c r="S76" s="152">
        <v>0.22916666666666699</v>
      </c>
      <c r="T76" s="153">
        <v>3693.8713284134801</v>
      </c>
      <c r="U76" s="153">
        <v>3631.4952003991202</v>
      </c>
      <c r="V76" s="153">
        <v>91.131905549418306</v>
      </c>
      <c r="W76" s="153">
        <v>476.88857610655498</v>
      </c>
      <c r="X76" s="153">
        <v>207.554546114045</v>
      </c>
      <c r="Y76" s="153">
        <v>0</v>
      </c>
      <c r="Z76" s="153">
        <v>0</v>
      </c>
      <c r="AA76" s="153">
        <v>244.88944318657201</v>
      </c>
      <c r="AB76" s="153">
        <v>-485.45742711955398</v>
      </c>
      <c r="AC76" s="153">
        <v>-845.31008662954002</v>
      </c>
      <c r="AD76" s="153">
        <v>-560.57517322673004</v>
      </c>
      <c r="AE76" s="153">
        <v>7015.0634860200998</v>
      </c>
      <c r="AF76" s="153">
        <v>6454.4883127933699</v>
      </c>
      <c r="AG76" s="153">
        <f t="shared" si="6"/>
        <v>7015.0634860200998</v>
      </c>
      <c r="AH76" s="153">
        <f t="shared" si="7"/>
        <v>0</v>
      </c>
      <c r="AI76" s="153">
        <f t="shared" si="8"/>
        <v>-485.45742711955398</v>
      </c>
      <c r="AK76" s="152">
        <v>0.27083333333333298</v>
      </c>
      <c r="AL76" s="147">
        <v>3679.4514049356098</v>
      </c>
      <c r="AM76" s="147">
        <v>4249.4575153422902</v>
      </c>
      <c r="AN76" s="147">
        <v>86.848237376201894</v>
      </c>
      <c r="AO76" s="147">
        <v>487.055820731815</v>
      </c>
      <c r="AP76" s="147">
        <v>167.411392305145</v>
      </c>
      <c r="AQ76" s="147">
        <v>92.684920494895294</v>
      </c>
      <c r="AR76" s="147">
        <v>5.0056031092877102</v>
      </c>
      <c r="AS76" s="147">
        <v>12.448885726679499</v>
      </c>
      <c r="AT76" s="147">
        <v>-2435.6842458794299</v>
      </c>
      <c r="AU76" s="147">
        <v>0</v>
      </c>
      <c r="AV76" s="147">
        <v>-597.41226005106398</v>
      </c>
      <c r="AW76" s="147">
        <v>6344.6795341424904</v>
      </c>
      <c r="AX76" s="147">
        <v>5747.2672740914304</v>
      </c>
      <c r="AY76" s="147">
        <f t="shared" si="9"/>
        <v>6344.6795341424904</v>
      </c>
      <c r="AZ76" s="153">
        <f t="shared" si="10"/>
        <v>0</v>
      </c>
      <c r="BA76" s="153">
        <f t="shared" si="11"/>
        <v>-2435.6842458794299</v>
      </c>
    </row>
    <row r="77" spans="1:53" s="147" customFormat="1" x14ac:dyDescent="0.2">
      <c r="A77" s="152">
        <v>0.23958333333333301</v>
      </c>
      <c r="B77" s="153">
        <v>3653.6442334384001</v>
      </c>
      <c r="C77" s="153">
        <v>3095.0830549853499</v>
      </c>
      <c r="D77" s="153">
        <v>69.301135129699801</v>
      </c>
      <c r="E77" s="153">
        <v>443.42331744127</v>
      </c>
      <c r="F77" s="153">
        <v>148.97088005663301</v>
      </c>
      <c r="G77" s="153">
        <v>0</v>
      </c>
      <c r="H77" s="153">
        <v>0</v>
      </c>
      <c r="I77" s="153">
        <v>161.87539645573099</v>
      </c>
      <c r="J77" s="153">
        <v>-996.77139344263298</v>
      </c>
      <c r="K77" s="153">
        <v>-1084.3194642987401</v>
      </c>
      <c r="L77" s="153">
        <v>-488.78899838024199</v>
      </c>
      <c r="M77" s="153">
        <v>5491.2071597657095</v>
      </c>
      <c r="N77" s="153">
        <v>5002.4181613854698</v>
      </c>
      <c r="O77" s="153">
        <f t="shared" si="3"/>
        <v>5491.2071597657095</v>
      </c>
      <c r="P77" s="153">
        <f t="shared" si="4"/>
        <v>0</v>
      </c>
      <c r="Q77" s="153">
        <f t="shared" si="5"/>
        <v>-996.77139344263298</v>
      </c>
      <c r="S77" s="152">
        <v>0.23958333333333301</v>
      </c>
      <c r="T77" s="153">
        <v>3694.7848525107802</v>
      </c>
      <c r="U77" s="153">
        <v>3633.7151563695902</v>
      </c>
      <c r="V77" s="153">
        <v>91.172036928701502</v>
      </c>
      <c r="W77" s="153">
        <v>480.29898894947098</v>
      </c>
      <c r="X77" s="153">
        <v>207.554546114045</v>
      </c>
      <c r="Y77" s="153">
        <v>0</v>
      </c>
      <c r="Z77" s="153">
        <v>0</v>
      </c>
      <c r="AA77" s="153">
        <v>247.155174322877</v>
      </c>
      <c r="AB77" s="153">
        <v>-508.47729069049501</v>
      </c>
      <c r="AC77" s="153">
        <v>-842.94097081965901</v>
      </c>
      <c r="AD77" s="153">
        <v>-561.03480599321097</v>
      </c>
      <c r="AE77" s="153">
        <v>7003.2624936853099</v>
      </c>
      <c r="AF77" s="153">
        <v>6442.2276876920996</v>
      </c>
      <c r="AG77" s="153">
        <f t="shared" si="6"/>
        <v>7003.2624936853099</v>
      </c>
      <c r="AH77" s="153">
        <f t="shared" si="7"/>
        <v>0</v>
      </c>
      <c r="AI77" s="153">
        <f t="shared" si="8"/>
        <v>-508.47729069049501</v>
      </c>
      <c r="AK77" s="152">
        <v>0.28125</v>
      </c>
      <c r="AL77" s="147">
        <v>3679.3780381230099</v>
      </c>
      <c r="AM77" s="147">
        <v>4243.9545387819499</v>
      </c>
      <c r="AN77" s="147">
        <v>87.269669116364994</v>
      </c>
      <c r="AO77" s="147">
        <v>490.57670909892499</v>
      </c>
      <c r="AP77" s="147">
        <v>166.878499612833</v>
      </c>
      <c r="AQ77" s="147">
        <v>92.440978309594499</v>
      </c>
      <c r="AR77" s="147">
        <v>6.0134072585586704</v>
      </c>
      <c r="AS77" s="147">
        <v>14.1093241521389</v>
      </c>
      <c r="AT77" s="147">
        <v>-2430.0345407621699</v>
      </c>
      <c r="AU77" s="147">
        <v>0</v>
      </c>
      <c r="AV77" s="147">
        <v>-597.14082974884695</v>
      </c>
      <c r="AW77" s="147">
        <v>6350.5866236912098</v>
      </c>
      <c r="AX77" s="147">
        <v>5753.4457939423601</v>
      </c>
      <c r="AY77" s="147">
        <f t="shared" si="9"/>
        <v>6350.5866236912098</v>
      </c>
      <c r="AZ77" s="153">
        <f t="shared" si="10"/>
        <v>0</v>
      </c>
      <c r="BA77" s="153">
        <f t="shared" si="11"/>
        <v>-2430.0345407621699</v>
      </c>
    </row>
    <row r="78" spans="1:53" s="147" customFormat="1" x14ac:dyDescent="0.2">
      <c r="A78" s="152">
        <v>0.25</v>
      </c>
      <c r="B78" s="153">
        <v>3654.2177621012402</v>
      </c>
      <c r="C78" s="153">
        <v>3139.8872373831</v>
      </c>
      <c r="D78" s="153">
        <v>68.271877155908101</v>
      </c>
      <c r="E78" s="153">
        <v>483.97162257968603</v>
      </c>
      <c r="F78" s="153">
        <v>150.664386102778</v>
      </c>
      <c r="G78" s="153">
        <v>0</v>
      </c>
      <c r="H78" s="153">
        <v>0</v>
      </c>
      <c r="I78" s="153">
        <v>164.68574036636599</v>
      </c>
      <c r="J78" s="153">
        <v>-1304.63932934695</v>
      </c>
      <c r="K78" s="153">
        <v>-803.74668771818301</v>
      </c>
      <c r="L78" s="153">
        <v>-494.87271737692799</v>
      </c>
      <c r="M78" s="153">
        <v>5553.3126086239399</v>
      </c>
      <c r="N78" s="153">
        <v>5058.4398912470197</v>
      </c>
      <c r="O78" s="153">
        <f t="shared" si="3"/>
        <v>5553.3126086239399</v>
      </c>
      <c r="P78" s="153">
        <f t="shared" si="4"/>
        <v>0</v>
      </c>
      <c r="Q78" s="153">
        <f t="shared" si="5"/>
        <v>-1304.63932934695</v>
      </c>
      <c r="S78" s="152">
        <v>0.25</v>
      </c>
      <c r="T78" s="153">
        <v>3694.87156021384</v>
      </c>
      <c r="U78" s="153">
        <v>3580.8116287952098</v>
      </c>
      <c r="V78" s="153">
        <v>86.008452179442699</v>
      </c>
      <c r="W78" s="153">
        <v>498.73796332672998</v>
      </c>
      <c r="X78" s="153">
        <v>218.72518260417201</v>
      </c>
      <c r="Y78" s="153">
        <v>0</v>
      </c>
      <c r="Z78" s="153">
        <v>0</v>
      </c>
      <c r="AA78" s="153">
        <v>248.49644112937901</v>
      </c>
      <c r="AB78" s="153">
        <v>-376.10915947898297</v>
      </c>
      <c r="AC78" s="153">
        <v>-842.16245389214203</v>
      </c>
      <c r="AD78" s="153">
        <v>-557.25212374966202</v>
      </c>
      <c r="AE78" s="153">
        <v>7109.3796148776501</v>
      </c>
      <c r="AF78" s="153">
        <v>6552.1274911279897</v>
      </c>
      <c r="AG78" s="153">
        <f t="shared" si="6"/>
        <v>7109.3796148776501</v>
      </c>
      <c r="AH78" s="153">
        <f t="shared" si="7"/>
        <v>0</v>
      </c>
      <c r="AI78" s="153">
        <f t="shared" si="8"/>
        <v>-376.10915947898297</v>
      </c>
      <c r="AK78" s="152">
        <v>0.29166666666666702</v>
      </c>
      <c r="AL78" s="147">
        <v>3679.7714932997501</v>
      </c>
      <c r="AM78" s="147">
        <v>4337.7423211183504</v>
      </c>
      <c r="AN78" s="147">
        <v>84.834734199368199</v>
      </c>
      <c r="AO78" s="147">
        <v>508.30306173663098</v>
      </c>
      <c r="AP78" s="147">
        <v>170.879455509189</v>
      </c>
      <c r="AQ78" s="147">
        <v>136.001177196106</v>
      </c>
      <c r="AR78" s="147">
        <v>17.5663444392444</v>
      </c>
      <c r="AS78" s="147">
        <v>15.508642960739</v>
      </c>
      <c r="AT78" s="147">
        <v>-2463.6647470186299</v>
      </c>
      <c r="AU78" s="147">
        <v>0</v>
      </c>
      <c r="AV78" s="147">
        <v>-607.00463281945997</v>
      </c>
      <c r="AW78" s="147">
        <v>6486.94248344075</v>
      </c>
      <c r="AX78" s="147">
        <v>5879.9378506212897</v>
      </c>
      <c r="AY78" s="147">
        <f t="shared" si="9"/>
        <v>6486.94248344075</v>
      </c>
      <c r="AZ78" s="153">
        <f t="shared" si="10"/>
        <v>0</v>
      </c>
      <c r="BA78" s="153">
        <f t="shared" si="11"/>
        <v>-2463.6647470186299</v>
      </c>
    </row>
    <row r="79" spans="1:53" s="147" customFormat="1" x14ac:dyDescent="0.2">
      <c r="A79" s="152">
        <v>0.26041666666666702</v>
      </c>
      <c r="B79" s="153">
        <v>3654.6712445800899</v>
      </c>
      <c r="C79" s="153">
        <v>3162.9581929306901</v>
      </c>
      <c r="D79" s="153">
        <v>69.728878252913503</v>
      </c>
      <c r="E79" s="153">
        <v>491.09281140723402</v>
      </c>
      <c r="F79" s="153">
        <v>151.63416827041999</v>
      </c>
      <c r="G79" s="153">
        <v>0</v>
      </c>
      <c r="H79" s="153">
        <v>0</v>
      </c>
      <c r="I79" s="153">
        <v>162.54202043806799</v>
      </c>
      <c r="J79" s="153">
        <v>-1358.52846042442</v>
      </c>
      <c r="K79" s="153">
        <v>-781.83767752696599</v>
      </c>
      <c r="L79" s="153">
        <v>-497.28025444397798</v>
      </c>
      <c r="M79" s="153">
        <v>5552.2611779280196</v>
      </c>
      <c r="N79" s="153">
        <v>5054.9809234840404</v>
      </c>
      <c r="O79" s="153">
        <f t="shared" si="3"/>
        <v>5552.2611779280196</v>
      </c>
      <c r="P79" s="153">
        <f t="shared" si="4"/>
        <v>0</v>
      </c>
      <c r="Q79" s="153">
        <f t="shared" si="5"/>
        <v>-1358.52846042442</v>
      </c>
      <c r="S79" s="152">
        <v>0.26041666666666702</v>
      </c>
      <c r="T79" s="153">
        <v>3693.46455434873</v>
      </c>
      <c r="U79" s="153">
        <v>3573.6301446433999</v>
      </c>
      <c r="V79" s="153">
        <v>90.476423973067398</v>
      </c>
      <c r="W79" s="153">
        <v>502.44134961982502</v>
      </c>
      <c r="X79" s="153">
        <v>218.634899958776</v>
      </c>
      <c r="Y79" s="153">
        <v>0</v>
      </c>
      <c r="Z79" s="153">
        <v>1.6104821145599799</v>
      </c>
      <c r="AA79" s="153">
        <v>247.46576227635899</v>
      </c>
      <c r="AB79" s="153">
        <v>-291.33231284009798</v>
      </c>
      <c r="AC79" s="153">
        <v>-841.07522391609496</v>
      </c>
      <c r="AD79" s="153">
        <v>-556.76514770406698</v>
      </c>
      <c r="AE79" s="153">
        <v>7195.3160801785298</v>
      </c>
      <c r="AF79" s="153">
        <v>6638.5509324744598</v>
      </c>
      <c r="AG79" s="153">
        <f t="shared" si="6"/>
        <v>7195.3160801785298</v>
      </c>
      <c r="AH79" s="153">
        <f t="shared" si="7"/>
        <v>0</v>
      </c>
      <c r="AI79" s="153">
        <f t="shared" si="8"/>
        <v>-291.33231284009798</v>
      </c>
      <c r="AK79" s="152">
        <v>0.30208333333333298</v>
      </c>
      <c r="AL79" s="147">
        <v>3680.4584320089102</v>
      </c>
      <c r="AM79" s="147">
        <v>4380.3796773264003</v>
      </c>
      <c r="AN79" s="147">
        <v>81.222468775498101</v>
      </c>
      <c r="AO79" s="147">
        <v>512.47493503564397</v>
      </c>
      <c r="AP79" s="147">
        <v>170.83665342321399</v>
      </c>
      <c r="AQ79" s="147">
        <v>137.80107360941</v>
      </c>
      <c r="AR79" s="147">
        <v>48.164122131261102</v>
      </c>
      <c r="AS79" s="147">
        <v>18.9022397926473</v>
      </c>
      <c r="AT79" s="147">
        <v>-2455.1007185439598</v>
      </c>
      <c r="AU79" s="147">
        <v>0</v>
      </c>
      <c r="AV79" s="147">
        <v>-611.25243744521299</v>
      </c>
      <c r="AW79" s="147">
        <v>6575.1388835590196</v>
      </c>
      <c r="AX79" s="147">
        <v>5963.8864461138</v>
      </c>
      <c r="AY79" s="147">
        <f t="shared" si="9"/>
        <v>6575.1388835590196</v>
      </c>
      <c r="AZ79" s="153">
        <f t="shared" si="10"/>
        <v>0</v>
      </c>
      <c r="BA79" s="153">
        <f t="shared" si="11"/>
        <v>-2455.1007185439598</v>
      </c>
    </row>
    <row r="80" spans="1:53" s="147" customFormat="1" x14ac:dyDescent="0.2">
      <c r="A80" s="152">
        <v>0.27083333333333298</v>
      </c>
      <c r="B80" s="153">
        <v>3654.25113992264</v>
      </c>
      <c r="C80" s="153">
        <v>3165.0191711428502</v>
      </c>
      <c r="D80" s="153">
        <v>69.702144180235194</v>
      </c>
      <c r="E80" s="153">
        <v>489.73230703946803</v>
      </c>
      <c r="F80" s="153">
        <v>151.89907214654801</v>
      </c>
      <c r="G80" s="153">
        <v>0</v>
      </c>
      <c r="H80" s="153">
        <v>0</v>
      </c>
      <c r="I80" s="153">
        <v>161.36130166479001</v>
      </c>
      <c r="J80" s="153">
        <v>-1343.56550156706</v>
      </c>
      <c r="K80" s="153">
        <v>-780.26076955681799</v>
      </c>
      <c r="L80" s="153">
        <v>-497.35438558516199</v>
      </c>
      <c r="M80" s="153">
        <v>5568.1388649726496</v>
      </c>
      <c r="N80" s="153">
        <v>5070.7844793874901</v>
      </c>
      <c r="O80" s="153">
        <f t="shared" si="3"/>
        <v>5568.1388649726496</v>
      </c>
      <c r="P80" s="153">
        <f t="shared" si="4"/>
        <v>0</v>
      </c>
      <c r="Q80" s="153">
        <f t="shared" si="5"/>
        <v>-1343.56550156706</v>
      </c>
      <c r="S80" s="152">
        <v>0.27083333333333298</v>
      </c>
      <c r="T80" s="153">
        <v>3692.3442895226899</v>
      </c>
      <c r="U80" s="153">
        <v>3598.8462657353398</v>
      </c>
      <c r="V80" s="153">
        <v>91.071708735642503</v>
      </c>
      <c r="W80" s="153">
        <v>505.08692720162799</v>
      </c>
      <c r="X80" s="153">
        <v>218.71087882584399</v>
      </c>
      <c r="Y80" s="153">
        <v>0</v>
      </c>
      <c r="Z80" s="153">
        <v>1.6103312623296699</v>
      </c>
      <c r="AA80" s="153">
        <v>243.92058775326601</v>
      </c>
      <c r="AB80" s="153">
        <v>-206.40214845027799</v>
      </c>
      <c r="AC80" s="153">
        <v>-838.13563781929201</v>
      </c>
      <c r="AD80" s="153">
        <v>-559.096761085406</v>
      </c>
      <c r="AE80" s="153">
        <v>7307.0532027671698</v>
      </c>
      <c r="AF80" s="153">
        <v>6747.9564416817602</v>
      </c>
      <c r="AG80" s="153">
        <f t="shared" si="6"/>
        <v>7307.0532027671698</v>
      </c>
      <c r="AH80" s="153">
        <f t="shared" si="7"/>
        <v>0</v>
      </c>
      <c r="AI80" s="153">
        <f t="shared" si="8"/>
        <v>-206.40214845027799</v>
      </c>
      <c r="AK80" s="152">
        <v>0.3125</v>
      </c>
      <c r="AL80" s="147">
        <v>3679.7581583198298</v>
      </c>
      <c r="AM80" s="147">
        <v>4371.8765790705502</v>
      </c>
      <c r="AN80" s="147">
        <v>86.099026868061003</v>
      </c>
      <c r="AO80" s="147">
        <v>513.54316608627698</v>
      </c>
      <c r="AP80" s="147">
        <v>170.86175041894299</v>
      </c>
      <c r="AQ80" s="147">
        <v>142.81178510701201</v>
      </c>
      <c r="AR80" s="147">
        <v>99.744489774040503</v>
      </c>
      <c r="AS80" s="147">
        <v>17.7571903733403</v>
      </c>
      <c r="AT80" s="147">
        <v>-2427.4159317304898</v>
      </c>
      <c r="AU80" s="147">
        <v>0</v>
      </c>
      <c r="AV80" s="147">
        <v>-611.046352733003</v>
      </c>
      <c r="AW80" s="147">
        <v>6655.0362142875601</v>
      </c>
      <c r="AX80" s="147">
        <v>6043.9898615545599</v>
      </c>
      <c r="AY80" s="147">
        <f t="shared" si="9"/>
        <v>6655.0362142875601</v>
      </c>
      <c r="AZ80" s="153">
        <f t="shared" si="10"/>
        <v>0</v>
      </c>
      <c r="BA80" s="153">
        <f t="shared" si="11"/>
        <v>-2427.4159317304898</v>
      </c>
    </row>
    <row r="81" spans="1:53" s="147" customFormat="1" x14ac:dyDescent="0.2">
      <c r="A81" s="152">
        <v>0.28125</v>
      </c>
      <c r="B81" s="153">
        <v>3654.6179377570302</v>
      </c>
      <c r="C81" s="153">
        <v>3133.4337174248999</v>
      </c>
      <c r="D81" s="153">
        <v>65.431392769420398</v>
      </c>
      <c r="E81" s="153">
        <v>489.68293204468603</v>
      </c>
      <c r="F81" s="153">
        <v>150.50447607103399</v>
      </c>
      <c r="G81" s="153">
        <v>0</v>
      </c>
      <c r="H81" s="153">
        <v>0</v>
      </c>
      <c r="I81" s="153">
        <v>166.124153194581</v>
      </c>
      <c r="J81" s="153">
        <v>-1440.25145015159</v>
      </c>
      <c r="K81" s="153">
        <v>-630.74779234075504</v>
      </c>
      <c r="L81" s="153">
        <v>-494.60682030862603</v>
      </c>
      <c r="M81" s="153">
        <v>5588.7953667693</v>
      </c>
      <c r="N81" s="153">
        <v>5094.1885464606803</v>
      </c>
      <c r="O81" s="153">
        <f t="shared" si="3"/>
        <v>5588.7953667693</v>
      </c>
      <c r="P81" s="153">
        <f t="shared" si="4"/>
        <v>0</v>
      </c>
      <c r="Q81" s="153">
        <f t="shared" si="5"/>
        <v>-1440.25145015159</v>
      </c>
      <c r="S81" s="152">
        <v>0.28125</v>
      </c>
      <c r="T81" s="153">
        <v>3691.4307165851501</v>
      </c>
      <c r="U81" s="153">
        <v>3593.2534709209299</v>
      </c>
      <c r="V81" s="153">
        <v>89.6470414541498</v>
      </c>
      <c r="W81" s="153">
        <v>504.51489967080602</v>
      </c>
      <c r="X81" s="153">
        <v>218.60676456788499</v>
      </c>
      <c r="Y81" s="153">
        <v>0</v>
      </c>
      <c r="Z81" s="153">
        <v>1.6115830768674499</v>
      </c>
      <c r="AA81" s="153">
        <v>242.47944741953</v>
      </c>
      <c r="AB81" s="153">
        <v>-342.86389201248699</v>
      </c>
      <c r="AC81" s="153">
        <v>-648.91535438458197</v>
      </c>
      <c r="AD81" s="153">
        <v>-558.47420071395595</v>
      </c>
      <c r="AE81" s="153">
        <v>7349.7646772982498</v>
      </c>
      <c r="AF81" s="153">
        <v>6791.2904765842904</v>
      </c>
      <c r="AG81" s="153">
        <f t="shared" si="6"/>
        <v>7349.7646772982498</v>
      </c>
      <c r="AH81" s="153">
        <f t="shared" si="7"/>
        <v>0</v>
      </c>
      <c r="AI81" s="153">
        <f t="shared" si="8"/>
        <v>-342.86389201248699</v>
      </c>
      <c r="AK81" s="152">
        <v>0.32291666666666702</v>
      </c>
      <c r="AL81" s="147">
        <v>3679.10464661162</v>
      </c>
      <c r="AM81" s="147">
        <v>4376.1009776269802</v>
      </c>
      <c r="AN81" s="147">
        <v>91.276609673606103</v>
      </c>
      <c r="AO81" s="147">
        <v>517.16297426182098</v>
      </c>
      <c r="AP81" s="147">
        <v>170.86175041894299</v>
      </c>
      <c r="AQ81" s="147">
        <v>124.364466056102</v>
      </c>
      <c r="AR81" s="147">
        <v>169.53680744710999</v>
      </c>
      <c r="AS81" s="147">
        <v>14.8765373225097</v>
      </c>
      <c r="AT81" s="147">
        <v>-2426.6795555356398</v>
      </c>
      <c r="AU81" s="147">
        <v>0</v>
      </c>
      <c r="AV81" s="147">
        <v>-611.92380863142898</v>
      </c>
      <c r="AW81" s="147">
        <v>6716.6052138830501</v>
      </c>
      <c r="AX81" s="147">
        <v>6104.6814052516302</v>
      </c>
      <c r="AY81" s="147">
        <f t="shared" si="9"/>
        <v>6716.6052138830501</v>
      </c>
      <c r="AZ81" s="153">
        <f t="shared" si="10"/>
        <v>0</v>
      </c>
      <c r="BA81" s="153">
        <f t="shared" si="11"/>
        <v>-2426.6795555356398</v>
      </c>
    </row>
    <row r="82" spans="1:53" s="147" customFormat="1" x14ac:dyDescent="0.2">
      <c r="A82" s="152">
        <v>0.29166666666666702</v>
      </c>
      <c r="B82" s="153">
        <v>3652.7772567389202</v>
      </c>
      <c r="C82" s="153">
        <v>3095.1581563517698</v>
      </c>
      <c r="D82" s="153">
        <v>66.4339171804437</v>
      </c>
      <c r="E82" s="153">
        <v>489.750864626588</v>
      </c>
      <c r="F82" s="153">
        <v>161.620820336137</v>
      </c>
      <c r="G82" s="153">
        <v>0</v>
      </c>
      <c r="H82" s="153">
        <v>1.47391777855356</v>
      </c>
      <c r="I82" s="153">
        <v>154.053476719721</v>
      </c>
      <c r="J82" s="153">
        <v>-1856.3477449402901</v>
      </c>
      <c r="K82" s="153">
        <v>-76.931699214396303</v>
      </c>
      <c r="L82" s="153">
        <v>-491.128242593376</v>
      </c>
      <c r="M82" s="153">
        <v>5687.9889655774596</v>
      </c>
      <c r="N82" s="153">
        <v>5196.86072298408</v>
      </c>
      <c r="O82" s="153">
        <f t="shared" si="3"/>
        <v>5687.9889655774596</v>
      </c>
      <c r="P82" s="153">
        <f t="shared" si="4"/>
        <v>0</v>
      </c>
      <c r="Q82" s="153">
        <f t="shared" si="5"/>
        <v>-1856.3477449402901</v>
      </c>
      <c r="S82" s="152">
        <v>0.29166666666666702</v>
      </c>
      <c r="T82" s="153">
        <v>3690.6171684556498</v>
      </c>
      <c r="U82" s="153">
        <v>3534.64828734608</v>
      </c>
      <c r="V82" s="153">
        <v>83.888172962912193</v>
      </c>
      <c r="W82" s="153">
        <v>507.07117629648599</v>
      </c>
      <c r="X82" s="153">
        <v>229.82374611897501</v>
      </c>
      <c r="Y82" s="153">
        <v>0</v>
      </c>
      <c r="Z82" s="153">
        <v>1.6309182730846901</v>
      </c>
      <c r="AA82" s="153">
        <v>241.651699030266</v>
      </c>
      <c r="AB82" s="153">
        <v>-600.27322285300397</v>
      </c>
      <c r="AC82" s="153">
        <v>-305.930944429649</v>
      </c>
      <c r="AD82" s="153">
        <v>-553.25848836584203</v>
      </c>
      <c r="AE82" s="153">
        <v>7383.1270012008099</v>
      </c>
      <c r="AF82" s="153">
        <v>6829.8685128349698</v>
      </c>
      <c r="AG82" s="153">
        <f t="shared" si="6"/>
        <v>7383.1270012008099</v>
      </c>
      <c r="AH82" s="153">
        <f t="shared" si="7"/>
        <v>0</v>
      </c>
      <c r="AI82" s="153">
        <f t="shared" si="8"/>
        <v>-600.27322285300397</v>
      </c>
      <c r="AK82" s="152">
        <v>0.33333333333333298</v>
      </c>
      <c r="AL82" s="147">
        <v>3679.3446925322</v>
      </c>
      <c r="AM82" s="147">
        <v>4506.5594736694802</v>
      </c>
      <c r="AN82" s="147">
        <v>93.042604923556695</v>
      </c>
      <c r="AO82" s="147">
        <v>518.95926442765199</v>
      </c>
      <c r="AP82" s="147">
        <v>186.02745445998701</v>
      </c>
      <c r="AQ82" s="147">
        <v>129.454288772089</v>
      </c>
      <c r="AR82" s="147">
        <v>258.51852711261699</v>
      </c>
      <c r="AS82" s="147">
        <v>14.998823536169301</v>
      </c>
      <c r="AT82" s="147">
        <v>-2484.5514827317702</v>
      </c>
      <c r="AU82" s="147">
        <v>0</v>
      </c>
      <c r="AV82" s="147">
        <v>-624.40656638264795</v>
      </c>
      <c r="AW82" s="147">
        <v>6902.3536467019803</v>
      </c>
      <c r="AX82" s="147">
        <v>6277.9470803193299</v>
      </c>
      <c r="AY82" s="147">
        <f t="shared" si="9"/>
        <v>6902.3536467019803</v>
      </c>
      <c r="AZ82" s="153">
        <f t="shared" si="10"/>
        <v>0</v>
      </c>
      <c r="BA82" s="153">
        <f t="shared" si="11"/>
        <v>-2484.5514827317702</v>
      </c>
    </row>
    <row r="83" spans="1:53" s="147" customFormat="1" x14ac:dyDescent="0.2">
      <c r="A83" s="152">
        <v>0.30208333333333298</v>
      </c>
      <c r="B83" s="153">
        <v>3652.81727756088</v>
      </c>
      <c r="C83" s="153">
        <v>3090.3141017696298</v>
      </c>
      <c r="D83" s="153">
        <v>66.340348690934505</v>
      </c>
      <c r="E83" s="153">
        <v>491.59629197235398</v>
      </c>
      <c r="F83" s="153">
        <v>161.29514853871501</v>
      </c>
      <c r="G83" s="153">
        <v>0</v>
      </c>
      <c r="H83" s="153">
        <v>2.1964919220936299</v>
      </c>
      <c r="I83" s="153">
        <v>141.54761439733201</v>
      </c>
      <c r="J83" s="153">
        <v>-1920.40866550635</v>
      </c>
      <c r="K83" s="153">
        <v>-5.9682750948988001</v>
      </c>
      <c r="L83" s="153">
        <v>-490.64307014866102</v>
      </c>
      <c r="M83" s="153">
        <v>5679.7303342506802</v>
      </c>
      <c r="N83" s="153">
        <v>5189.0872641020196</v>
      </c>
      <c r="O83" s="153">
        <f t="shared" si="3"/>
        <v>5679.7303342506802</v>
      </c>
      <c r="P83" s="153">
        <f t="shared" si="4"/>
        <v>0</v>
      </c>
      <c r="Q83" s="153">
        <f t="shared" si="5"/>
        <v>-1920.40866550635</v>
      </c>
      <c r="S83" s="152">
        <v>0.30208333333333298</v>
      </c>
      <c r="T83" s="153">
        <v>3690.8239091843898</v>
      </c>
      <c r="U83" s="153">
        <v>3595.2504760255201</v>
      </c>
      <c r="V83" s="153">
        <v>90.824231981778993</v>
      </c>
      <c r="W83" s="153">
        <v>510.01643478645298</v>
      </c>
      <c r="X83" s="153">
        <v>229.83456383487899</v>
      </c>
      <c r="Y83" s="153">
        <v>0</v>
      </c>
      <c r="Z83" s="153">
        <v>5.2865802799242703</v>
      </c>
      <c r="AA83" s="153">
        <v>241.108328662394</v>
      </c>
      <c r="AB83" s="153">
        <v>-540.274397603539</v>
      </c>
      <c r="AC83" s="153">
        <v>-305.74973670277899</v>
      </c>
      <c r="AD83" s="153">
        <v>-559.03286710321697</v>
      </c>
      <c r="AE83" s="153">
        <v>7517.1203904490303</v>
      </c>
      <c r="AF83" s="153">
        <v>6958.08752334581</v>
      </c>
      <c r="AG83" s="153">
        <f t="shared" si="6"/>
        <v>7517.1203904490303</v>
      </c>
      <c r="AH83" s="153">
        <f t="shared" si="7"/>
        <v>0</v>
      </c>
      <c r="AI83" s="153">
        <f t="shared" si="8"/>
        <v>-540.274397603539</v>
      </c>
      <c r="AK83" s="152">
        <v>0.34375</v>
      </c>
      <c r="AL83" s="147">
        <v>3678.9312104625401</v>
      </c>
      <c r="AM83" s="147">
        <v>4455.0150187017098</v>
      </c>
      <c r="AN83" s="147">
        <v>85.175893056999499</v>
      </c>
      <c r="AO83" s="147">
        <v>520.02949480530401</v>
      </c>
      <c r="AP83" s="147">
        <v>186.02745445998701</v>
      </c>
      <c r="AQ83" s="147">
        <v>231.870533482681</v>
      </c>
      <c r="AR83" s="147">
        <v>347.06286127605301</v>
      </c>
      <c r="AS83" s="147">
        <v>13.8965937414825</v>
      </c>
      <c r="AT83" s="147">
        <v>-2491.11327273093</v>
      </c>
      <c r="AU83" s="147">
        <v>0</v>
      </c>
      <c r="AV83" s="147">
        <v>-621.71868359001701</v>
      </c>
      <c r="AW83" s="147">
        <v>7026.8957872558203</v>
      </c>
      <c r="AX83" s="147">
        <v>6405.1771036658101</v>
      </c>
      <c r="AY83" s="147">
        <f t="shared" si="9"/>
        <v>7026.8957872558203</v>
      </c>
      <c r="AZ83" s="153">
        <f t="shared" si="10"/>
        <v>0</v>
      </c>
      <c r="BA83" s="153">
        <f t="shared" si="11"/>
        <v>-2491.11327273093</v>
      </c>
    </row>
    <row r="84" spans="1:53" s="147" customFormat="1" x14ac:dyDescent="0.2">
      <c r="A84" s="152">
        <v>0.3125</v>
      </c>
      <c r="B84" s="153">
        <v>3652.03701806959</v>
      </c>
      <c r="C84" s="153">
        <v>3085.25408552714</v>
      </c>
      <c r="D84" s="153">
        <v>66.514119653433795</v>
      </c>
      <c r="E84" s="153">
        <v>489.89974938157297</v>
      </c>
      <c r="F84" s="153">
        <v>161.453379468469</v>
      </c>
      <c r="G84" s="153">
        <v>0</v>
      </c>
      <c r="H84" s="153">
        <v>2.19085309362206</v>
      </c>
      <c r="I84" s="153">
        <v>136.86965817723001</v>
      </c>
      <c r="J84" s="153">
        <v>-1938.1898105687401</v>
      </c>
      <c r="K84" s="153">
        <v>-4.9154445553726198</v>
      </c>
      <c r="L84" s="153">
        <v>-490.01362751925097</v>
      </c>
      <c r="M84" s="153">
        <v>5651.1136082469402</v>
      </c>
      <c r="N84" s="153">
        <v>5161.0999807276903</v>
      </c>
      <c r="O84" s="153">
        <f t="shared" si="3"/>
        <v>5651.1136082469402</v>
      </c>
      <c r="P84" s="153">
        <f t="shared" si="4"/>
        <v>0</v>
      </c>
      <c r="Q84" s="153">
        <f t="shared" si="5"/>
        <v>-1938.1898105687401</v>
      </c>
      <c r="S84" s="152">
        <v>0.3125</v>
      </c>
      <c r="T84" s="153">
        <v>3690.9572593150401</v>
      </c>
      <c r="U84" s="153">
        <v>3606.88678483474</v>
      </c>
      <c r="V84" s="153">
        <v>91.085086202268997</v>
      </c>
      <c r="W84" s="153">
        <v>508.69767908914798</v>
      </c>
      <c r="X84" s="153">
        <v>229.83456383487899</v>
      </c>
      <c r="Y84" s="153">
        <v>0</v>
      </c>
      <c r="Z84" s="153">
        <v>18.405836355820501</v>
      </c>
      <c r="AA84" s="153">
        <v>242.90957538722</v>
      </c>
      <c r="AB84" s="153">
        <v>-439.23553833912399</v>
      </c>
      <c r="AC84" s="153">
        <v>-305.19270430603899</v>
      </c>
      <c r="AD84" s="153">
        <v>-560.17034998059398</v>
      </c>
      <c r="AE84" s="153">
        <v>7644.3485423739503</v>
      </c>
      <c r="AF84" s="153">
        <v>7084.1781923933604</v>
      </c>
      <c r="AG84" s="153">
        <f t="shared" si="6"/>
        <v>7644.3485423739503</v>
      </c>
      <c r="AH84" s="153">
        <f t="shared" si="7"/>
        <v>0</v>
      </c>
      <c r="AI84" s="153">
        <f t="shared" si="8"/>
        <v>-439.23553833912399</v>
      </c>
      <c r="AK84" s="152">
        <v>0.35416666666666702</v>
      </c>
      <c r="AL84" s="147">
        <v>3678.1975749006201</v>
      </c>
      <c r="AM84" s="147">
        <v>4488.5929696713802</v>
      </c>
      <c r="AN84" s="147">
        <v>88.232939623872099</v>
      </c>
      <c r="AO84" s="147">
        <v>517.48799033552905</v>
      </c>
      <c r="AP84" s="147">
        <v>186.02745445998701</v>
      </c>
      <c r="AQ84" s="147">
        <v>231.863942054836</v>
      </c>
      <c r="AR84" s="147">
        <v>451.97808835308098</v>
      </c>
      <c r="AS84" s="147">
        <v>12.2890912358106</v>
      </c>
      <c r="AT84" s="147">
        <v>-2500.8797014526499</v>
      </c>
      <c r="AU84" s="147">
        <v>0</v>
      </c>
      <c r="AV84" s="147">
        <v>-625.32568858075001</v>
      </c>
      <c r="AW84" s="147">
        <v>7153.79034918247</v>
      </c>
      <c r="AX84" s="147">
        <v>6528.4646606017204</v>
      </c>
      <c r="AY84" s="147">
        <f t="shared" si="9"/>
        <v>7153.79034918247</v>
      </c>
      <c r="AZ84" s="153">
        <f t="shared" si="10"/>
        <v>0</v>
      </c>
      <c r="BA84" s="153">
        <f t="shared" si="11"/>
        <v>-2500.8797014526499</v>
      </c>
    </row>
    <row r="85" spans="1:53" s="147" customFormat="1" x14ac:dyDescent="0.2">
      <c r="A85" s="152">
        <v>0.32291666666666702</v>
      </c>
      <c r="B85" s="153">
        <v>3651.2300726030398</v>
      </c>
      <c r="C85" s="153">
        <v>2997.3125401297598</v>
      </c>
      <c r="D85" s="153">
        <v>57.972615811984198</v>
      </c>
      <c r="E85" s="153">
        <v>489.35900219291699</v>
      </c>
      <c r="F85" s="153">
        <v>161.26616042477499</v>
      </c>
      <c r="G85" s="153">
        <v>0</v>
      </c>
      <c r="H85" s="153">
        <v>2.1954248053328298</v>
      </c>
      <c r="I85" s="153">
        <v>142.006027428463</v>
      </c>
      <c r="J85" s="153">
        <v>-1910.34865001871</v>
      </c>
      <c r="K85" s="153">
        <v>-5.0495631331187898</v>
      </c>
      <c r="L85" s="153">
        <v>-482.21155774739799</v>
      </c>
      <c r="M85" s="153">
        <v>5585.9436302444401</v>
      </c>
      <c r="N85" s="153">
        <v>5103.7320724970496</v>
      </c>
      <c r="O85" s="153">
        <f t="shared" si="3"/>
        <v>5585.9436302444401</v>
      </c>
      <c r="P85" s="153">
        <f t="shared" si="4"/>
        <v>0</v>
      </c>
      <c r="Q85" s="153">
        <f t="shared" si="5"/>
        <v>-1910.34865001871</v>
      </c>
      <c r="S85" s="152">
        <v>0.32291666666666702</v>
      </c>
      <c r="T85" s="153">
        <v>3691.2239921364899</v>
      </c>
      <c r="U85" s="153">
        <v>3610.3084887209602</v>
      </c>
      <c r="V85" s="153">
        <v>91.118528082791698</v>
      </c>
      <c r="W85" s="153">
        <v>511.863667701586</v>
      </c>
      <c r="X85" s="153">
        <v>229.772575865211</v>
      </c>
      <c r="Y85" s="153">
        <v>0</v>
      </c>
      <c r="Z85" s="153">
        <v>38.284341624368402</v>
      </c>
      <c r="AA85" s="153">
        <v>238.48258719504699</v>
      </c>
      <c r="AB85" s="153">
        <v>-437.67650002859102</v>
      </c>
      <c r="AC85" s="153">
        <v>-304.743048045666</v>
      </c>
      <c r="AD85" s="153">
        <v>-560.779000083146</v>
      </c>
      <c r="AE85" s="153">
        <v>7668.6346332521998</v>
      </c>
      <c r="AF85" s="153">
        <v>7107.8556331690497</v>
      </c>
      <c r="AG85" s="153">
        <f t="shared" si="6"/>
        <v>7668.6346332521998</v>
      </c>
      <c r="AH85" s="153">
        <f t="shared" si="7"/>
        <v>0</v>
      </c>
      <c r="AI85" s="153">
        <f t="shared" si="8"/>
        <v>-437.67650002859102</v>
      </c>
      <c r="AK85" s="152">
        <v>0.36458333333333298</v>
      </c>
      <c r="AL85" s="147">
        <v>3679.0845871546499</v>
      </c>
      <c r="AM85" s="147">
        <v>4453.1277742495104</v>
      </c>
      <c r="AN85" s="147">
        <v>82.466693095968196</v>
      </c>
      <c r="AO85" s="147">
        <v>512.749053159401</v>
      </c>
      <c r="AP85" s="147">
        <v>186.02745445998701</v>
      </c>
      <c r="AQ85" s="147">
        <v>268.19157853156298</v>
      </c>
      <c r="AR85" s="147">
        <v>559.50047261192503</v>
      </c>
      <c r="AS85" s="147">
        <v>11.126632466969699</v>
      </c>
      <c r="AT85" s="147">
        <v>-2480.1918543950101</v>
      </c>
      <c r="AU85" s="147">
        <v>0</v>
      </c>
      <c r="AV85" s="147">
        <v>-623.15857683219997</v>
      </c>
      <c r="AW85" s="147">
        <v>7272.0823913349705</v>
      </c>
      <c r="AX85" s="147">
        <v>6648.9238145027703</v>
      </c>
      <c r="AY85" s="147">
        <f t="shared" si="9"/>
        <v>7272.0823913349705</v>
      </c>
      <c r="AZ85" s="153">
        <f t="shared" si="10"/>
        <v>0</v>
      </c>
      <c r="BA85" s="153">
        <f t="shared" si="11"/>
        <v>-2480.1918543950101</v>
      </c>
    </row>
    <row r="86" spans="1:53" s="147" customFormat="1" x14ac:dyDescent="0.2">
      <c r="A86" s="152">
        <v>0.33333333333333298</v>
      </c>
      <c r="B86" s="153">
        <v>3649.4160612783198</v>
      </c>
      <c r="C86" s="153">
        <v>2930.3813997146499</v>
      </c>
      <c r="D86" s="153">
        <v>56.067819635003801</v>
      </c>
      <c r="E86" s="153">
        <v>484.44123655797603</v>
      </c>
      <c r="F86" s="153">
        <v>176.725396802516</v>
      </c>
      <c r="G86" s="153">
        <v>0</v>
      </c>
      <c r="H86" s="153">
        <v>2.7219897355840201</v>
      </c>
      <c r="I86" s="153">
        <v>157.94494560156701</v>
      </c>
      <c r="J86" s="153">
        <v>-1855.1991334008301</v>
      </c>
      <c r="K86" s="153">
        <v>-5.0495631331187898</v>
      </c>
      <c r="L86" s="153">
        <v>-476.32533034819102</v>
      </c>
      <c r="M86" s="153">
        <v>5597.45015279167</v>
      </c>
      <c r="N86" s="153">
        <v>5121.1248224434803</v>
      </c>
      <c r="O86" s="153">
        <f t="shared" si="3"/>
        <v>5597.45015279167</v>
      </c>
      <c r="P86" s="153">
        <f t="shared" si="4"/>
        <v>0</v>
      </c>
      <c r="Q86" s="153">
        <f t="shared" si="5"/>
        <v>-1855.1991334008301</v>
      </c>
      <c r="S86" s="152">
        <v>0.33333333333333298</v>
      </c>
      <c r="T86" s="153">
        <v>3690.5704934679202</v>
      </c>
      <c r="U86" s="153">
        <v>3573.4492025874301</v>
      </c>
      <c r="V86" s="153">
        <v>90.061732203310399</v>
      </c>
      <c r="W86" s="153">
        <v>512.76318953022201</v>
      </c>
      <c r="X86" s="153">
        <v>230.86848739812001</v>
      </c>
      <c r="Y86" s="153">
        <v>0</v>
      </c>
      <c r="Z86" s="153">
        <v>71.004994492013296</v>
      </c>
      <c r="AA86" s="153">
        <v>240.52359153313401</v>
      </c>
      <c r="AB86" s="153">
        <v>-428.213130695676</v>
      </c>
      <c r="AC86" s="153">
        <v>-203.29401664883201</v>
      </c>
      <c r="AD86" s="153">
        <v>-557.75197726537795</v>
      </c>
      <c r="AE86" s="153">
        <v>7777.7345438676402</v>
      </c>
      <c r="AF86" s="153">
        <v>7219.9825666022598</v>
      </c>
      <c r="AG86" s="153">
        <f t="shared" si="6"/>
        <v>7777.7345438676402</v>
      </c>
      <c r="AH86" s="153">
        <f t="shared" si="7"/>
        <v>0</v>
      </c>
      <c r="AI86" s="153">
        <f t="shared" si="8"/>
        <v>-428.213130695676</v>
      </c>
      <c r="AK86" s="152">
        <v>0.375</v>
      </c>
      <c r="AL86" s="147">
        <v>3680.1983429133902</v>
      </c>
      <c r="AM86" s="147">
        <v>4520.3014145622401</v>
      </c>
      <c r="AN86" s="147">
        <v>91.283297932175401</v>
      </c>
      <c r="AO86" s="147">
        <v>504.03840851431602</v>
      </c>
      <c r="AP86" s="147">
        <v>187.110719034347</v>
      </c>
      <c r="AQ86" s="147">
        <v>165.10284520593601</v>
      </c>
      <c r="AR86" s="147">
        <v>662.41100622626595</v>
      </c>
      <c r="AS86" s="147">
        <v>11.3719015563195</v>
      </c>
      <c r="AT86" s="147">
        <v>-2400.4851404742399</v>
      </c>
      <c r="AU86" s="147">
        <v>0</v>
      </c>
      <c r="AV86" s="147">
        <v>-628.30851822077398</v>
      </c>
      <c r="AW86" s="147">
        <v>7421.3327954707402</v>
      </c>
      <c r="AX86" s="147">
        <v>6793.0242772499696</v>
      </c>
      <c r="AY86" s="147">
        <f t="shared" si="9"/>
        <v>7421.3327954707402</v>
      </c>
      <c r="AZ86" s="153">
        <f t="shared" si="10"/>
        <v>0</v>
      </c>
      <c r="BA86" s="153">
        <f t="shared" si="11"/>
        <v>-2400.4851404742399</v>
      </c>
    </row>
    <row r="87" spans="1:53" s="147" customFormat="1" x14ac:dyDescent="0.2">
      <c r="A87" s="152">
        <v>0.34375</v>
      </c>
      <c r="B87" s="153">
        <v>3648.9692543637502</v>
      </c>
      <c r="C87" s="153">
        <v>2984.7011522198</v>
      </c>
      <c r="D87" s="153">
        <v>64.863296656987799</v>
      </c>
      <c r="E87" s="153">
        <v>472.58564680695298</v>
      </c>
      <c r="F87" s="153">
        <v>187.73324821984201</v>
      </c>
      <c r="G87" s="153">
        <v>0</v>
      </c>
      <c r="H87" s="153">
        <v>8.3522657988404099</v>
      </c>
      <c r="I87" s="153">
        <v>158.61622759312701</v>
      </c>
      <c r="J87" s="153">
        <v>-1811.47021700755</v>
      </c>
      <c r="K87" s="153">
        <v>-4.9690919864710903</v>
      </c>
      <c r="L87" s="153">
        <v>-480.721711112717</v>
      </c>
      <c r="M87" s="153">
        <v>5709.3817826652803</v>
      </c>
      <c r="N87" s="153">
        <v>5228.6600715525601</v>
      </c>
      <c r="O87" s="153">
        <f t="shared" si="3"/>
        <v>5709.3817826652803</v>
      </c>
      <c r="P87" s="153">
        <f t="shared" si="4"/>
        <v>0</v>
      </c>
      <c r="Q87" s="153">
        <f t="shared" si="5"/>
        <v>-1811.47021700755</v>
      </c>
      <c r="S87" s="152">
        <v>0.34375</v>
      </c>
      <c r="T87" s="153">
        <v>3690.2704353238601</v>
      </c>
      <c r="U87" s="153">
        <v>3566.0260403546899</v>
      </c>
      <c r="V87" s="153">
        <v>88.917985087098501</v>
      </c>
      <c r="W87" s="153">
        <v>515.71089930963399</v>
      </c>
      <c r="X87" s="153">
        <v>230.89855696202699</v>
      </c>
      <c r="Y87" s="153">
        <v>0</v>
      </c>
      <c r="Z87" s="153">
        <v>110.98859743914601</v>
      </c>
      <c r="AA87" s="153">
        <v>231.536553391881</v>
      </c>
      <c r="AB87" s="153">
        <v>-530.62059214252997</v>
      </c>
      <c r="AC87" s="153">
        <v>0</v>
      </c>
      <c r="AD87" s="153">
        <v>-557.43854522246897</v>
      </c>
      <c r="AE87" s="153">
        <v>7903.7284757258103</v>
      </c>
      <c r="AF87" s="153">
        <v>7346.2899305033397</v>
      </c>
      <c r="AG87" s="153">
        <f t="shared" si="6"/>
        <v>7903.7284757258103</v>
      </c>
      <c r="AH87" s="153">
        <f t="shared" si="7"/>
        <v>0</v>
      </c>
      <c r="AI87" s="153">
        <f t="shared" si="8"/>
        <v>-530.62059214252997</v>
      </c>
      <c r="AK87" s="152">
        <v>0.38541666666666702</v>
      </c>
      <c r="AL87" s="147">
        <v>3680.7518504132099</v>
      </c>
      <c r="AM87" s="147">
        <v>4513.9740150121197</v>
      </c>
      <c r="AN87" s="147">
        <v>90.493950727588995</v>
      </c>
      <c r="AO87" s="147">
        <v>503.88588190855103</v>
      </c>
      <c r="AP87" s="147">
        <v>187.110719034347</v>
      </c>
      <c r="AQ87" s="147">
        <v>158.885608655574</v>
      </c>
      <c r="AR87" s="147">
        <v>751.02664597682804</v>
      </c>
      <c r="AS87" s="147">
        <v>11.7479260277896</v>
      </c>
      <c r="AT87" s="147">
        <v>-2408.44060587166</v>
      </c>
      <c r="AU87" s="147">
        <v>0</v>
      </c>
      <c r="AV87" s="147">
        <v>-628.35797462454104</v>
      </c>
      <c r="AW87" s="147">
        <v>7489.4359918843502</v>
      </c>
      <c r="AX87" s="147">
        <v>6861.0780172598097</v>
      </c>
      <c r="AY87" s="147">
        <f t="shared" si="9"/>
        <v>7489.4359918843502</v>
      </c>
      <c r="AZ87" s="153">
        <f t="shared" si="10"/>
        <v>0</v>
      </c>
      <c r="BA87" s="153">
        <f t="shared" si="11"/>
        <v>-2408.44060587166</v>
      </c>
    </row>
    <row r="88" spans="1:53" s="147" customFormat="1" x14ac:dyDescent="0.2">
      <c r="A88" s="152">
        <v>0.35416666666666702</v>
      </c>
      <c r="B88" s="153">
        <v>3648.3156514932798</v>
      </c>
      <c r="C88" s="153">
        <v>3039.45639725205</v>
      </c>
      <c r="D88" s="153">
        <v>69.695460789543105</v>
      </c>
      <c r="E88" s="153">
        <v>475.25272949634501</v>
      </c>
      <c r="F88" s="153">
        <v>189.54085866046699</v>
      </c>
      <c r="G88" s="153">
        <v>0</v>
      </c>
      <c r="H88" s="153">
        <v>21.305048262303998</v>
      </c>
      <c r="I88" s="153">
        <v>158.06724513753099</v>
      </c>
      <c r="J88" s="153">
        <v>-1819.4694892129201</v>
      </c>
      <c r="K88" s="153">
        <v>-4.9154445553726198</v>
      </c>
      <c r="L88" s="153">
        <v>-485.85568930091102</v>
      </c>
      <c r="M88" s="153">
        <v>5777.2484573232196</v>
      </c>
      <c r="N88" s="153">
        <v>5291.3927680223096</v>
      </c>
      <c r="O88" s="153">
        <f t="shared" si="3"/>
        <v>5777.2484573232196</v>
      </c>
      <c r="P88" s="153">
        <f t="shared" si="4"/>
        <v>0</v>
      </c>
      <c r="Q88" s="153">
        <f t="shared" si="5"/>
        <v>-1819.4694892129201</v>
      </c>
      <c r="S88" s="152">
        <v>0.35416666666666702</v>
      </c>
      <c r="T88" s="153">
        <v>3691.9241820728798</v>
      </c>
      <c r="U88" s="153">
        <v>3603.03213535853</v>
      </c>
      <c r="V88" s="153">
        <v>91.172036928701502</v>
      </c>
      <c r="W88" s="153">
        <v>517.10202761671906</v>
      </c>
      <c r="X88" s="153">
        <v>230.90318304878201</v>
      </c>
      <c r="Y88" s="153">
        <v>0</v>
      </c>
      <c r="Z88" s="153">
        <v>148.23622309057501</v>
      </c>
      <c r="AA88" s="153">
        <v>227.133112305987</v>
      </c>
      <c r="AB88" s="153">
        <v>-474.80632611621201</v>
      </c>
      <c r="AC88" s="153">
        <v>0</v>
      </c>
      <c r="AD88" s="153">
        <v>-561.259727285091</v>
      </c>
      <c r="AE88" s="153">
        <v>8034.69657430597</v>
      </c>
      <c r="AF88" s="153">
        <v>7473.4368470208801</v>
      </c>
      <c r="AG88" s="153">
        <f t="shared" si="6"/>
        <v>8034.69657430597</v>
      </c>
      <c r="AH88" s="153">
        <f t="shared" si="7"/>
        <v>0</v>
      </c>
      <c r="AI88" s="153">
        <f t="shared" si="8"/>
        <v>-474.80632611621201</v>
      </c>
      <c r="AK88" s="152">
        <v>0.39583333333333298</v>
      </c>
      <c r="AL88" s="147">
        <v>3681.9723348573898</v>
      </c>
      <c r="AM88" s="147">
        <v>4502.8580444847603</v>
      </c>
      <c r="AN88" s="147">
        <v>88.299833437468905</v>
      </c>
      <c r="AO88" s="147">
        <v>512.93647803095905</v>
      </c>
      <c r="AP88" s="147">
        <v>187.110719034347</v>
      </c>
      <c r="AQ88" s="147">
        <v>157.16482849074299</v>
      </c>
      <c r="AR88" s="147">
        <v>853.65037618297299</v>
      </c>
      <c r="AS88" s="147">
        <v>11.0819632665693</v>
      </c>
      <c r="AT88" s="147">
        <v>-2387.9773167791</v>
      </c>
      <c r="AU88" s="147">
        <v>0</v>
      </c>
      <c r="AV88" s="147">
        <v>-628.63692527502303</v>
      </c>
      <c r="AW88" s="147">
        <v>7607.0972610061099</v>
      </c>
      <c r="AX88" s="147">
        <v>6978.4603357310898</v>
      </c>
      <c r="AY88" s="147">
        <f t="shared" si="9"/>
        <v>7607.0972610061099</v>
      </c>
      <c r="AZ88" s="153">
        <f t="shared" si="10"/>
        <v>0</v>
      </c>
      <c r="BA88" s="153">
        <f t="shared" si="11"/>
        <v>-2387.9773167791</v>
      </c>
    </row>
    <row r="89" spans="1:53" s="147" customFormat="1" x14ac:dyDescent="0.2">
      <c r="A89" s="152">
        <v>0.36458333333333298</v>
      </c>
      <c r="B89" s="153">
        <v>3648.8825860011598</v>
      </c>
      <c r="C89" s="153">
        <v>3054.5536305217902</v>
      </c>
      <c r="D89" s="153">
        <v>68.739721643094398</v>
      </c>
      <c r="E89" s="153">
        <v>488.993890753301</v>
      </c>
      <c r="F89" s="153">
        <v>191.083334424361</v>
      </c>
      <c r="G89" s="153">
        <v>0</v>
      </c>
      <c r="H89" s="153">
        <v>34.5406194111414</v>
      </c>
      <c r="I89" s="153">
        <v>160.553420461163</v>
      </c>
      <c r="J89" s="153">
        <v>-1812.7142863547199</v>
      </c>
      <c r="K89" s="153">
        <v>-4.9154445553726198</v>
      </c>
      <c r="L89" s="153">
        <v>-488.12710256989499</v>
      </c>
      <c r="M89" s="153">
        <v>5829.7174723059097</v>
      </c>
      <c r="N89" s="153">
        <v>5341.59036973602</v>
      </c>
      <c r="O89" s="153">
        <f t="shared" si="3"/>
        <v>5829.7174723059097</v>
      </c>
      <c r="P89" s="153">
        <f t="shared" si="4"/>
        <v>0</v>
      </c>
      <c r="Q89" s="153">
        <f t="shared" si="5"/>
        <v>-1812.7142863547199</v>
      </c>
      <c r="S89" s="152">
        <v>0.36458333333333298</v>
      </c>
      <c r="T89" s="153">
        <v>3691.4707004602401</v>
      </c>
      <c r="U89" s="153">
        <v>3604.0170816432101</v>
      </c>
      <c r="V89" s="153">
        <v>91.1519709839108</v>
      </c>
      <c r="W89" s="153">
        <v>519.62282011659499</v>
      </c>
      <c r="X89" s="153">
        <v>230.89209682415299</v>
      </c>
      <c r="Y89" s="153">
        <v>0</v>
      </c>
      <c r="Z89" s="153">
        <v>175.52468643849801</v>
      </c>
      <c r="AA89" s="153">
        <v>233.57792027917699</v>
      </c>
      <c r="AB89" s="153">
        <v>-377.50439995846699</v>
      </c>
      <c r="AC89" s="153">
        <v>0</v>
      </c>
      <c r="AD89" s="153">
        <v>-561.779997474315</v>
      </c>
      <c r="AE89" s="153">
        <v>8168.75287678731</v>
      </c>
      <c r="AF89" s="153">
        <v>7606.9728793129998</v>
      </c>
      <c r="AG89" s="153">
        <f t="shared" si="6"/>
        <v>8168.75287678731</v>
      </c>
      <c r="AH89" s="153">
        <f t="shared" si="7"/>
        <v>0</v>
      </c>
      <c r="AI89" s="153">
        <f t="shared" si="8"/>
        <v>-377.50439995846699</v>
      </c>
      <c r="AK89" s="152">
        <v>0.40625</v>
      </c>
      <c r="AL89" s="147">
        <v>3681.6188520563501</v>
      </c>
      <c r="AM89" s="147">
        <v>4470.1091567843596</v>
      </c>
      <c r="AN89" s="147">
        <v>81.637210215654804</v>
      </c>
      <c r="AO89" s="147">
        <v>514.26074964013401</v>
      </c>
      <c r="AP89" s="147">
        <v>187.110719034347</v>
      </c>
      <c r="AQ89" s="147">
        <v>161.58875703759401</v>
      </c>
      <c r="AR89" s="147">
        <v>952.80192294461904</v>
      </c>
      <c r="AS89" s="147">
        <v>11.3759477355049</v>
      </c>
      <c r="AT89" s="147">
        <v>-2385.1647816095701</v>
      </c>
      <c r="AU89" s="147">
        <v>0</v>
      </c>
      <c r="AV89" s="147">
        <v>-626.50569695076001</v>
      </c>
      <c r="AW89" s="147">
        <v>7675.3385338389899</v>
      </c>
      <c r="AX89" s="147">
        <v>7048.8328368882303</v>
      </c>
      <c r="AY89" s="147">
        <f t="shared" si="9"/>
        <v>7675.3385338389899</v>
      </c>
      <c r="AZ89" s="153">
        <f t="shared" si="10"/>
        <v>0</v>
      </c>
      <c r="BA89" s="153">
        <f t="shared" si="11"/>
        <v>-2385.1647816095701</v>
      </c>
    </row>
    <row r="90" spans="1:53" s="147" customFormat="1" x14ac:dyDescent="0.2">
      <c r="A90" s="152">
        <v>0.375</v>
      </c>
      <c r="B90" s="153">
        <v>3650.6165068363798</v>
      </c>
      <c r="C90" s="153">
        <v>3150.0000821113599</v>
      </c>
      <c r="D90" s="153">
        <v>66.941862521692499</v>
      </c>
      <c r="E90" s="153">
        <v>475.25891115179297</v>
      </c>
      <c r="F90" s="153">
        <v>187.31074397445801</v>
      </c>
      <c r="G90" s="153">
        <v>0</v>
      </c>
      <c r="H90" s="153">
        <v>50.945917012715199</v>
      </c>
      <c r="I90" s="153">
        <v>151.99348141561001</v>
      </c>
      <c r="J90" s="153">
        <v>-1793.1807255981701</v>
      </c>
      <c r="K90" s="153">
        <v>-4.9154445553726198</v>
      </c>
      <c r="L90" s="153">
        <v>-495.90961660182802</v>
      </c>
      <c r="M90" s="153">
        <v>5934.9713348704699</v>
      </c>
      <c r="N90" s="153">
        <v>5439.0617182686401</v>
      </c>
      <c r="O90" s="153">
        <f t="shared" si="3"/>
        <v>5934.9713348704699</v>
      </c>
      <c r="P90" s="153">
        <f t="shared" si="4"/>
        <v>0</v>
      </c>
      <c r="Q90" s="153">
        <f t="shared" si="5"/>
        <v>-1793.1807255981701</v>
      </c>
      <c r="S90" s="152">
        <v>0.375</v>
      </c>
      <c r="T90" s="153">
        <v>3691.2373580817102</v>
      </c>
      <c r="U90" s="153">
        <v>3695.8939003348801</v>
      </c>
      <c r="V90" s="153">
        <v>91.131906570014607</v>
      </c>
      <c r="W90" s="153">
        <v>523.92663290189</v>
      </c>
      <c r="X90" s="153">
        <v>220.788146512662</v>
      </c>
      <c r="Y90" s="153">
        <v>0</v>
      </c>
      <c r="Z90" s="153">
        <v>212.886559552747</v>
      </c>
      <c r="AA90" s="153">
        <v>235.025971771755</v>
      </c>
      <c r="AB90" s="153">
        <v>-401.07167902298602</v>
      </c>
      <c r="AC90" s="153">
        <v>0</v>
      </c>
      <c r="AD90" s="153">
        <v>-570.60761299053001</v>
      </c>
      <c r="AE90" s="153">
        <v>8269.8187967026697</v>
      </c>
      <c r="AF90" s="153">
        <v>7699.2111837121402</v>
      </c>
      <c r="AG90" s="153">
        <f t="shared" si="6"/>
        <v>8269.8187967026697</v>
      </c>
      <c r="AH90" s="153">
        <f t="shared" si="7"/>
        <v>0</v>
      </c>
      <c r="AI90" s="153">
        <f t="shared" si="8"/>
        <v>-401.07167902298602</v>
      </c>
      <c r="AK90" s="152">
        <v>0.41666666666666702</v>
      </c>
      <c r="AL90" s="147">
        <v>3681.6988782178901</v>
      </c>
      <c r="AM90" s="147">
        <v>4451.34340578096</v>
      </c>
      <c r="AN90" s="147">
        <v>82.185738772645905</v>
      </c>
      <c r="AO90" s="147">
        <v>513.99893662664897</v>
      </c>
      <c r="AP90" s="147">
        <v>178.444602439465</v>
      </c>
      <c r="AQ90" s="147">
        <v>0</v>
      </c>
      <c r="AR90" s="147">
        <v>1038.9555390007399</v>
      </c>
      <c r="AS90" s="147">
        <v>11.046541228205101</v>
      </c>
      <c r="AT90" s="147">
        <v>-2201.7803082620699</v>
      </c>
      <c r="AU90" s="147">
        <v>0</v>
      </c>
      <c r="AV90" s="147">
        <v>-623.39862626243803</v>
      </c>
      <c r="AW90" s="147">
        <v>7755.8933338044799</v>
      </c>
      <c r="AX90" s="147">
        <v>7132.4947075420496</v>
      </c>
      <c r="AY90" s="147">
        <f t="shared" si="9"/>
        <v>7755.8933338044799</v>
      </c>
      <c r="AZ90" s="153">
        <f t="shared" si="10"/>
        <v>0</v>
      </c>
      <c r="BA90" s="153">
        <f t="shared" si="11"/>
        <v>-2201.7803082620699</v>
      </c>
    </row>
    <row r="91" spans="1:53" s="147" customFormat="1" x14ac:dyDescent="0.2">
      <c r="A91" s="152">
        <v>0.38541666666666702</v>
      </c>
      <c r="B91" s="153">
        <v>3652.2571163084599</v>
      </c>
      <c r="C91" s="153">
        <v>3162.2859320790899</v>
      </c>
      <c r="D91" s="153">
        <v>67.249303082718598</v>
      </c>
      <c r="E91" s="153">
        <v>477.99798778838601</v>
      </c>
      <c r="F91" s="153">
        <v>185.23946317097301</v>
      </c>
      <c r="G91" s="153">
        <v>0</v>
      </c>
      <c r="H91" s="153">
        <v>72.689871903379895</v>
      </c>
      <c r="I91" s="153">
        <v>142.485732302196</v>
      </c>
      <c r="J91" s="153">
        <v>-1691.4978539863801</v>
      </c>
      <c r="K91" s="153">
        <v>-4.9422682709218497</v>
      </c>
      <c r="L91" s="153">
        <v>-497.36496437088101</v>
      </c>
      <c r="M91" s="153">
        <v>6063.7652843778997</v>
      </c>
      <c r="N91" s="153">
        <v>5566.4003200070201</v>
      </c>
      <c r="O91" s="153">
        <f t="shared" si="3"/>
        <v>6063.7652843778997</v>
      </c>
      <c r="P91" s="153">
        <f t="shared" si="4"/>
        <v>0</v>
      </c>
      <c r="Q91" s="153">
        <f t="shared" si="5"/>
        <v>-1691.4978539863801</v>
      </c>
      <c r="S91" s="152">
        <v>0.38541666666666702</v>
      </c>
      <c r="T91" s="153">
        <v>3691.31737467213</v>
      </c>
      <c r="U91" s="153">
        <v>3719.0141517531601</v>
      </c>
      <c r="V91" s="153">
        <v>91.111840625223905</v>
      </c>
      <c r="W91" s="153">
        <v>524.11721495262304</v>
      </c>
      <c r="X91" s="153">
        <v>220.73773286187199</v>
      </c>
      <c r="Y91" s="153">
        <v>0</v>
      </c>
      <c r="Z91" s="153">
        <v>264.044497375623</v>
      </c>
      <c r="AA91" s="153">
        <v>238.01312831921501</v>
      </c>
      <c r="AB91" s="153">
        <v>-402.43929624306202</v>
      </c>
      <c r="AC91" s="153">
        <v>0</v>
      </c>
      <c r="AD91" s="153">
        <v>-573.21175448343797</v>
      </c>
      <c r="AE91" s="153">
        <v>8345.9166443167796</v>
      </c>
      <c r="AF91" s="153">
        <v>7772.7048898333396</v>
      </c>
      <c r="AG91" s="153">
        <f t="shared" si="6"/>
        <v>8345.9166443167796</v>
      </c>
      <c r="AH91" s="153">
        <f t="shared" si="7"/>
        <v>0</v>
      </c>
      <c r="AI91" s="153">
        <f t="shared" si="8"/>
        <v>-402.43929624306202</v>
      </c>
      <c r="AK91" s="152">
        <v>0.42708333333333298</v>
      </c>
      <c r="AL91" s="147">
        <v>3682.6059010828099</v>
      </c>
      <c r="AM91" s="147">
        <v>4381.1712563521096</v>
      </c>
      <c r="AN91" s="147">
        <v>78.894563858184398</v>
      </c>
      <c r="AO91" s="147">
        <v>513.41453764669598</v>
      </c>
      <c r="AP91" s="147">
        <v>178.41933243700399</v>
      </c>
      <c r="AQ91" s="147">
        <v>0</v>
      </c>
      <c r="AR91" s="147">
        <v>1128.90265658623</v>
      </c>
      <c r="AS91" s="147">
        <v>9.9969042684358396</v>
      </c>
      <c r="AT91" s="147">
        <v>-2148.9877199438001</v>
      </c>
      <c r="AU91" s="147">
        <v>0</v>
      </c>
      <c r="AV91" s="147">
        <v>-617.85268959629695</v>
      </c>
      <c r="AW91" s="147">
        <v>7824.4174322876797</v>
      </c>
      <c r="AX91" s="147">
        <v>7206.5647426913802</v>
      </c>
      <c r="AY91" s="147">
        <f t="shared" si="9"/>
        <v>7824.4174322876797</v>
      </c>
      <c r="AZ91" s="153">
        <f t="shared" si="10"/>
        <v>0</v>
      </c>
      <c r="BA91" s="153">
        <f t="shared" si="11"/>
        <v>-2148.9877199438001</v>
      </c>
    </row>
    <row r="92" spans="1:53" s="147" customFormat="1" x14ac:dyDescent="0.2">
      <c r="A92" s="152">
        <v>0.39583333333333298</v>
      </c>
      <c r="B92" s="153">
        <v>3653.4108329165601</v>
      </c>
      <c r="C92" s="153">
        <v>3175.4972756267198</v>
      </c>
      <c r="D92" s="153">
        <v>68.706304689633896</v>
      </c>
      <c r="E92" s="153">
        <v>477.85114255059301</v>
      </c>
      <c r="F92" s="153">
        <v>186.52092333108899</v>
      </c>
      <c r="G92" s="153">
        <v>0</v>
      </c>
      <c r="H92" s="153">
        <v>106.45207870069601</v>
      </c>
      <c r="I92" s="153">
        <v>132.842109471958</v>
      </c>
      <c r="J92" s="153">
        <v>-1609.1876347720799</v>
      </c>
      <c r="K92" s="153">
        <v>-4.8617971242741502</v>
      </c>
      <c r="L92" s="153">
        <v>-498.92696739126001</v>
      </c>
      <c r="M92" s="153">
        <v>6187.2312353908901</v>
      </c>
      <c r="N92" s="153">
        <v>5688.3042679996397</v>
      </c>
      <c r="O92" s="153">
        <f t="shared" si="3"/>
        <v>6187.2312353908901</v>
      </c>
      <c r="P92" s="153">
        <f t="shared" si="4"/>
        <v>0</v>
      </c>
      <c r="Q92" s="153">
        <f t="shared" si="5"/>
        <v>-1609.1876347720799</v>
      </c>
      <c r="S92" s="152">
        <v>0.39583333333333298</v>
      </c>
      <c r="T92" s="153">
        <v>3692.0575484836099</v>
      </c>
      <c r="U92" s="153">
        <v>3719.5041997293702</v>
      </c>
      <c r="V92" s="153">
        <v>91.138594537880607</v>
      </c>
      <c r="W92" s="153">
        <v>523.71871944894895</v>
      </c>
      <c r="X92" s="153">
        <v>220.73773286187199</v>
      </c>
      <c r="Y92" s="153">
        <v>0</v>
      </c>
      <c r="Z92" s="153">
        <v>310.76713807549902</v>
      </c>
      <c r="AA92" s="153">
        <v>245.47078309547101</v>
      </c>
      <c r="AB92" s="153">
        <v>-315.16649051997598</v>
      </c>
      <c r="AC92" s="153">
        <v>0</v>
      </c>
      <c r="AD92" s="153">
        <v>-573.78318333433003</v>
      </c>
      <c r="AE92" s="153">
        <v>8488.2282257126808</v>
      </c>
      <c r="AF92" s="153">
        <v>7914.4450423783501</v>
      </c>
      <c r="AG92" s="153">
        <f t="shared" si="6"/>
        <v>8488.2282257126808</v>
      </c>
      <c r="AH92" s="153">
        <f t="shared" si="7"/>
        <v>0</v>
      </c>
      <c r="AI92" s="153">
        <f t="shared" si="8"/>
        <v>-315.16649051997598</v>
      </c>
      <c r="AK92" s="152">
        <v>0.4375</v>
      </c>
      <c r="AL92" s="147">
        <v>3683.5128913836802</v>
      </c>
      <c r="AM92" s="147">
        <v>4363.4910016520498</v>
      </c>
      <c r="AN92" s="147">
        <v>79.081866740399306</v>
      </c>
      <c r="AO92" s="147">
        <v>510.68113579308198</v>
      </c>
      <c r="AP92" s="147">
        <v>178.415444744317</v>
      </c>
      <c r="AQ92" s="147">
        <v>0</v>
      </c>
      <c r="AR92" s="147">
        <v>1202.18159487048</v>
      </c>
      <c r="AS92" s="147">
        <v>10.2275895951545</v>
      </c>
      <c r="AT92" s="147">
        <v>-2137.0639700286802</v>
      </c>
      <c r="AU92" s="147">
        <v>0</v>
      </c>
      <c r="AV92" s="147">
        <v>-616.76072174126398</v>
      </c>
      <c r="AW92" s="147">
        <v>7890.5275547504798</v>
      </c>
      <c r="AX92" s="147">
        <v>7273.7668330092201</v>
      </c>
      <c r="AY92" s="147">
        <f t="shared" si="9"/>
        <v>7890.5275547504798</v>
      </c>
      <c r="AZ92" s="153">
        <f t="shared" si="10"/>
        <v>0</v>
      </c>
      <c r="BA92" s="153">
        <f t="shared" si="11"/>
        <v>-2137.0639700286802</v>
      </c>
    </row>
    <row r="93" spans="1:53" s="147" customFormat="1" x14ac:dyDescent="0.2">
      <c r="A93" s="152">
        <v>0.40625</v>
      </c>
      <c r="B93" s="153">
        <v>3654.2244376655199</v>
      </c>
      <c r="C93" s="153">
        <v>3190.7000718771201</v>
      </c>
      <c r="D93" s="153">
        <v>69.662044855902707</v>
      </c>
      <c r="E93" s="153">
        <v>475.35492243324802</v>
      </c>
      <c r="F93" s="153">
        <v>186.275796526677</v>
      </c>
      <c r="G93" s="153">
        <v>0</v>
      </c>
      <c r="H93" s="153">
        <v>150.967449213207</v>
      </c>
      <c r="I93" s="153">
        <v>147.50586464318599</v>
      </c>
      <c r="J93" s="153">
        <v>-1590.7493832979801</v>
      </c>
      <c r="K93" s="153">
        <v>-4.7545022620772102</v>
      </c>
      <c r="L93" s="153">
        <v>-500.97019945227697</v>
      </c>
      <c r="M93" s="153">
        <v>6279.1867016548003</v>
      </c>
      <c r="N93" s="153">
        <v>5778.2165022025201</v>
      </c>
      <c r="O93" s="153">
        <f t="shared" si="3"/>
        <v>6279.1867016548003</v>
      </c>
      <c r="P93" s="153">
        <f t="shared" si="4"/>
        <v>0</v>
      </c>
      <c r="Q93" s="153">
        <f t="shared" si="5"/>
        <v>-1590.7493832979801</v>
      </c>
      <c r="S93" s="152">
        <v>0.40625</v>
      </c>
      <c r="T93" s="153">
        <v>3690.32378514417</v>
      </c>
      <c r="U93" s="153">
        <v>3702.5874081778202</v>
      </c>
      <c r="V93" s="153">
        <v>91.218857806745305</v>
      </c>
      <c r="W93" s="153">
        <v>523.37977481563905</v>
      </c>
      <c r="X93" s="153">
        <v>220.73773286187199</v>
      </c>
      <c r="Y93" s="153">
        <v>0</v>
      </c>
      <c r="Z93" s="153">
        <v>366.40702503003598</v>
      </c>
      <c r="AA93" s="153">
        <v>239.32839280727799</v>
      </c>
      <c r="AB93" s="153">
        <v>-257.11529338998002</v>
      </c>
      <c r="AC93" s="153">
        <v>0</v>
      </c>
      <c r="AD93" s="153">
        <v>-572.544403436312</v>
      </c>
      <c r="AE93" s="153">
        <v>8576.8676832535803</v>
      </c>
      <c r="AF93" s="153">
        <v>8004.3232798172703</v>
      </c>
      <c r="AG93" s="153">
        <f t="shared" si="6"/>
        <v>8576.8676832535803</v>
      </c>
      <c r="AH93" s="153">
        <f t="shared" si="7"/>
        <v>0</v>
      </c>
      <c r="AI93" s="153">
        <f t="shared" si="8"/>
        <v>-257.11529338998002</v>
      </c>
      <c r="AK93" s="152">
        <v>0.44791666666666702</v>
      </c>
      <c r="AL93" s="147">
        <v>3682.0790309787699</v>
      </c>
      <c r="AM93" s="147">
        <v>4314.1292551739198</v>
      </c>
      <c r="AN93" s="147">
        <v>80.901378266089594</v>
      </c>
      <c r="AO93" s="147">
        <v>506.74528951040799</v>
      </c>
      <c r="AP93" s="147">
        <v>178.415444744317</v>
      </c>
      <c r="AQ93" s="147">
        <v>0</v>
      </c>
      <c r="AR93" s="147">
        <v>1269.67580690466</v>
      </c>
      <c r="AS93" s="147">
        <v>10.4811148790159</v>
      </c>
      <c r="AT93" s="147">
        <v>-2121.0056831720999</v>
      </c>
      <c r="AU93" s="147">
        <v>0</v>
      </c>
      <c r="AV93" s="147">
        <v>-612.67795820381605</v>
      </c>
      <c r="AW93" s="147">
        <v>7921.4216372850797</v>
      </c>
      <c r="AX93" s="147">
        <v>7308.7436790812699</v>
      </c>
      <c r="AY93" s="147">
        <f t="shared" si="9"/>
        <v>7921.4216372850797</v>
      </c>
      <c r="AZ93" s="153">
        <f t="shared" si="10"/>
        <v>0</v>
      </c>
      <c r="BA93" s="153">
        <f t="shared" si="11"/>
        <v>-2121.0056831720999</v>
      </c>
    </row>
    <row r="94" spans="1:53" s="147" customFormat="1" x14ac:dyDescent="0.2">
      <c r="A94" s="152">
        <v>0.41666666666666702</v>
      </c>
      <c r="B94" s="153">
        <v>3653.9243466283301</v>
      </c>
      <c r="C94" s="153">
        <v>3192.5963731552802</v>
      </c>
      <c r="D94" s="153">
        <v>68.365446155327405</v>
      </c>
      <c r="E94" s="153">
        <v>478.367299421822</v>
      </c>
      <c r="F94" s="153">
        <v>192.137709982183</v>
      </c>
      <c r="G94" s="153">
        <v>0</v>
      </c>
      <c r="H94" s="153">
        <v>174.813224182509</v>
      </c>
      <c r="I94" s="153">
        <v>151.157378034863</v>
      </c>
      <c r="J94" s="153">
        <v>-1475.4199465295601</v>
      </c>
      <c r="K94" s="153">
        <v>-4.7276785465279803</v>
      </c>
      <c r="L94" s="153">
        <v>-501.67458363044</v>
      </c>
      <c r="M94" s="153">
        <v>6431.21415248423</v>
      </c>
      <c r="N94" s="153">
        <v>5929.5395688537901</v>
      </c>
      <c r="O94" s="153">
        <f t="shared" si="3"/>
        <v>6431.21415248423</v>
      </c>
      <c r="P94" s="153">
        <f t="shared" si="4"/>
        <v>0</v>
      </c>
      <c r="Q94" s="153">
        <f t="shared" si="5"/>
        <v>-1475.4199465295601</v>
      </c>
      <c r="S94" s="152">
        <v>0.41666666666666702</v>
      </c>
      <c r="T94" s="153">
        <v>3690.5771520204098</v>
      </c>
      <c r="U94" s="153">
        <v>3681.4825109177</v>
      </c>
      <c r="V94" s="153">
        <v>91.098462138000997</v>
      </c>
      <c r="W94" s="153">
        <v>521.29024195188595</v>
      </c>
      <c r="X94" s="153">
        <v>215.95273445190901</v>
      </c>
      <c r="Y94" s="153">
        <v>0</v>
      </c>
      <c r="Z94" s="153">
        <v>387.323919595326</v>
      </c>
      <c r="AA94" s="153">
        <v>232.27245804749001</v>
      </c>
      <c r="AB94" s="153">
        <v>-80.027809312387703</v>
      </c>
      <c r="AC94" s="153">
        <v>-44.744362658362199</v>
      </c>
      <c r="AD94" s="153">
        <v>-570.58090212618799</v>
      </c>
      <c r="AE94" s="153">
        <v>8695.2253071519608</v>
      </c>
      <c r="AF94" s="153">
        <v>8124.6444050257796</v>
      </c>
      <c r="AG94" s="153">
        <f t="shared" si="6"/>
        <v>8695.2253071519608</v>
      </c>
      <c r="AH94" s="153">
        <f t="shared" si="7"/>
        <v>0</v>
      </c>
      <c r="AI94" s="153">
        <f t="shared" si="8"/>
        <v>-80.027809312387703</v>
      </c>
      <c r="AK94" s="152">
        <v>0.45833333333333298</v>
      </c>
      <c r="AL94" s="147">
        <v>3681.33209300099</v>
      </c>
      <c r="AM94" s="147">
        <v>4315.0727128510998</v>
      </c>
      <c r="AN94" s="147">
        <v>77.717233351311194</v>
      </c>
      <c r="AO94" s="147">
        <v>492.58381803624098</v>
      </c>
      <c r="AP94" s="147">
        <v>164.31716689697001</v>
      </c>
      <c r="AQ94" s="147">
        <v>0</v>
      </c>
      <c r="AR94" s="147">
        <v>1327.86757226432</v>
      </c>
      <c r="AS94" s="147">
        <v>9.0058286928890592</v>
      </c>
      <c r="AT94" s="147">
        <v>-1902.73745867658</v>
      </c>
      <c r="AU94" s="147">
        <v>-213.70419740412299</v>
      </c>
      <c r="AV94" s="147">
        <v>-612.21958656997799</v>
      </c>
      <c r="AW94" s="147">
        <v>7951.4547690131103</v>
      </c>
      <c r="AX94" s="147">
        <v>7339.2351824431298</v>
      </c>
      <c r="AY94" s="147">
        <f t="shared" si="9"/>
        <v>7951.4547690131103</v>
      </c>
      <c r="AZ94" s="153">
        <f t="shared" si="10"/>
        <v>0</v>
      </c>
      <c r="BA94" s="153">
        <f t="shared" si="11"/>
        <v>-1902.73745867658</v>
      </c>
    </row>
    <row r="95" spans="1:53" s="147" customFormat="1" x14ac:dyDescent="0.2">
      <c r="A95" s="152">
        <v>0.42708333333333298</v>
      </c>
      <c r="B95" s="153">
        <v>3653.3107808616801</v>
      </c>
      <c r="C95" s="153">
        <v>3191.59618940786</v>
      </c>
      <c r="D95" s="153">
        <v>68.639470272803095</v>
      </c>
      <c r="E95" s="153">
        <v>483.00839748209302</v>
      </c>
      <c r="F95" s="153">
        <v>193.59650120228901</v>
      </c>
      <c r="G95" s="153">
        <v>0</v>
      </c>
      <c r="H95" s="153">
        <v>196.66612611842001</v>
      </c>
      <c r="I95" s="153">
        <v>158.421841242303</v>
      </c>
      <c r="J95" s="153">
        <v>-1468.3084448597001</v>
      </c>
      <c r="K95" s="153">
        <v>-7.5776978040183796</v>
      </c>
      <c r="L95" s="153">
        <v>-502.19893670419901</v>
      </c>
      <c r="M95" s="153">
        <v>6469.3531639237299</v>
      </c>
      <c r="N95" s="153">
        <v>5967.1542272195302</v>
      </c>
      <c r="O95" s="153">
        <f t="shared" si="3"/>
        <v>6469.3531639237299</v>
      </c>
      <c r="P95" s="153">
        <f t="shared" si="4"/>
        <v>0</v>
      </c>
      <c r="Q95" s="153">
        <f t="shared" si="5"/>
        <v>-1468.3084448597001</v>
      </c>
      <c r="S95" s="152">
        <v>0.42708333333333298</v>
      </c>
      <c r="T95" s="153">
        <v>3688.07654809936</v>
      </c>
      <c r="U95" s="153">
        <v>3631.1493963717598</v>
      </c>
      <c r="V95" s="153">
        <v>91.225546284909399</v>
      </c>
      <c r="W95" s="153">
        <v>520.38803308414799</v>
      </c>
      <c r="X95" s="153">
        <v>216.48398123900199</v>
      </c>
      <c r="Y95" s="153">
        <v>0</v>
      </c>
      <c r="Z95" s="153">
        <v>422.88909096955302</v>
      </c>
      <c r="AA95" s="153">
        <v>221.50374877285699</v>
      </c>
      <c r="AB95" s="153">
        <v>-61.940158875304299</v>
      </c>
      <c r="AC95" s="153">
        <v>-51.404931265662</v>
      </c>
      <c r="AD95" s="153">
        <v>-566.00175722971096</v>
      </c>
      <c r="AE95" s="153">
        <v>8678.37125468062</v>
      </c>
      <c r="AF95" s="153">
        <v>8112.3694974509099</v>
      </c>
      <c r="AG95" s="153">
        <f t="shared" si="6"/>
        <v>8678.37125468062</v>
      </c>
      <c r="AH95" s="153">
        <f t="shared" si="7"/>
        <v>0</v>
      </c>
      <c r="AI95" s="153">
        <f t="shared" si="8"/>
        <v>-61.940158875304299</v>
      </c>
      <c r="AK95" s="152">
        <v>0.46875</v>
      </c>
      <c r="AL95" s="147">
        <v>3680.6051656341001</v>
      </c>
      <c r="AM95" s="147">
        <v>4440.87036078664</v>
      </c>
      <c r="AN95" s="147">
        <v>84.968522336921197</v>
      </c>
      <c r="AO95" s="147">
        <v>490.67202048951901</v>
      </c>
      <c r="AP95" s="147">
        <v>164.306607976528</v>
      </c>
      <c r="AQ95" s="147">
        <v>0</v>
      </c>
      <c r="AR95" s="147">
        <v>1382.6361608779901</v>
      </c>
      <c r="AS95" s="147">
        <v>9.2170686443339491</v>
      </c>
      <c r="AT95" s="147">
        <v>-1872.9258935918899</v>
      </c>
      <c r="AU95" s="147">
        <v>-324.415670186917</v>
      </c>
      <c r="AV95" s="147">
        <v>-623.68998308959101</v>
      </c>
      <c r="AW95" s="147">
        <v>8055.9343429672299</v>
      </c>
      <c r="AX95" s="147">
        <v>7432.2443598776399</v>
      </c>
      <c r="AY95" s="147">
        <f t="shared" si="9"/>
        <v>8055.9343429672299</v>
      </c>
      <c r="AZ95" s="153">
        <f t="shared" si="10"/>
        <v>0</v>
      </c>
      <c r="BA95" s="153">
        <f t="shared" si="11"/>
        <v>-1872.9258935918899</v>
      </c>
    </row>
    <row r="96" spans="1:53" s="147" customFormat="1" x14ac:dyDescent="0.2">
      <c r="A96" s="152">
        <v>0.4375</v>
      </c>
      <c r="B96" s="153">
        <v>3652.7439114812501</v>
      </c>
      <c r="C96" s="153">
        <v>3196.3895184941598</v>
      </c>
      <c r="D96" s="153">
        <v>69.381336837824904</v>
      </c>
      <c r="E96" s="153">
        <v>484.19289505004201</v>
      </c>
      <c r="F96" s="153">
        <v>194.465563753927</v>
      </c>
      <c r="G96" s="153">
        <v>0</v>
      </c>
      <c r="H96" s="153">
        <v>218.50134147172901</v>
      </c>
      <c r="I96" s="153">
        <v>161.028247822141</v>
      </c>
      <c r="J96" s="153">
        <v>-1450.0019506845999</v>
      </c>
      <c r="K96" s="153">
        <v>-5.0160334966763296</v>
      </c>
      <c r="L96" s="153">
        <v>-502.99310439027602</v>
      </c>
      <c r="M96" s="153">
        <v>6521.6848307297996</v>
      </c>
      <c r="N96" s="153">
        <v>6018.6917263395198</v>
      </c>
      <c r="O96" s="153">
        <f t="shared" si="3"/>
        <v>6521.6848307297996</v>
      </c>
      <c r="P96" s="153">
        <f t="shared" si="4"/>
        <v>0</v>
      </c>
      <c r="Q96" s="153">
        <f t="shared" si="5"/>
        <v>-1450.0019506845999</v>
      </c>
      <c r="S96" s="152">
        <v>0.4375</v>
      </c>
      <c r="T96" s="153">
        <v>3687.12297500665</v>
      </c>
      <c r="U96" s="153">
        <v>3617.6276072163</v>
      </c>
      <c r="V96" s="153">
        <v>91.038266344821693</v>
      </c>
      <c r="W96" s="153">
        <v>521.42948634611298</v>
      </c>
      <c r="X96" s="153">
        <v>216.35786405636301</v>
      </c>
      <c r="Y96" s="153">
        <v>0</v>
      </c>
      <c r="Z96" s="153">
        <v>485.39190944231802</v>
      </c>
      <c r="AA96" s="153">
        <v>212.90396793007801</v>
      </c>
      <c r="AB96" s="153">
        <v>-120.203161183929</v>
      </c>
      <c r="AC96" s="153">
        <v>-51.5187808255398</v>
      </c>
      <c r="AD96" s="153">
        <v>-565.21068311624504</v>
      </c>
      <c r="AE96" s="153">
        <v>8660.1501343331802</v>
      </c>
      <c r="AF96" s="153">
        <v>8094.9394512169301</v>
      </c>
      <c r="AG96" s="153">
        <f t="shared" si="6"/>
        <v>8660.1501343331802</v>
      </c>
      <c r="AH96" s="153">
        <f t="shared" si="7"/>
        <v>0</v>
      </c>
      <c r="AI96" s="153">
        <f t="shared" si="8"/>
        <v>-120.203161183929</v>
      </c>
      <c r="AK96" s="152">
        <v>0.47916666666666702</v>
      </c>
      <c r="AL96" s="147">
        <v>3679.2846444174902</v>
      </c>
      <c r="AM96" s="147">
        <v>4417.4913492234</v>
      </c>
      <c r="AN96" s="147">
        <v>80.232440130121205</v>
      </c>
      <c r="AO96" s="147">
        <v>490.50503994038502</v>
      </c>
      <c r="AP96" s="147">
        <v>164.306607976528</v>
      </c>
      <c r="AQ96" s="147">
        <v>0</v>
      </c>
      <c r="AR96" s="147">
        <v>1427.15955649947</v>
      </c>
      <c r="AS96" s="147">
        <v>6.3607515329732696</v>
      </c>
      <c r="AT96" s="147">
        <v>-1882.92561721938</v>
      </c>
      <c r="AU96" s="147">
        <v>-324.06695273337402</v>
      </c>
      <c r="AV96" s="147">
        <v>-621.774542597503</v>
      </c>
      <c r="AW96" s="147">
        <v>8058.3478197676204</v>
      </c>
      <c r="AX96" s="147">
        <v>7436.5732771701096</v>
      </c>
      <c r="AY96" s="147">
        <f t="shared" si="9"/>
        <v>8058.3478197676204</v>
      </c>
      <c r="AZ96" s="153">
        <f t="shared" si="10"/>
        <v>0</v>
      </c>
      <c r="BA96" s="153">
        <f t="shared" si="11"/>
        <v>-1882.92561721938</v>
      </c>
    </row>
    <row r="97" spans="1:53" s="147" customFormat="1" x14ac:dyDescent="0.2">
      <c r="A97" s="152">
        <v>0.44791666666666702</v>
      </c>
      <c r="B97" s="153">
        <v>3651.61683200282</v>
      </c>
      <c r="C97" s="153">
        <v>3203.50131854148</v>
      </c>
      <c r="D97" s="153">
        <v>69.6018933198539</v>
      </c>
      <c r="E97" s="153">
        <v>484.69219813873701</v>
      </c>
      <c r="F97" s="153">
        <v>196.319301185764</v>
      </c>
      <c r="G97" s="153">
        <v>0</v>
      </c>
      <c r="H97" s="153">
        <v>255.431353616584</v>
      </c>
      <c r="I97" s="153">
        <v>157.238952166497</v>
      </c>
      <c r="J97" s="153">
        <v>-1444.48815973418</v>
      </c>
      <c r="K97" s="153">
        <v>-4.7813259776264498</v>
      </c>
      <c r="L97" s="153">
        <v>-504.04465259757097</v>
      </c>
      <c r="M97" s="153">
        <v>6569.1323632599297</v>
      </c>
      <c r="N97" s="153">
        <v>6065.0877106623502</v>
      </c>
      <c r="O97" s="153">
        <f t="shared" si="3"/>
        <v>6569.1323632599297</v>
      </c>
      <c r="P97" s="153">
        <f t="shared" si="4"/>
        <v>0</v>
      </c>
      <c r="Q97" s="153">
        <f t="shared" si="5"/>
        <v>-1444.48815973418</v>
      </c>
      <c r="S97" s="152">
        <v>0.44791666666666702</v>
      </c>
      <c r="T97" s="153">
        <v>3686.3094268771601</v>
      </c>
      <c r="U97" s="153">
        <v>3576.2114750298801</v>
      </c>
      <c r="V97" s="153">
        <v>90.770722625571096</v>
      </c>
      <c r="W97" s="153">
        <v>517.14408991843698</v>
      </c>
      <c r="X97" s="153">
        <v>216.48223365679499</v>
      </c>
      <c r="Y97" s="153">
        <v>0</v>
      </c>
      <c r="Z97" s="153">
        <v>548.86039313498202</v>
      </c>
      <c r="AA97" s="153">
        <v>217.95266913915401</v>
      </c>
      <c r="AB97" s="153">
        <v>-118.724934603981</v>
      </c>
      <c r="AC97" s="153">
        <v>-51.377754663757798</v>
      </c>
      <c r="AD97" s="153">
        <v>-561.79872000657303</v>
      </c>
      <c r="AE97" s="153">
        <v>8683.62832111424</v>
      </c>
      <c r="AF97" s="153">
        <v>8121.82960110767</v>
      </c>
      <c r="AG97" s="153">
        <f t="shared" si="6"/>
        <v>8683.62832111424</v>
      </c>
      <c r="AH97" s="153">
        <f t="shared" si="7"/>
        <v>0</v>
      </c>
      <c r="AI97" s="153">
        <f t="shared" si="8"/>
        <v>-118.724934603981</v>
      </c>
      <c r="AK97" s="152">
        <v>0.48958333333333298</v>
      </c>
      <c r="AL97" s="147">
        <v>3678.2576392973501</v>
      </c>
      <c r="AM97" s="147">
        <v>4325.1455090568697</v>
      </c>
      <c r="AN97" s="147">
        <v>76.252258221109201</v>
      </c>
      <c r="AO97" s="147">
        <v>497.01155451370403</v>
      </c>
      <c r="AP97" s="147">
        <v>164.293312905026</v>
      </c>
      <c r="AQ97" s="147">
        <v>0</v>
      </c>
      <c r="AR97" s="147">
        <v>1454.9845173661099</v>
      </c>
      <c r="AS97" s="147">
        <v>6.0781398273011904</v>
      </c>
      <c r="AT97" s="147">
        <v>-1874.27681374847</v>
      </c>
      <c r="AU97" s="147">
        <v>-323.97306734382602</v>
      </c>
      <c r="AV97" s="147">
        <v>-614.08104927158797</v>
      </c>
      <c r="AW97" s="147">
        <v>8003.7730500951802</v>
      </c>
      <c r="AX97" s="147">
        <v>7389.6920008235902</v>
      </c>
      <c r="AY97" s="147">
        <f t="shared" si="9"/>
        <v>8003.7730500951802</v>
      </c>
      <c r="AZ97" s="153">
        <f t="shared" si="10"/>
        <v>0</v>
      </c>
      <c r="BA97" s="153">
        <f t="shared" si="11"/>
        <v>-1874.27681374847</v>
      </c>
    </row>
    <row r="98" spans="1:53" s="147" customFormat="1" x14ac:dyDescent="0.2">
      <c r="A98" s="152">
        <v>0.45833333333333298</v>
      </c>
      <c r="B98" s="153">
        <v>3650.8565829224999</v>
      </c>
      <c r="C98" s="153">
        <v>3199.0032138147699</v>
      </c>
      <c r="D98" s="153">
        <v>67.463174644325406</v>
      </c>
      <c r="E98" s="153">
        <v>492.82078225117499</v>
      </c>
      <c r="F98" s="153">
        <v>178.17613540064701</v>
      </c>
      <c r="G98" s="153">
        <v>0</v>
      </c>
      <c r="H98" s="153">
        <v>260.65486402120899</v>
      </c>
      <c r="I98" s="153">
        <v>158.05766118050099</v>
      </c>
      <c r="J98" s="153">
        <v>-1361.0788591273899</v>
      </c>
      <c r="K98" s="153">
        <v>-4.9154445553726198</v>
      </c>
      <c r="L98" s="153">
        <v>-503.94128933146902</v>
      </c>
      <c r="M98" s="153">
        <v>6641.0381105523702</v>
      </c>
      <c r="N98" s="153">
        <v>6137.0968212209</v>
      </c>
      <c r="O98" s="153">
        <f t="shared" si="3"/>
        <v>6641.0381105523702</v>
      </c>
      <c r="P98" s="153">
        <f t="shared" si="4"/>
        <v>0</v>
      </c>
      <c r="Q98" s="153">
        <f t="shared" si="5"/>
        <v>-1361.0788591273899</v>
      </c>
      <c r="S98" s="152">
        <v>0.45833333333333298</v>
      </c>
      <c r="T98" s="153">
        <v>3684.1622634806399</v>
      </c>
      <c r="U98" s="153">
        <v>3554.81642924984</v>
      </c>
      <c r="V98" s="153">
        <v>86.630491364972698</v>
      </c>
      <c r="W98" s="153">
        <v>511.82710369025602</v>
      </c>
      <c r="X98" s="153">
        <v>214.10113583286901</v>
      </c>
      <c r="Y98" s="153">
        <v>0</v>
      </c>
      <c r="Z98" s="153">
        <v>598.78799264528504</v>
      </c>
      <c r="AA98" s="153">
        <v>226.71556200698799</v>
      </c>
      <c r="AB98" s="153">
        <v>-199.59568790013401</v>
      </c>
      <c r="AC98" s="153">
        <v>0</v>
      </c>
      <c r="AD98" s="153">
        <v>-559.94730857595505</v>
      </c>
      <c r="AE98" s="153">
        <v>8677.4452903707097</v>
      </c>
      <c r="AF98" s="153">
        <v>8117.4979817947597</v>
      </c>
      <c r="AG98" s="153">
        <f t="shared" si="6"/>
        <v>8677.4452903707097</v>
      </c>
      <c r="AH98" s="153">
        <f t="shared" si="7"/>
        <v>0</v>
      </c>
      <c r="AI98" s="153">
        <f t="shared" si="8"/>
        <v>-199.59568790013401</v>
      </c>
      <c r="AK98" s="152">
        <v>0.5</v>
      </c>
      <c r="AL98" s="147">
        <v>3675.2431848623401</v>
      </c>
      <c r="AM98" s="147">
        <v>4428.7640032306399</v>
      </c>
      <c r="AN98" s="147">
        <v>90.085897546001505</v>
      </c>
      <c r="AO98" s="147">
        <v>476.68030682990201</v>
      </c>
      <c r="AP98" s="147">
        <v>163.18345818766099</v>
      </c>
      <c r="AQ98" s="147">
        <v>0</v>
      </c>
      <c r="AR98" s="147">
        <v>1476.5106594521999</v>
      </c>
      <c r="AS98" s="147">
        <v>5.9075648010642903</v>
      </c>
      <c r="AT98" s="147">
        <v>-1982.4266340577501</v>
      </c>
      <c r="AU98" s="147">
        <v>-368.32601729982201</v>
      </c>
      <c r="AV98" s="147">
        <v>-622.34342515720004</v>
      </c>
      <c r="AW98" s="147">
        <v>7965.6224235522404</v>
      </c>
      <c r="AX98" s="147">
        <v>7343.2789983950397</v>
      </c>
      <c r="AY98" s="147">
        <f t="shared" si="9"/>
        <v>7965.6224235522404</v>
      </c>
      <c r="AZ98" s="153">
        <f t="shared" si="10"/>
        <v>0</v>
      </c>
      <c r="BA98" s="153">
        <f t="shared" si="11"/>
        <v>-1982.4266340577501</v>
      </c>
    </row>
    <row r="99" spans="1:53" s="147" customFormat="1" x14ac:dyDescent="0.2">
      <c r="A99" s="152">
        <v>0.46875</v>
      </c>
      <c r="B99" s="153">
        <v>3651.6968736467202</v>
      </c>
      <c r="C99" s="153">
        <v>3215.6472128528599</v>
      </c>
      <c r="D99" s="153">
        <v>69.6286268826222</v>
      </c>
      <c r="E99" s="153">
        <v>490.83185417291003</v>
      </c>
      <c r="F99" s="153">
        <v>177.86580135234999</v>
      </c>
      <c r="G99" s="153">
        <v>0</v>
      </c>
      <c r="H99" s="153">
        <v>241.72475718853499</v>
      </c>
      <c r="I99" s="153">
        <v>161.25682519730199</v>
      </c>
      <c r="J99" s="153">
        <v>-1277.23391616136</v>
      </c>
      <c r="K99" s="153">
        <v>-2.8164893652371301</v>
      </c>
      <c r="L99" s="153">
        <v>-505.15106215762199</v>
      </c>
      <c r="M99" s="153">
        <v>6728.6015457666999</v>
      </c>
      <c r="N99" s="153">
        <v>6223.45048360908</v>
      </c>
      <c r="O99" s="153">
        <f t="shared" si="3"/>
        <v>6728.6015457666999</v>
      </c>
      <c r="P99" s="153">
        <f t="shared" si="4"/>
        <v>0</v>
      </c>
      <c r="Q99" s="153">
        <f t="shared" si="5"/>
        <v>-1277.23391616136</v>
      </c>
      <c r="S99" s="152">
        <v>0.46875</v>
      </c>
      <c r="T99" s="153">
        <v>3684.43567113466</v>
      </c>
      <c r="U99" s="153">
        <v>3599.8491007030598</v>
      </c>
      <c r="V99" s="153">
        <v>86.289372855021696</v>
      </c>
      <c r="W99" s="153">
        <v>501.754121624856</v>
      </c>
      <c r="X99" s="153">
        <v>213.604918056846</v>
      </c>
      <c r="Y99" s="153">
        <v>0</v>
      </c>
      <c r="Z99" s="153">
        <v>653.95094217496398</v>
      </c>
      <c r="AA99" s="153">
        <v>220.227845147144</v>
      </c>
      <c r="AB99" s="153">
        <v>-216.47681684796501</v>
      </c>
      <c r="AC99" s="153">
        <v>0</v>
      </c>
      <c r="AD99" s="153">
        <v>-563.921540055322</v>
      </c>
      <c r="AE99" s="153">
        <v>8743.63515484858</v>
      </c>
      <c r="AF99" s="153">
        <v>8179.7136147932597</v>
      </c>
      <c r="AG99" s="153">
        <f t="shared" si="6"/>
        <v>8743.63515484858</v>
      </c>
      <c r="AH99" s="153">
        <f t="shared" si="7"/>
        <v>0</v>
      </c>
      <c r="AI99" s="153">
        <f t="shared" si="8"/>
        <v>-216.47681684796501</v>
      </c>
      <c r="AK99" s="152">
        <v>0.51041666666666696</v>
      </c>
      <c r="AL99" s="147">
        <v>3674.18947721831</v>
      </c>
      <c r="AM99" s="147">
        <v>4450.02862701505</v>
      </c>
      <c r="AN99" s="147">
        <v>91.544183396915599</v>
      </c>
      <c r="AO99" s="147">
        <v>476.19970814487101</v>
      </c>
      <c r="AP99" s="147">
        <v>163.18345818766099</v>
      </c>
      <c r="AQ99" s="147">
        <v>0</v>
      </c>
      <c r="AR99" s="147">
        <v>1471.4542377892001</v>
      </c>
      <c r="AS99" s="147">
        <v>6.4295989463441101</v>
      </c>
      <c r="AT99" s="147">
        <v>-2010.5446389638601</v>
      </c>
      <c r="AU99" s="147">
        <v>-375.188469312167</v>
      </c>
      <c r="AV99" s="147">
        <v>-624.12682851813997</v>
      </c>
      <c r="AW99" s="147">
        <v>7947.2961824223103</v>
      </c>
      <c r="AX99" s="147">
        <v>7323.1693539041698</v>
      </c>
      <c r="AY99" s="147">
        <f t="shared" si="9"/>
        <v>7947.2961824223103</v>
      </c>
      <c r="AZ99" s="153">
        <f t="shared" si="10"/>
        <v>0</v>
      </c>
      <c r="BA99" s="153">
        <f t="shared" si="11"/>
        <v>-2010.5446389638601</v>
      </c>
    </row>
    <row r="100" spans="1:53" s="147" customFormat="1" x14ac:dyDescent="0.2">
      <c r="A100" s="152">
        <v>0.47916666666666702</v>
      </c>
      <c r="B100" s="153">
        <v>3651.3367676584699</v>
      </c>
      <c r="C100" s="153">
        <v>3221.24214951557</v>
      </c>
      <c r="D100" s="153">
        <v>69.635311293134393</v>
      </c>
      <c r="E100" s="153">
        <v>488.90407374806898</v>
      </c>
      <c r="F100" s="153">
        <v>178.05690866839399</v>
      </c>
      <c r="G100" s="153">
        <v>0</v>
      </c>
      <c r="H100" s="153">
        <v>239.44173413428899</v>
      </c>
      <c r="I100" s="153">
        <v>162.14392450424401</v>
      </c>
      <c r="J100" s="153">
        <v>-1273.11009525035</v>
      </c>
      <c r="K100" s="153">
        <v>0</v>
      </c>
      <c r="L100" s="153">
        <v>-505.50457382996501</v>
      </c>
      <c r="M100" s="153">
        <v>6737.6507742718204</v>
      </c>
      <c r="N100" s="153">
        <v>6232.1462004418599</v>
      </c>
      <c r="O100" s="153">
        <f t="shared" si="3"/>
        <v>6737.6507742718204</v>
      </c>
      <c r="P100" s="153">
        <f t="shared" si="4"/>
        <v>0</v>
      </c>
      <c r="Q100" s="153">
        <f t="shared" si="5"/>
        <v>-1273.11009525035</v>
      </c>
      <c r="S100" s="152">
        <v>0.47916666666666702</v>
      </c>
      <c r="T100" s="153">
        <v>3684.3889473066802</v>
      </c>
      <c r="U100" s="153">
        <v>3583.50770653367</v>
      </c>
      <c r="V100" s="153">
        <v>86.229177061842293</v>
      </c>
      <c r="W100" s="153">
        <v>500.714082860833</v>
      </c>
      <c r="X100" s="153">
        <v>213.313774956976</v>
      </c>
      <c r="Y100" s="153">
        <v>0</v>
      </c>
      <c r="Z100" s="153">
        <v>634.11580277316295</v>
      </c>
      <c r="AA100" s="153">
        <v>222.152350339598</v>
      </c>
      <c r="AB100" s="153">
        <v>-191.61135587794701</v>
      </c>
      <c r="AC100" s="153">
        <v>-67.697558205433793</v>
      </c>
      <c r="AD100" s="153">
        <v>-562.22631239349198</v>
      </c>
      <c r="AE100" s="153">
        <v>8665.1129277493892</v>
      </c>
      <c r="AF100" s="153">
        <v>8102.8866153558902</v>
      </c>
      <c r="AG100" s="153">
        <f t="shared" si="6"/>
        <v>8665.1129277493892</v>
      </c>
      <c r="AH100" s="153">
        <f t="shared" si="7"/>
        <v>0</v>
      </c>
      <c r="AI100" s="153">
        <f t="shared" si="8"/>
        <v>-191.61135587794701</v>
      </c>
      <c r="AK100" s="152">
        <v>0.52083333333333304</v>
      </c>
      <c r="AL100" s="147">
        <v>3672.0420081443999</v>
      </c>
      <c r="AM100" s="147">
        <v>4373.6182306399496</v>
      </c>
      <c r="AN100" s="147">
        <v>82.005128231874593</v>
      </c>
      <c r="AO100" s="147">
        <v>475.92078048666099</v>
      </c>
      <c r="AP100" s="147">
        <v>163.18345818766099</v>
      </c>
      <c r="AQ100" s="147">
        <v>0</v>
      </c>
      <c r="AR100" s="147">
        <v>1485.14310593555</v>
      </c>
      <c r="AS100" s="147">
        <v>5.9945862303802198</v>
      </c>
      <c r="AT100" s="147">
        <v>-2008.5717633981899</v>
      </c>
      <c r="AU100" s="147">
        <v>-375.288617138598</v>
      </c>
      <c r="AV100" s="147">
        <v>-617.21190765985898</v>
      </c>
      <c r="AW100" s="147">
        <v>7874.0469173196798</v>
      </c>
      <c r="AX100" s="147">
        <v>7256.8350096598197</v>
      </c>
      <c r="AY100" s="147">
        <f t="shared" si="9"/>
        <v>7874.0469173196798</v>
      </c>
      <c r="AZ100" s="153">
        <f t="shared" si="10"/>
        <v>0</v>
      </c>
      <c r="BA100" s="153">
        <f t="shared" si="11"/>
        <v>-2008.5717633981899</v>
      </c>
    </row>
    <row r="101" spans="1:53" s="147" customFormat="1" x14ac:dyDescent="0.2">
      <c r="A101" s="152">
        <v>0.48958333333333298</v>
      </c>
      <c r="B101" s="153">
        <v>3650.9232734378502</v>
      </c>
      <c r="C101" s="153">
        <v>3232.1067316181102</v>
      </c>
      <c r="D101" s="153">
        <v>69.635310783224298</v>
      </c>
      <c r="E101" s="153">
        <v>489.27251707220603</v>
      </c>
      <c r="F101" s="153">
        <v>178.220633535932</v>
      </c>
      <c r="G101" s="153">
        <v>0</v>
      </c>
      <c r="H101" s="153">
        <v>222.14912124587499</v>
      </c>
      <c r="I101" s="153">
        <v>161.00119220839301</v>
      </c>
      <c r="J101" s="153">
        <v>-1249.2751417055699</v>
      </c>
      <c r="K101" s="153">
        <v>0</v>
      </c>
      <c r="L101" s="153">
        <v>-506.20667313950901</v>
      </c>
      <c r="M101" s="153">
        <v>6754.0336381960096</v>
      </c>
      <c r="N101" s="153">
        <v>6247.8269650564998</v>
      </c>
      <c r="O101" s="153">
        <f t="shared" si="3"/>
        <v>6754.0336381960096</v>
      </c>
      <c r="P101" s="153">
        <f t="shared" si="4"/>
        <v>0</v>
      </c>
      <c r="Q101" s="153">
        <f t="shared" si="5"/>
        <v>-1249.2751417055699</v>
      </c>
      <c r="S101" s="152">
        <v>0.48958333333333298</v>
      </c>
      <c r="T101" s="153">
        <v>3685.9827019629902</v>
      </c>
      <c r="U101" s="153">
        <v>3586.2172007844201</v>
      </c>
      <c r="V101" s="153">
        <v>87.005051755446502</v>
      </c>
      <c r="W101" s="153">
        <v>503.07528805252599</v>
      </c>
      <c r="X101" s="153">
        <v>213.23529759347099</v>
      </c>
      <c r="Y101" s="153">
        <v>4.2290525329439896</v>
      </c>
      <c r="Z101" s="153">
        <v>610.31755079795698</v>
      </c>
      <c r="AA101" s="153">
        <v>219.52848565832301</v>
      </c>
      <c r="AB101" s="153">
        <v>104.631864745749</v>
      </c>
      <c r="AC101" s="153">
        <v>-354.447419787542</v>
      </c>
      <c r="AD101" s="153">
        <v>-562.50048001683001</v>
      </c>
      <c r="AE101" s="153">
        <v>8659.7750740962802</v>
      </c>
      <c r="AF101" s="153">
        <v>8097.2745940794503</v>
      </c>
      <c r="AG101" s="153">
        <f t="shared" si="6"/>
        <v>8659.7750740962802</v>
      </c>
      <c r="AH101" s="153">
        <f t="shared" si="7"/>
        <v>104.631864745749</v>
      </c>
      <c r="AI101" s="153">
        <f t="shared" si="8"/>
        <v>0</v>
      </c>
      <c r="AK101" s="152">
        <v>0.53125</v>
      </c>
      <c r="AL101" s="147">
        <v>3673.6159428255601</v>
      </c>
      <c r="AM101" s="147">
        <v>4321.4031401013099</v>
      </c>
      <c r="AN101" s="147">
        <v>86.299708819210807</v>
      </c>
      <c r="AO101" s="147">
        <v>476.76942005333598</v>
      </c>
      <c r="AP101" s="147">
        <v>163.18345818766099</v>
      </c>
      <c r="AQ101" s="147">
        <v>0</v>
      </c>
      <c r="AR101" s="147">
        <v>1496.0657553226399</v>
      </c>
      <c r="AS101" s="147">
        <v>6.5751657281837703</v>
      </c>
      <c r="AT101" s="147">
        <v>-1867.7127607119501</v>
      </c>
      <c r="AU101" s="147">
        <v>-519.03534700797002</v>
      </c>
      <c r="AV101" s="147">
        <v>-612.90825545085897</v>
      </c>
      <c r="AW101" s="147">
        <v>7837.1644833179798</v>
      </c>
      <c r="AX101" s="147">
        <v>7224.2562278671203</v>
      </c>
      <c r="AY101" s="147">
        <f t="shared" si="9"/>
        <v>7837.1644833179798</v>
      </c>
      <c r="AZ101" s="153">
        <f t="shared" si="10"/>
        <v>0</v>
      </c>
      <c r="BA101" s="153">
        <f t="shared" si="11"/>
        <v>-1867.7127607119501</v>
      </c>
    </row>
    <row r="102" spans="1:53" s="147" customFormat="1" x14ac:dyDescent="0.2">
      <c r="A102" s="152">
        <v>0.5</v>
      </c>
      <c r="B102" s="153">
        <v>3649.92960755383</v>
      </c>
      <c r="C102" s="153">
        <v>3195.7060730325802</v>
      </c>
      <c r="D102" s="153">
        <v>69.675411127376805</v>
      </c>
      <c r="E102" s="153">
        <v>493.65951602712499</v>
      </c>
      <c r="F102" s="153">
        <v>195.34665223169199</v>
      </c>
      <c r="G102" s="153">
        <v>0</v>
      </c>
      <c r="H102" s="153">
        <v>196.35808087106801</v>
      </c>
      <c r="I102" s="153">
        <v>158.42188555522301</v>
      </c>
      <c r="J102" s="153">
        <v>-1208.72407857284</v>
      </c>
      <c r="K102" s="153">
        <v>0</v>
      </c>
      <c r="L102" s="153">
        <v>-502.95538641083101</v>
      </c>
      <c r="M102" s="153">
        <v>6750.3731478260597</v>
      </c>
      <c r="N102" s="153">
        <v>6247.4177614152304</v>
      </c>
      <c r="O102" s="153">
        <f t="shared" si="3"/>
        <v>6750.3731478260597</v>
      </c>
      <c r="P102" s="153">
        <f t="shared" si="4"/>
        <v>0</v>
      </c>
      <c r="Q102" s="153">
        <f t="shared" si="5"/>
        <v>-1208.72407857284</v>
      </c>
      <c r="S102" s="152">
        <v>0.5</v>
      </c>
      <c r="T102" s="153">
        <v>3686.74957510475</v>
      </c>
      <c r="U102" s="153">
        <v>3566.1962459124702</v>
      </c>
      <c r="V102" s="153">
        <v>87.152200316250998</v>
      </c>
      <c r="W102" s="153">
        <v>496.27742894619098</v>
      </c>
      <c r="X102" s="153">
        <v>211.42669336508101</v>
      </c>
      <c r="Y102" s="153">
        <v>0</v>
      </c>
      <c r="Z102" s="153">
        <v>586.52536351795595</v>
      </c>
      <c r="AA102" s="153">
        <v>210.66048450716301</v>
      </c>
      <c r="AB102" s="153">
        <v>554.18604832169399</v>
      </c>
      <c r="AC102" s="153">
        <v>-785.510766659262</v>
      </c>
      <c r="AD102" s="153">
        <v>-559.97419662267203</v>
      </c>
      <c r="AE102" s="153">
        <v>8613.6632733322895</v>
      </c>
      <c r="AF102" s="153">
        <v>8053.6890767096202</v>
      </c>
      <c r="AG102" s="153">
        <f t="shared" si="6"/>
        <v>8613.6632733322895</v>
      </c>
      <c r="AH102" s="153">
        <f t="shared" si="7"/>
        <v>554.18604832169399</v>
      </c>
      <c r="AI102" s="153">
        <f t="shared" si="8"/>
        <v>0</v>
      </c>
      <c r="AK102" s="152">
        <v>0.54166666666666696</v>
      </c>
      <c r="AL102" s="147">
        <v>3672.96236598924</v>
      </c>
      <c r="AM102" s="147">
        <v>4012.7896859546499</v>
      </c>
      <c r="AN102" s="147">
        <v>78.988215299291895</v>
      </c>
      <c r="AO102" s="147">
        <v>473.30434813268403</v>
      </c>
      <c r="AP102" s="147">
        <v>165.31237545237599</v>
      </c>
      <c r="AQ102" s="147">
        <v>0.21757023346816801</v>
      </c>
      <c r="AR102" s="147">
        <v>1493.4409255436201</v>
      </c>
      <c r="AS102" s="147">
        <v>5.58634089561028</v>
      </c>
      <c r="AT102" s="147">
        <v>-1261.7803068010901</v>
      </c>
      <c r="AU102" s="147">
        <v>-874.83765707374198</v>
      </c>
      <c r="AV102" s="147">
        <v>-585.39609133521299</v>
      </c>
      <c r="AW102" s="147">
        <v>7765.9838636261002</v>
      </c>
      <c r="AX102" s="147">
        <v>7180.5877722908899</v>
      </c>
      <c r="AY102" s="147">
        <f t="shared" si="9"/>
        <v>7765.9838636261002</v>
      </c>
      <c r="AZ102" s="153">
        <f t="shared" si="10"/>
        <v>0</v>
      </c>
      <c r="BA102" s="153">
        <f t="shared" si="11"/>
        <v>-1261.7803068010901</v>
      </c>
    </row>
    <row r="103" spans="1:53" s="147" customFormat="1" x14ac:dyDescent="0.2">
      <c r="A103" s="152">
        <v>0.51041666666666696</v>
      </c>
      <c r="B103" s="153">
        <v>3650.0096003521398</v>
      </c>
      <c r="C103" s="153">
        <v>3192.0992501375999</v>
      </c>
      <c r="D103" s="153">
        <v>69.702145200055199</v>
      </c>
      <c r="E103" s="153">
        <v>496.60804451648897</v>
      </c>
      <c r="F103" s="153">
        <v>196.557733668396</v>
      </c>
      <c r="G103" s="153">
        <v>0</v>
      </c>
      <c r="H103" s="153">
        <v>179.678061567892</v>
      </c>
      <c r="I103" s="153">
        <v>161.41283449868601</v>
      </c>
      <c r="J103" s="153">
        <v>-1151.69855513574</v>
      </c>
      <c r="K103" s="153">
        <v>0</v>
      </c>
      <c r="L103" s="153">
        <v>-502.62247332586202</v>
      </c>
      <c r="M103" s="153">
        <v>6794.3691148055204</v>
      </c>
      <c r="N103" s="153">
        <v>6291.74664147966</v>
      </c>
      <c r="O103" s="153">
        <f t="shared" si="3"/>
        <v>6794.3691148055204</v>
      </c>
      <c r="P103" s="153">
        <f t="shared" si="4"/>
        <v>0</v>
      </c>
      <c r="Q103" s="153">
        <f t="shared" si="5"/>
        <v>-1151.69855513574</v>
      </c>
      <c r="S103" s="152">
        <v>0.51041666666666696</v>
      </c>
      <c r="T103" s="153">
        <v>3685.9226935901902</v>
      </c>
      <c r="U103" s="153">
        <v>3520.4229862696002</v>
      </c>
      <c r="V103" s="153">
        <v>87.051871612893905</v>
      </c>
      <c r="W103" s="153">
        <v>494.911508107815</v>
      </c>
      <c r="X103" s="153">
        <v>211.66320859248401</v>
      </c>
      <c r="Y103" s="153">
        <v>0</v>
      </c>
      <c r="Z103" s="153">
        <v>570.30805212024597</v>
      </c>
      <c r="AA103" s="153">
        <v>192.690739189986</v>
      </c>
      <c r="AB103" s="153">
        <v>638.78438916393395</v>
      </c>
      <c r="AC103" s="153">
        <v>-791.03972216058503</v>
      </c>
      <c r="AD103" s="153">
        <v>-555.32214772609598</v>
      </c>
      <c r="AE103" s="153">
        <v>8610.7157264865691</v>
      </c>
      <c r="AF103" s="153">
        <v>8055.3935787604796</v>
      </c>
      <c r="AG103" s="153">
        <f t="shared" si="6"/>
        <v>8610.7157264865691</v>
      </c>
      <c r="AH103" s="153">
        <f t="shared" si="7"/>
        <v>638.78438916393395</v>
      </c>
      <c r="AI103" s="153">
        <f t="shared" si="8"/>
        <v>0</v>
      </c>
      <c r="AK103" s="152">
        <v>0.55208333333333304</v>
      </c>
      <c r="AL103" s="147">
        <v>3672.4755171069801</v>
      </c>
      <c r="AM103" s="147">
        <v>3826.4374108492698</v>
      </c>
      <c r="AN103" s="147">
        <v>77.115188518580297</v>
      </c>
      <c r="AO103" s="147">
        <v>474.424229731651</v>
      </c>
      <c r="AP103" s="147">
        <v>165.309688889233</v>
      </c>
      <c r="AQ103" s="147">
        <v>0</v>
      </c>
      <c r="AR103" s="147">
        <v>1482.62618194264</v>
      </c>
      <c r="AS103" s="147">
        <v>6.3271440417791496</v>
      </c>
      <c r="AT103" s="147">
        <v>-1009.5098125002</v>
      </c>
      <c r="AU103" s="147">
        <v>-997.95736266617496</v>
      </c>
      <c r="AV103" s="147">
        <v>-568.92514857490505</v>
      </c>
      <c r="AW103" s="147">
        <v>7697.2481859137597</v>
      </c>
      <c r="AX103" s="147">
        <v>7128.3230373388596</v>
      </c>
      <c r="AY103" s="147">
        <f t="shared" si="9"/>
        <v>7697.2481859137597</v>
      </c>
      <c r="AZ103" s="153">
        <f t="shared" si="10"/>
        <v>0</v>
      </c>
      <c r="BA103" s="153">
        <f t="shared" si="11"/>
        <v>-1009.5098125002</v>
      </c>
    </row>
    <row r="104" spans="1:53" s="147" customFormat="1" x14ac:dyDescent="0.2">
      <c r="A104" s="152">
        <v>0.52083333333333304</v>
      </c>
      <c r="B104" s="153">
        <v>3651.6168482846801</v>
      </c>
      <c r="C104" s="153">
        <v>3251.8885071941299</v>
      </c>
      <c r="D104" s="153">
        <v>69.641993664006407</v>
      </c>
      <c r="E104" s="153">
        <v>503.03289219656602</v>
      </c>
      <c r="F104" s="153">
        <v>196.828116021982</v>
      </c>
      <c r="G104" s="153">
        <v>0</v>
      </c>
      <c r="H104" s="153">
        <v>173.845163707767</v>
      </c>
      <c r="I104" s="153">
        <v>163.317872675621</v>
      </c>
      <c r="J104" s="153">
        <v>-1224.4782193327101</v>
      </c>
      <c r="K104" s="153">
        <v>0</v>
      </c>
      <c r="L104" s="153">
        <v>-508.21641458551898</v>
      </c>
      <c r="M104" s="153">
        <v>6785.6931744120402</v>
      </c>
      <c r="N104" s="153">
        <v>6277.4767598265298</v>
      </c>
      <c r="O104" s="153">
        <f t="shared" si="3"/>
        <v>6785.6931744120402</v>
      </c>
      <c r="P104" s="153">
        <f t="shared" si="4"/>
        <v>0</v>
      </c>
      <c r="Q104" s="153">
        <f t="shared" si="5"/>
        <v>-1224.4782193327101</v>
      </c>
      <c r="S104" s="152">
        <v>0.52083333333333304</v>
      </c>
      <c r="T104" s="153">
        <v>3685.71596914154</v>
      </c>
      <c r="U104" s="153">
        <v>3500.4813631032498</v>
      </c>
      <c r="V104" s="153">
        <v>86.115470381560399</v>
      </c>
      <c r="W104" s="153">
        <v>491.34624829928299</v>
      </c>
      <c r="X104" s="153">
        <v>211.777397616359</v>
      </c>
      <c r="Y104" s="153">
        <v>0</v>
      </c>
      <c r="Z104" s="153">
        <v>537.713498415304</v>
      </c>
      <c r="AA104" s="153">
        <v>187.870247730497</v>
      </c>
      <c r="AB104" s="153">
        <v>560.23014800264798</v>
      </c>
      <c r="AC104" s="153">
        <v>-789.44032853649901</v>
      </c>
      <c r="AD104" s="153">
        <v>-552.95311673557296</v>
      </c>
      <c r="AE104" s="153">
        <v>8471.8100141539398</v>
      </c>
      <c r="AF104" s="153">
        <v>7918.85689741837</v>
      </c>
      <c r="AG104" s="153">
        <f t="shared" si="6"/>
        <v>8471.8100141539398</v>
      </c>
      <c r="AH104" s="153">
        <f t="shared" si="7"/>
        <v>560.23014800264798</v>
      </c>
      <c r="AI104" s="153">
        <f t="shared" si="8"/>
        <v>0</v>
      </c>
      <c r="AK104" s="152">
        <v>0.5625</v>
      </c>
      <c r="AL104" s="147">
        <v>3672.6288612350399</v>
      </c>
      <c r="AM104" s="147">
        <v>3816.56872112158</v>
      </c>
      <c r="AN104" s="147">
        <v>77.041604404977093</v>
      </c>
      <c r="AO104" s="147">
        <v>474.32100465502202</v>
      </c>
      <c r="AP104" s="147">
        <v>165.309688889233</v>
      </c>
      <c r="AQ104" s="147">
        <v>0</v>
      </c>
      <c r="AR104" s="147">
        <v>1460.6495916433801</v>
      </c>
      <c r="AS104" s="147">
        <v>4.8205003987130697</v>
      </c>
      <c r="AT104" s="147">
        <v>-1026.77744632032</v>
      </c>
      <c r="AU104" s="147">
        <v>-995.18503506822799</v>
      </c>
      <c r="AV104" s="147">
        <v>-567.87171889234901</v>
      </c>
      <c r="AW104" s="147">
        <v>7649.3774909594104</v>
      </c>
      <c r="AX104" s="147">
        <v>7081.5057720670602</v>
      </c>
      <c r="AY104" s="147">
        <f t="shared" si="9"/>
        <v>7649.3774909594104</v>
      </c>
      <c r="AZ104" s="153">
        <f t="shared" si="10"/>
        <v>0</v>
      </c>
      <c r="BA104" s="153">
        <f t="shared" si="11"/>
        <v>-1026.77744632032</v>
      </c>
    </row>
    <row r="105" spans="1:53" s="147" customFormat="1" x14ac:dyDescent="0.2">
      <c r="A105" s="152">
        <v>0.53125</v>
      </c>
      <c r="B105" s="153">
        <v>3651.3567129419898</v>
      </c>
      <c r="C105" s="153">
        <v>3227.7941433854598</v>
      </c>
      <c r="D105" s="153">
        <v>69.688777908760997</v>
      </c>
      <c r="E105" s="153">
        <v>503.845278843252</v>
      </c>
      <c r="F105" s="153">
        <v>196.70508163194401</v>
      </c>
      <c r="G105" s="153">
        <v>0</v>
      </c>
      <c r="H105" s="153">
        <v>159.33706883241601</v>
      </c>
      <c r="I105" s="153">
        <v>166.26312469364501</v>
      </c>
      <c r="J105" s="153">
        <v>-1203.9598309229</v>
      </c>
      <c r="K105" s="153">
        <v>0</v>
      </c>
      <c r="L105" s="153">
        <v>-505.98147612172801</v>
      </c>
      <c r="M105" s="153">
        <v>6771.0303573145702</v>
      </c>
      <c r="N105" s="153">
        <v>6265.0488811928399</v>
      </c>
      <c r="O105" s="153">
        <f t="shared" si="3"/>
        <v>6771.0303573145702</v>
      </c>
      <c r="P105" s="153">
        <f t="shared" si="4"/>
        <v>0</v>
      </c>
      <c r="Q105" s="153">
        <f t="shared" si="5"/>
        <v>-1203.9598309229</v>
      </c>
      <c r="S105" s="152">
        <v>0.53125</v>
      </c>
      <c r="T105" s="153">
        <v>3684.9690879373302</v>
      </c>
      <c r="U105" s="153">
        <v>3462.07676111198</v>
      </c>
      <c r="V105" s="153">
        <v>84.978412253810802</v>
      </c>
      <c r="W105" s="153">
        <v>494.96091920798398</v>
      </c>
      <c r="X105" s="153">
        <v>211.74231626884199</v>
      </c>
      <c r="Y105" s="153">
        <v>0</v>
      </c>
      <c r="Z105" s="153">
        <v>487.03633459620897</v>
      </c>
      <c r="AA105" s="153">
        <v>200.53969714861799</v>
      </c>
      <c r="AB105" s="153">
        <v>600.01507811582701</v>
      </c>
      <c r="AC105" s="153">
        <v>-789.44325328991704</v>
      </c>
      <c r="AD105" s="153">
        <v>-549.31674213227996</v>
      </c>
      <c r="AE105" s="153">
        <v>8436.8753533506806</v>
      </c>
      <c r="AF105" s="153">
        <v>7887.5586112184001</v>
      </c>
      <c r="AG105" s="153">
        <f t="shared" si="6"/>
        <v>8436.8753533506806</v>
      </c>
      <c r="AH105" s="153">
        <f t="shared" si="7"/>
        <v>600.01507811582701</v>
      </c>
      <c r="AI105" s="153">
        <f t="shared" si="8"/>
        <v>0</v>
      </c>
      <c r="AK105" s="152">
        <v>0.57291666666666696</v>
      </c>
      <c r="AL105" s="147">
        <v>3670.6214827194099</v>
      </c>
      <c r="AM105" s="147">
        <v>3776.23602060643</v>
      </c>
      <c r="AN105" s="147">
        <v>74.151793392815193</v>
      </c>
      <c r="AO105" s="147">
        <v>474.12623371371899</v>
      </c>
      <c r="AP105" s="147">
        <v>165.27409798833099</v>
      </c>
      <c r="AQ105" s="147">
        <v>0</v>
      </c>
      <c r="AR105" s="147">
        <v>1439.8115939977299</v>
      </c>
      <c r="AS105" s="147">
        <v>5.4422486716223402</v>
      </c>
      <c r="AT105" s="147">
        <v>-1041.96767245407</v>
      </c>
      <c r="AU105" s="147">
        <v>-994.40182114822699</v>
      </c>
      <c r="AV105" s="147">
        <v>-564.007639104379</v>
      </c>
      <c r="AW105" s="147">
        <v>7569.2939774877505</v>
      </c>
      <c r="AX105" s="147">
        <v>7005.2863383833701</v>
      </c>
      <c r="AY105" s="147">
        <f t="shared" si="9"/>
        <v>7569.2939774877505</v>
      </c>
      <c r="AZ105" s="153">
        <f t="shared" si="10"/>
        <v>0</v>
      </c>
      <c r="BA105" s="153">
        <f t="shared" si="11"/>
        <v>-1041.96767245407</v>
      </c>
    </row>
    <row r="106" spans="1:53" s="147" customFormat="1" x14ac:dyDescent="0.2">
      <c r="A106" s="152">
        <v>0.54166666666666696</v>
      </c>
      <c r="B106" s="153">
        <v>3652.1103515854802</v>
      </c>
      <c r="C106" s="153">
        <v>3194.9455688978401</v>
      </c>
      <c r="D106" s="153">
        <v>69.454855155257903</v>
      </c>
      <c r="E106" s="153">
        <v>496.70263469871298</v>
      </c>
      <c r="F106" s="153">
        <v>200.67996163186299</v>
      </c>
      <c r="G106" s="153">
        <v>0</v>
      </c>
      <c r="H106" s="153">
        <v>137.306493873515</v>
      </c>
      <c r="I106" s="153">
        <v>167.049875848353</v>
      </c>
      <c r="J106" s="153">
        <v>-1071.32364644892</v>
      </c>
      <c r="K106" s="153">
        <v>0</v>
      </c>
      <c r="L106" s="153">
        <v>-502.52226514021498</v>
      </c>
      <c r="M106" s="153">
        <v>6846.9260952421</v>
      </c>
      <c r="N106" s="153">
        <v>6344.40383010189</v>
      </c>
      <c r="O106" s="153">
        <f t="shared" si="3"/>
        <v>6846.9260952421</v>
      </c>
      <c r="P106" s="153">
        <f t="shared" si="4"/>
        <v>0</v>
      </c>
      <c r="Q106" s="153">
        <f t="shared" si="5"/>
        <v>-1071.32364644892</v>
      </c>
      <c r="S106" s="152">
        <v>0.54166666666666696</v>
      </c>
      <c r="T106" s="153">
        <v>3683.4754069292999</v>
      </c>
      <c r="U106" s="153">
        <v>3492.9991912349901</v>
      </c>
      <c r="V106" s="153">
        <v>86.396391057139397</v>
      </c>
      <c r="W106" s="153">
        <v>491.09732961566499</v>
      </c>
      <c r="X106" s="153">
        <v>208.50253778342699</v>
      </c>
      <c r="Y106" s="153">
        <v>0</v>
      </c>
      <c r="Z106" s="153">
        <v>468.43382377697299</v>
      </c>
      <c r="AA106" s="153">
        <v>206.92445519779301</v>
      </c>
      <c r="AB106" s="153">
        <v>555.40650733052303</v>
      </c>
      <c r="AC106" s="153">
        <v>-787.11510041307201</v>
      </c>
      <c r="AD106" s="153">
        <v>-551.75187600139202</v>
      </c>
      <c r="AE106" s="153">
        <v>8406.1205425127391</v>
      </c>
      <c r="AF106" s="153">
        <v>7854.3686665113501</v>
      </c>
      <c r="AG106" s="153">
        <f t="shared" si="6"/>
        <v>8406.1205425127391</v>
      </c>
      <c r="AH106" s="153">
        <f t="shared" si="7"/>
        <v>555.40650733052303</v>
      </c>
      <c r="AI106" s="153">
        <f t="shared" si="8"/>
        <v>0</v>
      </c>
      <c r="AK106" s="152">
        <v>0.58333333333333304</v>
      </c>
      <c r="AL106" s="147">
        <v>3669.5810937732699</v>
      </c>
      <c r="AM106" s="147">
        <v>3671.0308963990601</v>
      </c>
      <c r="AN106" s="147">
        <v>78.045011608929698</v>
      </c>
      <c r="AO106" s="147">
        <v>466.45371111591498</v>
      </c>
      <c r="AP106" s="147">
        <v>164.18829120676401</v>
      </c>
      <c r="AQ106" s="147">
        <v>0</v>
      </c>
      <c r="AR106" s="147">
        <v>1415.68378640019</v>
      </c>
      <c r="AS106" s="147">
        <v>4.8664723619983503</v>
      </c>
      <c r="AT106" s="147">
        <v>-966.23758396016297</v>
      </c>
      <c r="AU106" s="147">
        <v>-991.75084156745402</v>
      </c>
      <c r="AV106" s="147">
        <v>-554.15304629585398</v>
      </c>
      <c r="AW106" s="147">
        <v>7511.8608373385096</v>
      </c>
      <c r="AX106" s="147">
        <v>6957.7077910426497</v>
      </c>
      <c r="AY106" s="147">
        <f t="shared" si="9"/>
        <v>7511.8608373385096</v>
      </c>
      <c r="AZ106" s="153">
        <f t="shared" si="10"/>
        <v>0</v>
      </c>
      <c r="BA106" s="153">
        <f t="shared" si="11"/>
        <v>-966.23758396016297</v>
      </c>
    </row>
    <row r="107" spans="1:53" s="147" customFormat="1" x14ac:dyDescent="0.2">
      <c r="A107" s="152">
        <v>0.55208333333333304</v>
      </c>
      <c r="B107" s="153">
        <v>3651.68353880003</v>
      </c>
      <c r="C107" s="153">
        <v>3168.4436519992501</v>
      </c>
      <c r="D107" s="153">
        <v>69.561791955881304</v>
      </c>
      <c r="E107" s="153">
        <v>496.021804483349</v>
      </c>
      <c r="F107" s="153">
        <v>201.43479113701</v>
      </c>
      <c r="G107" s="153">
        <v>0</v>
      </c>
      <c r="H107" s="153">
        <v>114.897507805137</v>
      </c>
      <c r="I107" s="153">
        <v>167.058133509394</v>
      </c>
      <c r="J107" s="153">
        <v>-1007.38945504804</v>
      </c>
      <c r="K107" s="153">
        <v>0</v>
      </c>
      <c r="L107" s="153">
        <v>-499.85390890774499</v>
      </c>
      <c r="M107" s="153">
        <v>6861.7117646420002</v>
      </c>
      <c r="N107" s="153">
        <v>6361.8578557342598</v>
      </c>
      <c r="O107" s="153">
        <f t="shared" si="3"/>
        <v>6861.7117646420002</v>
      </c>
      <c r="P107" s="153">
        <f t="shared" si="4"/>
        <v>0</v>
      </c>
      <c r="Q107" s="153">
        <f t="shared" si="5"/>
        <v>-1007.38945504804</v>
      </c>
      <c r="S107" s="152">
        <v>0.55208333333333304</v>
      </c>
      <c r="T107" s="153">
        <v>3681.7483347025</v>
      </c>
      <c r="U107" s="153">
        <v>3483.363866447</v>
      </c>
      <c r="V107" s="153">
        <v>85.888059062189399</v>
      </c>
      <c r="W107" s="153">
        <v>492.40759832531597</v>
      </c>
      <c r="X107" s="153">
        <v>208.272795574827</v>
      </c>
      <c r="Y107" s="153">
        <v>0</v>
      </c>
      <c r="Z107" s="153">
        <v>437.555490293167</v>
      </c>
      <c r="AA107" s="153">
        <v>224.628268088346</v>
      </c>
      <c r="AB107" s="153">
        <v>604.14652591239803</v>
      </c>
      <c r="AC107" s="153">
        <v>-787.83055900147394</v>
      </c>
      <c r="AD107" s="153">
        <v>-550.80169845366095</v>
      </c>
      <c r="AE107" s="153">
        <v>8430.1803794042808</v>
      </c>
      <c r="AF107" s="153">
        <v>7879.37868095061</v>
      </c>
      <c r="AG107" s="153">
        <f t="shared" si="6"/>
        <v>8430.1803794042808</v>
      </c>
      <c r="AH107" s="153">
        <f t="shared" si="7"/>
        <v>604.14652591239803</v>
      </c>
      <c r="AI107" s="153">
        <f t="shared" si="8"/>
        <v>0</v>
      </c>
      <c r="AK107" s="152">
        <v>0.59375</v>
      </c>
      <c r="AL107" s="147">
        <v>3668.85416640638</v>
      </c>
      <c r="AM107" s="147">
        <v>3652.4236389136299</v>
      </c>
      <c r="AN107" s="147">
        <v>76.840924495264403</v>
      </c>
      <c r="AO107" s="147">
        <v>468.58750491382102</v>
      </c>
      <c r="AP107" s="147">
        <v>164.178416599575</v>
      </c>
      <c r="AQ107" s="147">
        <v>0</v>
      </c>
      <c r="AR107" s="147">
        <v>1390.64725705365</v>
      </c>
      <c r="AS107" s="147">
        <v>3.7078806376603799</v>
      </c>
      <c r="AT107" s="147">
        <v>-992.12536149939103</v>
      </c>
      <c r="AU107" s="147">
        <v>-991.60353922853005</v>
      </c>
      <c r="AV107" s="147">
        <v>-552.36573720517697</v>
      </c>
      <c r="AW107" s="147">
        <v>7441.5108882920604</v>
      </c>
      <c r="AX107" s="147">
        <v>6889.1451510868801</v>
      </c>
      <c r="AY107" s="147">
        <f t="shared" si="9"/>
        <v>7441.5108882920604</v>
      </c>
      <c r="AZ107" s="153">
        <f t="shared" si="10"/>
        <v>0</v>
      </c>
      <c r="BA107" s="153">
        <f t="shared" si="11"/>
        <v>-992.12536149939103</v>
      </c>
    </row>
    <row r="108" spans="1:53" s="147" customFormat="1" x14ac:dyDescent="0.2">
      <c r="A108" s="152">
        <v>0.5625</v>
      </c>
      <c r="B108" s="153">
        <v>3651.5901623094301</v>
      </c>
      <c r="C108" s="153">
        <v>3166.2741501743699</v>
      </c>
      <c r="D108" s="153">
        <v>68.706304689633896</v>
      </c>
      <c r="E108" s="153">
        <v>490.93803527461898</v>
      </c>
      <c r="F108" s="153">
        <v>200.20863588105701</v>
      </c>
      <c r="G108" s="153">
        <v>0</v>
      </c>
      <c r="H108" s="153">
        <v>98.4435805982191</v>
      </c>
      <c r="I108" s="153">
        <v>160.22124463264299</v>
      </c>
      <c r="J108" s="153">
        <v>-1049.07106074783</v>
      </c>
      <c r="K108" s="153">
        <v>0</v>
      </c>
      <c r="L108" s="153">
        <v>-499.06508899356402</v>
      </c>
      <c r="M108" s="153">
        <v>6787.3110528121397</v>
      </c>
      <c r="N108" s="153">
        <v>6288.2459638185801</v>
      </c>
      <c r="O108" s="153">
        <f t="shared" si="3"/>
        <v>6787.3110528121397</v>
      </c>
      <c r="P108" s="153">
        <f t="shared" si="4"/>
        <v>0</v>
      </c>
      <c r="Q108" s="153">
        <f t="shared" si="5"/>
        <v>-1049.07106074783</v>
      </c>
      <c r="S108" s="152">
        <v>0.5625</v>
      </c>
      <c r="T108" s="153">
        <v>3681.7616355273999</v>
      </c>
      <c r="U108" s="153">
        <v>3484.8457662656801</v>
      </c>
      <c r="V108" s="153">
        <v>85.814484271488894</v>
      </c>
      <c r="W108" s="153">
        <v>492.026010888445</v>
      </c>
      <c r="X108" s="153">
        <v>208.272795574827</v>
      </c>
      <c r="Y108" s="153">
        <v>0</v>
      </c>
      <c r="Z108" s="153">
        <v>413.23553892221798</v>
      </c>
      <c r="AA108" s="153">
        <v>244.52914570829299</v>
      </c>
      <c r="AB108" s="153">
        <v>573.27788198782105</v>
      </c>
      <c r="AC108" s="153">
        <v>-785.86929063436401</v>
      </c>
      <c r="AD108" s="153">
        <v>-550.96030739964601</v>
      </c>
      <c r="AE108" s="153">
        <v>8397.8939685118094</v>
      </c>
      <c r="AF108" s="153">
        <v>7846.9336611121598</v>
      </c>
      <c r="AG108" s="153">
        <f t="shared" si="6"/>
        <v>8397.8939685118094</v>
      </c>
      <c r="AH108" s="153">
        <f t="shared" si="7"/>
        <v>573.27788198782105</v>
      </c>
      <c r="AI108" s="153">
        <f t="shared" si="8"/>
        <v>0</v>
      </c>
      <c r="AK108" s="152">
        <v>0.60416666666666696</v>
      </c>
      <c r="AL108" s="147">
        <v>3668.22064902703</v>
      </c>
      <c r="AM108" s="147">
        <v>3622.4438133178601</v>
      </c>
      <c r="AN108" s="147">
        <v>74.084898048140502</v>
      </c>
      <c r="AO108" s="147">
        <v>469.33666972577998</v>
      </c>
      <c r="AP108" s="147">
        <v>164.13891817082001</v>
      </c>
      <c r="AQ108" s="147">
        <v>0</v>
      </c>
      <c r="AR108" s="147">
        <v>1370.1080817407901</v>
      </c>
      <c r="AS108" s="147">
        <v>3.2892176720687298</v>
      </c>
      <c r="AT108" s="147">
        <v>-989.24630919580898</v>
      </c>
      <c r="AU108" s="147">
        <v>-989.49393708357002</v>
      </c>
      <c r="AV108" s="147">
        <v>-549.52605579464398</v>
      </c>
      <c r="AW108" s="147">
        <v>7392.8820014231096</v>
      </c>
      <c r="AX108" s="147">
        <v>6843.3559456284702</v>
      </c>
      <c r="AY108" s="147">
        <f t="shared" si="9"/>
        <v>7392.8820014231096</v>
      </c>
      <c r="AZ108" s="153">
        <f t="shared" si="10"/>
        <v>0</v>
      </c>
      <c r="BA108" s="153">
        <f t="shared" si="11"/>
        <v>-989.24630919580898</v>
      </c>
    </row>
    <row r="109" spans="1:53" s="147" customFormat="1" x14ac:dyDescent="0.2">
      <c r="A109" s="152">
        <v>0.57291666666666696</v>
      </c>
      <c r="B109" s="153">
        <v>3652.8706657932498</v>
      </c>
      <c r="C109" s="153">
        <v>3176.0854709759501</v>
      </c>
      <c r="D109" s="153">
        <v>69.207567150100601</v>
      </c>
      <c r="E109" s="153">
        <v>486.65273452223602</v>
      </c>
      <c r="F109" s="153">
        <v>203.53411255722699</v>
      </c>
      <c r="G109" s="153">
        <v>0</v>
      </c>
      <c r="H109" s="153">
        <v>85.474885880854799</v>
      </c>
      <c r="I109" s="153">
        <v>155.371602642949</v>
      </c>
      <c r="J109" s="153">
        <v>-1068.01731932134</v>
      </c>
      <c r="K109" s="153">
        <v>0</v>
      </c>
      <c r="L109" s="153">
        <v>-499.563447057762</v>
      </c>
      <c r="M109" s="153">
        <v>6761.1797202012303</v>
      </c>
      <c r="N109" s="153">
        <v>6261.6162731434697</v>
      </c>
      <c r="O109" s="153">
        <f t="shared" si="3"/>
        <v>6761.1797202012303</v>
      </c>
      <c r="P109" s="153">
        <f t="shared" si="4"/>
        <v>0</v>
      </c>
      <c r="Q109" s="153">
        <f t="shared" si="5"/>
        <v>-1068.01731932134</v>
      </c>
      <c r="S109" s="152">
        <v>0.57291666666666696</v>
      </c>
      <c r="T109" s="153">
        <v>3681.34154435768</v>
      </c>
      <c r="U109" s="153">
        <v>3482.1040789621802</v>
      </c>
      <c r="V109" s="153">
        <v>86.496719250198296</v>
      </c>
      <c r="W109" s="153">
        <v>492.51179713879998</v>
      </c>
      <c r="X109" s="153">
        <v>208.272795574827</v>
      </c>
      <c r="Y109" s="153">
        <v>0</v>
      </c>
      <c r="Z109" s="153">
        <v>369.93879839936602</v>
      </c>
      <c r="AA109" s="153">
        <v>242.161227340404</v>
      </c>
      <c r="AB109" s="153">
        <v>572.45841747241604</v>
      </c>
      <c r="AC109" s="153">
        <v>-737.08022539043804</v>
      </c>
      <c r="AD109" s="153">
        <v>-550.30969720561995</v>
      </c>
      <c r="AE109" s="153">
        <v>8398.2051531054294</v>
      </c>
      <c r="AF109" s="153">
        <v>7847.8954558998103</v>
      </c>
      <c r="AG109" s="153">
        <f t="shared" si="6"/>
        <v>8398.2051531054294</v>
      </c>
      <c r="AH109" s="153">
        <f t="shared" si="7"/>
        <v>572.45841747241604</v>
      </c>
      <c r="AI109" s="153">
        <f t="shared" si="8"/>
        <v>0</v>
      </c>
      <c r="AK109" s="152">
        <v>0.61458333333333304</v>
      </c>
      <c r="AL109" s="147">
        <v>3666.8267772798599</v>
      </c>
      <c r="AM109" s="147">
        <v>3580.9825540474799</v>
      </c>
      <c r="AN109" s="147">
        <v>74.171861741038001</v>
      </c>
      <c r="AO109" s="147">
        <v>468.98900728252602</v>
      </c>
      <c r="AP109" s="147">
        <v>164.13891817082001</v>
      </c>
      <c r="AQ109" s="147">
        <v>0</v>
      </c>
      <c r="AR109" s="147">
        <v>1364.42859541743</v>
      </c>
      <c r="AS109" s="147">
        <v>3.6373020207727902</v>
      </c>
      <c r="AT109" s="147">
        <v>-999.47324581613805</v>
      </c>
      <c r="AU109" s="147">
        <v>-986.52009818324802</v>
      </c>
      <c r="AV109" s="147">
        <v>-545.748830380904</v>
      </c>
      <c r="AW109" s="147">
        <v>7337.1816719605404</v>
      </c>
      <c r="AX109" s="147">
        <v>6791.4328415796299</v>
      </c>
      <c r="AY109" s="147">
        <f t="shared" si="9"/>
        <v>7337.1816719605404</v>
      </c>
      <c r="AZ109" s="153">
        <f t="shared" si="10"/>
        <v>0</v>
      </c>
      <c r="BA109" s="153">
        <f t="shared" si="11"/>
        <v>-999.47324581613805</v>
      </c>
    </row>
    <row r="110" spans="1:53" s="147" customFormat="1" x14ac:dyDescent="0.2">
      <c r="A110" s="152">
        <v>0.58333333333333304</v>
      </c>
      <c r="B110" s="153">
        <v>3653.9710430145701</v>
      </c>
      <c r="C110" s="153">
        <v>3186.9691820511398</v>
      </c>
      <c r="D110" s="153">
        <v>69.508323300614606</v>
      </c>
      <c r="E110" s="153">
        <v>480.77217542019503</v>
      </c>
      <c r="F110" s="153">
        <v>242.81823916364399</v>
      </c>
      <c r="G110" s="153">
        <v>0</v>
      </c>
      <c r="H110" s="153">
        <v>70.651259124222094</v>
      </c>
      <c r="I110" s="153">
        <v>153.65794784363499</v>
      </c>
      <c r="J110" s="153">
        <v>-1071.0229357767601</v>
      </c>
      <c r="K110" s="153">
        <v>0</v>
      </c>
      <c r="L110" s="153">
        <v>-500.36458370818298</v>
      </c>
      <c r="M110" s="153">
        <v>6787.3252341412599</v>
      </c>
      <c r="N110" s="153">
        <v>6286.9606504330804</v>
      </c>
      <c r="O110" s="153">
        <f t="shared" si="3"/>
        <v>6787.3252341412599</v>
      </c>
      <c r="P110" s="153">
        <f t="shared" si="4"/>
        <v>0</v>
      </c>
      <c r="Q110" s="153">
        <f t="shared" si="5"/>
        <v>-1071.0229357767601</v>
      </c>
      <c r="S110" s="152">
        <v>0.58333333333333304</v>
      </c>
      <c r="T110" s="153">
        <v>3679.8278388519502</v>
      </c>
      <c r="U110" s="153">
        <v>3516.75393187997</v>
      </c>
      <c r="V110" s="153">
        <v>87.132133861162202</v>
      </c>
      <c r="W110" s="153">
        <v>492.30188868607303</v>
      </c>
      <c r="X110" s="153">
        <v>209.26584551124199</v>
      </c>
      <c r="Y110" s="153">
        <v>0</v>
      </c>
      <c r="Z110" s="153">
        <v>313.19953664666701</v>
      </c>
      <c r="AA110" s="153">
        <v>233.71249007552601</v>
      </c>
      <c r="AB110" s="153">
        <v>619.86437805289597</v>
      </c>
      <c r="AC110" s="153">
        <v>-731.27725244486601</v>
      </c>
      <c r="AD110" s="153">
        <v>-552.77375470983498</v>
      </c>
      <c r="AE110" s="153">
        <v>8420.7807911206201</v>
      </c>
      <c r="AF110" s="153">
        <v>7868.0070364107796</v>
      </c>
      <c r="AG110" s="153">
        <f t="shared" si="6"/>
        <v>8420.7807911206201</v>
      </c>
      <c r="AH110" s="153">
        <f t="shared" si="7"/>
        <v>619.86437805289597</v>
      </c>
      <c r="AI110" s="153">
        <f t="shared" si="8"/>
        <v>0</v>
      </c>
      <c r="AK110" s="152">
        <v>0.625</v>
      </c>
      <c r="AL110" s="147">
        <v>3666.61331990899</v>
      </c>
      <c r="AM110" s="147">
        <v>3699.0806290043502</v>
      </c>
      <c r="AN110" s="147">
        <v>74.165170930672303</v>
      </c>
      <c r="AO110" s="147">
        <v>475.17124571051397</v>
      </c>
      <c r="AP110" s="147">
        <v>164.13891817082001</v>
      </c>
      <c r="AQ110" s="147">
        <v>0</v>
      </c>
      <c r="AR110" s="147">
        <v>1311.86074346583</v>
      </c>
      <c r="AS110" s="147">
        <v>3.2417036516147801</v>
      </c>
      <c r="AT110" s="147">
        <v>-1038.4038129196499</v>
      </c>
      <c r="AU110" s="147">
        <v>-984.46803268879</v>
      </c>
      <c r="AV110" s="147">
        <v>-556.05530149427602</v>
      </c>
      <c r="AW110" s="147">
        <v>7371.3998852343402</v>
      </c>
      <c r="AX110" s="147">
        <v>6815.3445837400704</v>
      </c>
      <c r="AY110" s="147">
        <f t="shared" si="9"/>
        <v>7371.3998852343402</v>
      </c>
      <c r="AZ110" s="153">
        <f t="shared" si="10"/>
        <v>0</v>
      </c>
      <c r="BA110" s="153">
        <f t="shared" si="11"/>
        <v>-1038.4038129196499</v>
      </c>
    </row>
    <row r="111" spans="1:53" s="147" customFormat="1" x14ac:dyDescent="0.2">
      <c r="A111" s="152">
        <v>0.59375</v>
      </c>
      <c r="B111" s="153">
        <v>3653.4174921989702</v>
      </c>
      <c r="C111" s="153">
        <v>3195.10962080951</v>
      </c>
      <c r="D111" s="153">
        <v>69.575159247175506</v>
      </c>
      <c r="E111" s="153">
        <v>481.812624514025</v>
      </c>
      <c r="F111" s="153">
        <v>249.108329700393</v>
      </c>
      <c r="G111" s="153">
        <v>0</v>
      </c>
      <c r="H111" s="153">
        <v>54.843228042289198</v>
      </c>
      <c r="I111" s="153">
        <v>149.66025367977699</v>
      </c>
      <c r="J111" s="153">
        <v>-1065.2636830461099</v>
      </c>
      <c r="K111" s="153">
        <v>0</v>
      </c>
      <c r="L111" s="153">
        <v>-500.88782332242602</v>
      </c>
      <c r="M111" s="153">
        <v>6788.2630251460296</v>
      </c>
      <c r="N111" s="153">
        <v>6287.3752018236</v>
      </c>
      <c r="O111" s="153">
        <f t="shared" si="3"/>
        <v>6788.2630251460296</v>
      </c>
      <c r="P111" s="153">
        <f t="shared" si="4"/>
        <v>0</v>
      </c>
      <c r="Q111" s="153">
        <f t="shared" si="5"/>
        <v>-1065.2636830461099</v>
      </c>
      <c r="S111" s="152">
        <v>0.59375</v>
      </c>
      <c r="T111" s="153">
        <v>3680.3145969469601</v>
      </c>
      <c r="U111" s="153">
        <v>3483.01541528915</v>
      </c>
      <c r="V111" s="153">
        <v>87.038494656565504</v>
      </c>
      <c r="W111" s="153">
        <v>493.79601931375799</v>
      </c>
      <c r="X111" s="153">
        <v>209.30226485138601</v>
      </c>
      <c r="Y111" s="153">
        <v>0</v>
      </c>
      <c r="Z111" s="153">
        <v>275.17485826708401</v>
      </c>
      <c r="AA111" s="153">
        <v>246.46050938149801</v>
      </c>
      <c r="AB111" s="153">
        <v>626.789465133558</v>
      </c>
      <c r="AC111" s="153">
        <v>-731.09604881428902</v>
      </c>
      <c r="AD111" s="153">
        <v>-549.64117821750904</v>
      </c>
      <c r="AE111" s="153">
        <v>8370.7955750256606</v>
      </c>
      <c r="AF111" s="153">
        <v>7821.1543968081596</v>
      </c>
      <c r="AG111" s="153">
        <f t="shared" si="6"/>
        <v>8370.7955750256606</v>
      </c>
      <c r="AH111" s="153">
        <f t="shared" si="7"/>
        <v>626.789465133558</v>
      </c>
      <c r="AI111" s="153">
        <f t="shared" si="8"/>
        <v>0</v>
      </c>
      <c r="AK111" s="152">
        <v>0.63541666666666696</v>
      </c>
      <c r="AL111" s="147">
        <v>3665.7730696358199</v>
      </c>
      <c r="AM111" s="147">
        <v>3709.62271872472</v>
      </c>
      <c r="AN111" s="147">
        <v>74.084899579218401</v>
      </c>
      <c r="AO111" s="147">
        <v>471.10761734469003</v>
      </c>
      <c r="AP111" s="147">
        <v>164.13533461735699</v>
      </c>
      <c r="AQ111" s="147">
        <v>0</v>
      </c>
      <c r="AR111" s="147">
        <v>1283.04164671481</v>
      </c>
      <c r="AS111" s="147">
        <v>3.20823847025863</v>
      </c>
      <c r="AT111" s="147">
        <v>-1013.00783785292</v>
      </c>
      <c r="AU111" s="147">
        <v>-982.42630226173605</v>
      </c>
      <c r="AV111" s="147">
        <v>-556.50190551004198</v>
      </c>
      <c r="AW111" s="147">
        <v>7375.5393849722304</v>
      </c>
      <c r="AX111" s="147">
        <v>6819.0374794621903</v>
      </c>
      <c r="AY111" s="147">
        <f t="shared" si="9"/>
        <v>7375.5393849722304</v>
      </c>
      <c r="AZ111" s="153">
        <f t="shared" si="10"/>
        <v>0</v>
      </c>
      <c r="BA111" s="153">
        <f t="shared" si="11"/>
        <v>-1013.00783785292</v>
      </c>
    </row>
    <row r="112" spans="1:53" s="147" customFormat="1" x14ac:dyDescent="0.2">
      <c r="A112" s="152">
        <v>0.60416666666666696</v>
      </c>
      <c r="B112" s="153">
        <v>3653.9043199354901</v>
      </c>
      <c r="C112" s="153">
        <v>3181.23377984545</v>
      </c>
      <c r="D112" s="153">
        <v>69.381337347734899</v>
      </c>
      <c r="E112" s="153">
        <v>478.54635287665002</v>
      </c>
      <c r="F112" s="153">
        <v>248.60082678338901</v>
      </c>
      <c r="G112" s="153">
        <v>0</v>
      </c>
      <c r="H112" s="153">
        <v>42.938053810782698</v>
      </c>
      <c r="I112" s="153">
        <v>143.25096077490701</v>
      </c>
      <c r="J112" s="153">
        <v>-1094.38808796172</v>
      </c>
      <c r="K112" s="153">
        <v>0</v>
      </c>
      <c r="L112" s="153">
        <v>-499.28010414409601</v>
      </c>
      <c r="M112" s="153">
        <v>6723.4675434126902</v>
      </c>
      <c r="N112" s="153">
        <v>6224.1874392686004</v>
      </c>
      <c r="O112" s="153">
        <f t="shared" si="3"/>
        <v>6723.4675434126902</v>
      </c>
      <c r="P112" s="153">
        <f t="shared" si="4"/>
        <v>0</v>
      </c>
      <c r="Q112" s="153">
        <f t="shared" si="5"/>
        <v>-1094.38808796172</v>
      </c>
      <c r="S112" s="152">
        <v>0.60416666666666696</v>
      </c>
      <c r="T112" s="153">
        <v>3680.6613789189901</v>
      </c>
      <c r="U112" s="153">
        <v>3499.5366827972298</v>
      </c>
      <c r="V112" s="153">
        <v>87.165579313772099</v>
      </c>
      <c r="W112" s="153">
        <v>494.55890266910802</v>
      </c>
      <c r="X112" s="153">
        <v>209.31978163241899</v>
      </c>
      <c r="Y112" s="153">
        <v>0</v>
      </c>
      <c r="Z112" s="153">
        <v>238.09315146996801</v>
      </c>
      <c r="AA112" s="153">
        <v>246.17798232358501</v>
      </c>
      <c r="AB112" s="153">
        <v>645.83561991118904</v>
      </c>
      <c r="AC112" s="153">
        <v>-729.35108931136699</v>
      </c>
      <c r="AD112" s="153">
        <v>-550.87361500190696</v>
      </c>
      <c r="AE112" s="153">
        <v>8371.9979897248904</v>
      </c>
      <c r="AF112" s="153">
        <v>7821.1243747229801</v>
      </c>
      <c r="AG112" s="153">
        <f t="shared" si="6"/>
        <v>8371.9979897248904</v>
      </c>
      <c r="AH112" s="153">
        <f t="shared" si="7"/>
        <v>645.83561991118904</v>
      </c>
      <c r="AI112" s="153">
        <f t="shared" si="8"/>
        <v>0</v>
      </c>
      <c r="AK112" s="152">
        <v>0.64583333333333304</v>
      </c>
      <c r="AL112" s="147">
        <v>3663.8656302004702</v>
      </c>
      <c r="AM112" s="147">
        <v>3684.9404632747501</v>
      </c>
      <c r="AN112" s="147">
        <v>74.151792882455894</v>
      </c>
      <c r="AO112" s="147">
        <v>467.46127057361502</v>
      </c>
      <c r="AP112" s="147">
        <v>164.112041519851</v>
      </c>
      <c r="AQ112" s="147">
        <v>0</v>
      </c>
      <c r="AR112" s="147">
        <v>1236.5728381412</v>
      </c>
      <c r="AS112" s="147">
        <v>3.0893638029053601</v>
      </c>
      <c r="AT112" s="147">
        <v>-1011.85838863913</v>
      </c>
      <c r="AU112" s="147">
        <v>-981.17654907322503</v>
      </c>
      <c r="AV112" s="147">
        <v>-553.68245699904901</v>
      </c>
      <c r="AW112" s="147">
        <v>7301.1584626828899</v>
      </c>
      <c r="AX112" s="147">
        <v>6747.4760056838404</v>
      </c>
      <c r="AY112" s="147">
        <f t="shared" si="9"/>
        <v>7301.1584626828899</v>
      </c>
      <c r="AZ112" s="153">
        <f t="shared" si="10"/>
        <v>0</v>
      </c>
      <c r="BA112" s="153">
        <f t="shared" si="11"/>
        <v>-1011.85838863913</v>
      </c>
    </row>
    <row r="113" spans="1:53" s="147" customFormat="1" x14ac:dyDescent="0.2">
      <c r="A113" s="152">
        <v>0.61458333333333304</v>
      </c>
      <c r="B113" s="153">
        <v>3654.25112364078</v>
      </c>
      <c r="C113" s="153">
        <v>3181.20267676094</v>
      </c>
      <c r="D113" s="153">
        <v>69.013745250659994</v>
      </c>
      <c r="E113" s="153">
        <v>482.23633673472898</v>
      </c>
      <c r="F113" s="153">
        <v>246.17509257434301</v>
      </c>
      <c r="G113" s="153">
        <v>0</v>
      </c>
      <c r="H113" s="153">
        <v>34.187801756269302</v>
      </c>
      <c r="I113" s="153">
        <v>134.62138088460301</v>
      </c>
      <c r="J113" s="153">
        <v>-1101.03692862563</v>
      </c>
      <c r="K113" s="153">
        <v>0</v>
      </c>
      <c r="L113" s="153">
        <v>-499.23129100591302</v>
      </c>
      <c r="M113" s="153">
        <v>6700.6512289766797</v>
      </c>
      <c r="N113" s="153">
        <v>6201.4199379707698</v>
      </c>
      <c r="O113" s="153">
        <f t="shared" si="3"/>
        <v>6700.6512289766797</v>
      </c>
      <c r="P113" s="153">
        <f t="shared" si="4"/>
        <v>0</v>
      </c>
      <c r="Q113" s="153">
        <f t="shared" si="5"/>
        <v>-1101.03692862563</v>
      </c>
      <c r="S113" s="152">
        <v>0.61458333333333304</v>
      </c>
      <c r="T113" s="153">
        <v>3680.76140372703</v>
      </c>
      <c r="U113" s="153">
        <v>3490.6979634260201</v>
      </c>
      <c r="V113" s="153">
        <v>87.185644748264593</v>
      </c>
      <c r="W113" s="153">
        <v>495.40620975111602</v>
      </c>
      <c r="X113" s="153">
        <v>209.367952780259</v>
      </c>
      <c r="Y113" s="153">
        <v>0</v>
      </c>
      <c r="Z113" s="153">
        <v>218.70758961883399</v>
      </c>
      <c r="AA113" s="153">
        <v>239.45381933983001</v>
      </c>
      <c r="AB113" s="153">
        <v>628.23590149931601</v>
      </c>
      <c r="AC113" s="153">
        <v>-728.51217663538205</v>
      </c>
      <c r="AD113" s="153">
        <v>-549.86290462461</v>
      </c>
      <c r="AE113" s="153">
        <v>8321.3043082552904</v>
      </c>
      <c r="AF113" s="153">
        <v>7771.4414036306798</v>
      </c>
      <c r="AG113" s="153">
        <f t="shared" si="6"/>
        <v>8321.3043082552904</v>
      </c>
      <c r="AH113" s="153">
        <f t="shared" si="7"/>
        <v>628.23590149931601</v>
      </c>
      <c r="AI113" s="153">
        <f t="shared" si="8"/>
        <v>0</v>
      </c>
      <c r="AK113" s="152">
        <v>0.65625</v>
      </c>
      <c r="AL113" s="147">
        <v>3662.5051528901799</v>
      </c>
      <c r="AM113" s="147">
        <v>3682.3703408121801</v>
      </c>
      <c r="AN113" s="147">
        <v>74.098278137793997</v>
      </c>
      <c r="AO113" s="147">
        <v>468.11295235587301</v>
      </c>
      <c r="AP113" s="147">
        <v>164.112041519851</v>
      </c>
      <c r="AQ113" s="147">
        <v>0</v>
      </c>
      <c r="AR113" s="147">
        <v>1188.52469242906</v>
      </c>
      <c r="AS113" s="147">
        <v>3.3613328270823501</v>
      </c>
      <c r="AT113" s="147">
        <v>-1028.3809416527999</v>
      </c>
      <c r="AU113" s="147">
        <v>-979.96431729576398</v>
      </c>
      <c r="AV113" s="147">
        <v>-553.05784355144499</v>
      </c>
      <c r="AW113" s="147">
        <v>7234.73953202345</v>
      </c>
      <c r="AX113" s="147">
        <v>6681.6816884720101</v>
      </c>
      <c r="AY113" s="147">
        <f t="shared" si="9"/>
        <v>7234.73953202345</v>
      </c>
      <c r="AZ113" s="153">
        <f t="shared" si="10"/>
        <v>0</v>
      </c>
      <c r="BA113" s="153">
        <f t="shared" si="11"/>
        <v>-1028.3809416527999</v>
      </c>
    </row>
    <row r="114" spans="1:53" s="147" customFormat="1" x14ac:dyDescent="0.2">
      <c r="A114" s="152">
        <v>0.625</v>
      </c>
      <c r="B114" s="153">
        <v>3654.37784538905</v>
      </c>
      <c r="C114" s="153">
        <v>3165.5509993473702</v>
      </c>
      <c r="D114" s="153">
        <v>69.548424664587102</v>
      </c>
      <c r="E114" s="153">
        <v>482.04025028236498</v>
      </c>
      <c r="F114" s="153">
        <v>210.324892423817</v>
      </c>
      <c r="G114" s="153">
        <v>0</v>
      </c>
      <c r="H114" s="153">
        <v>23.487968506695498</v>
      </c>
      <c r="I114" s="153">
        <v>111.332335416741</v>
      </c>
      <c r="J114" s="153">
        <v>-932.66386672065505</v>
      </c>
      <c r="K114" s="153">
        <v>0</v>
      </c>
      <c r="L114" s="153">
        <v>-497.12882991482502</v>
      </c>
      <c r="M114" s="153">
        <v>6783.99884930997</v>
      </c>
      <c r="N114" s="153">
        <v>6286.8700193951499</v>
      </c>
      <c r="O114" s="153">
        <f t="shared" si="3"/>
        <v>6783.99884930997</v>
      </c>
      <c r="P114" s="153">
        <f t="shared" si="4"/>
        <v>0</v>
      </c>
      <c r="Q114" s="153">
        <f t="shared" si="5"/>
        <v>-932.66386672065505</v>
      </c>
      <c r="S114" s="152">
        <v>0.625</v>
      </c>
      <c r="T114" s="153">
        <v>3679.3010480416101</v>
      </c>
      <c r="U114" s="153">
        <v>3596.5225126545301</v>
      </c>
      <c r="V114" s="153">
        <v>86.717442091405204</v>
      </c>
      <c r="W114" s="153">
        <v>502.25314534520402</v>
      </c>
      <c r="X114" s="153">
        <v>336.24728150641499</v>
      </c>
      <c r="Y114" s="153">
        <v>0</v>
      </c>
      <c r="Z114" s="153">
        <v>194.77778366898599</v>
      </c>
      <c r="AA114" s="153">
        <v>234.95366954372301</v>
      </c>
      <c r="AB114" s="153">
        <v>76.660936284305293</v>
      </c>
      <c r="AC114" s="153">
        <v>-330.36704009161701</v>
      </c>
      <c r="AD114" s="153">
        <v>-560.55755973370697</v>
      </c>
      <c r="AE114" s="153">
        <v>8377.0667790445605</v>
      </c>
      <c r="AF114" s="153">
        <v>7816.5092193108503</v>
      </c>
      <c r="AG114" s="153">
        <f t="shared" si="6"/>
        <v>8377.0667790445605</v>
      </c>
      <c r="AH114" s="153">
        <f t="shared" si="7"/>
        <v>76.660936284305293</v>
      </c>
      <c r="AI114" s="153">
        <f t="shared" si="8"/>
        <v>0</v>
      </c>
      <c r="AK114" s="152">
        <v>0.66666666666666696</v>
      </c>
      <c r="AL114" s="147">
        <v>3661.7315612345901</v>
      </c>
      <c r="AM114" s="147">
        <v>3734.9743756286798</v>
      </c>
      <c r="AN114" s="147">
        <v>74.104967417081795</v>
      </c>
      <c r="AO114" s="147">
        <v>471.33238072528502</v>
      </c>
      <c r="AP114" s="147">
        <v>165.17486485290399</v>
      </c>
      <c r="AQ114" s="147">
        <v>0</v>
      </c>
      <c r="AR114" s="147">
        <v>1119.5231296629599</v>
      </c>
      <c r="AS114" s="147">
        <v>3.4696909200097998</v>
      </c>
      <c r="AT114" s="147">
        <v>-1063.2561175056501</v>
      </c>
      <c r="AU114" s="147">
        <v>-978.580556144144</v>
      </c>
      <c r="AV114" s="147">
        <v>-557.30469944550396</v>
      </c>
      <c r="AW114" s="147">
        <v>7188.47429679171</v>
      </c>
      <c r="AX114" s="147">
        <v>6631.1695973462101</v>
      </c>
      <c r="AY114" s="147">
        <f t="shared" si="9"/>
        <v>7188.47429679171</v>
      </c>
      <c r="AZ114" s="153">
        <f t="shared" si="10"/>
        <v>0</v>
      </c>
      <c r="BA114" s="153">
        <f t="shared" si="11"/>
        <v>-1063.2561175056501</v>
      </c>
    </row>
    <row r="115" spans="1:53" s="147" customFormat="1" x14ac:dyDescent="0.2">
      <c r="A115" s="152">
        <v>0.63541666666666696</v>
      </c>
      <c r="B115" s="153">
        <v>3653.5241709725401</v>
      </c>
      <c r="C115" s="153">
        <v>3190.1399860844299</v>
      </c>
      <c r="D115" s="153">
        <v>69.708828590747302</v>
      </c>
      <c r="E115" s="153">
        <v>486.11077826336401</v>
      </c>
      <c r="F115" s="153">
        <v>205.971273052556</v>
      </c>
      <c r="G115" s="153">
        <v>0</v>
      </c>
      <c r="H115" s="153">
        <v>15.8822991631751</v>
      </c>
      <c r="I115" s="153">
        <v>93.869333629639101</v>
      </c>
      <c r="J115" s="153">
        <v>-834.61166715682498</v>
      </c>
      <c r="K115" s="153">
        <v>0</v>
      </c>
      <c r="L115" s="153">
        <v>-499.08030317890803</v>
      </c>
      <c r="M115" s="153">
        <v>6880.5950025996299</v>
      </c>
      <c r="N115" s="153">
        <v>6381.5146994207198</v>
      </c>
      <c r="O115" s="153">
        <f t="shared" si="3"/>
        <v>6880.5950025996299</v>
      </c>
      <c r="P115" s="153">
        <f t="shared" si="4"/>
        <v>0</v>
      </c>
      <c r="Q115" s="153">
        <f t="shared" si="5"/>
        <v>-834.61166715682498</v>
      </c>
      <c r="S115" s="152">
        <v>0.63541666666666696</v>
      </c>
      <c r="T115" s="153">
        <v>3682.4551669113098</v>
      </c>
      <c r="U115" s="153">
        <v>3468.6963301611199</v>
      </c>
      <c r="V115" s="153">
        <v>81.620744675278999</v>
      </c>
      <c r="W115" s="153">
        <v>511.11169220402502</v>
      </c>
      <c r="X115" s="153">
        <v>350.551906319968</v>
      </c>
      <c r="Y115" s="153">
        <v>240.77802717744001</v>
      </c>
      <c r="Z115" s="153">
        <v>160.33260328972801</v>
      </c>
      <c r="AA115" s="153">
        <v>232.44992536855199</v>
      </c>
      <c r="AB115" s="153">
        <v>-313.61605904825399</v>
      </c>
      <c r="AC115" s="153">
        <v>0</v>
      </c>
      <c r="AD115" s="153">
        <v>-552.35673950951605</v>
      </c>
      <c r="AE115" s="153">
        <v>8414.3803370591704</v>
      </c>
      <c r="AF115" s="153">
        <v>7862.0235975496498</v>
      </c>
      <c r="AG115" s="153">
        <f t="shared" si="6"/>
        <v>8414.3803370591704</v>
      </c>
      <c r="AH115" s="153">
        <f t="shared" si="7"/>
        <v>0</v>
      </c>
      <c r="AI115" s="153">
        <f t="shared" si="8"/>
        <v>-313.61605904825399</v>
      </c>
      <c r="AK115" s="152">
        <v>0.67708333333333304</v>
      </c>
      <c r="AL115" s="147">
        <v>3661.5314714076899</v>
      </c>
      <c r="AM115" s="147">
        <v>3787.64482238855</v>
      </c>
      <c r="AN115" s="147">
        <v>74.151792882455894</v>
      </c>
      <c r="AO115" s="147">
        <v>476.38155821358703</v>
      </c>
      <c r="AP115" s="147">
        <v>165.15150343426799</v>
      </c>
      <c r="AQ115" s="147">
        <v>0</v>
      </c>
      <c r="AR115" s="147">
        <v>1043.3920827307099</v>
      </c>
      <c r="AS115" s="147">
        <v>3.3925861838802098</v>
      </c>
      <c r="AT115" s="147">
        <v>-1049.6073229045801</v>
      </c>
      <c r="AU115" s="147">
        <v>-975.63776747009399</v>
      </c>
      <c r="AV115" s="147">
        <v>-561.62032672002897</v>
      </c>
      <c r="AW115" s="147">
        <v>7186.40072686648</v>
      </c>
      <c r="AX115" s="147">
        <v>6624.7804001464501</v>
      </c>
      <c r="AY115" s="147">
        <f t="shared" si="9"/>
        <v>7186.40072686648</v>
      </c>
      <c r="AZ115" s="153">
        <f t="shared" si="10"/>
        <v>0</v>
      </c>
      <c r="BA115" s="153">
        <f t="shared" si="11"/>
        <v>-1049.6073229045801</v>
      </c>
    </row>
    <row r="116" spans="1:53" s="147" customFormat="1" x14ac:dyDescent="0.2">
      <c r="A116" s="152">
        <v>0.64583333333333304</v>
      </c>
      <c r="B116" s="153">
        <v>3653.3308075545201</v>
      </c>
      <c r="C116" s="153">
        <v>3191.2967379236102</v>
      </c>
      <c r="D116" s="153">
        <v>69.748928934899794</v>
      </c>
      <c r="E116" s="153">
        <v>487.04549303091</v>
      </c>
      <c r="F116" s="153">
        <v>205.65322098794201</v>
      </c>
      <c r="G116" s="153">
        <v>0</v>
      </c>
      <c r="H116" s="153">
        <v>8.6026294171431594</v>
      </c>
      <c r="I116" s="153">
        <v>86.502794581367098</v>
      </c>
      <c r="J116" s="153">
        <v>-879.79888774531798</v>
      </c>
      <c r="K116" s="153">
        <v>0</v>
      </c>
      <c r="L116" s="153">
        <v>-499.02291911723501</v>
      </c>
      <c r="M116" s="153">
        <v>6822.3817246850704</v>
      </c>
      <c r="N116" s="153">
        <v>6323.3588055678401</v>
      </c>
      <c r="O116" s="153">
        <f t="shared" si="3"/>
        <v>6822.3817246850704</v>
      </c>
      <c r="P116" s="153">
        <f t="shared" si="4"/>
        <v>0</v>
      </c>
      <c r="Q116" s="153">
        <f t="shared" si="5"/>
        <v>-879.79888774531798</v>
      </c>
      <c r="S116" s="152">
        <v>0.64583333333333304</v>
      </c>
      <c r="T116" s="153">
        <v>3681.9550265910002</v>
      </c>
      <c r="U116" s="153">
        <v>3465.1196129442601</v>
      </c>
      <c r="V116" s="153">
        <v>82.657474099671404</v>
      </c>
      <c r="W116" s="153">
        <v>517.34521986511697</v>
      </c>
      <c r="X116" s="153">
        <v>222.16311825283501</v>
      </c>
      <c r="Y116" s="153">
        <v>342.50692418799201</v>
      </c>
      <c r="Z116" s="153">
        <v>140.70962368887501</v>
      </c>
      <c r="AA116" s="153">
        <v>232.34968929211001</v>
      </c>
      <c r="AB116" s="153">
        <v>-324.17497643703803</v>
      </c>
      <c r="AC116" s="153">
        <v>0</v>
      </c>
      <c r="AD116" s="153">
        <v>-552.37857221457296</v>
      </c>
      <c r="AE116" s="153">
        <v>8360.6317124848192</v>
      </c>
      <c r="AF116" s="153">
        <v>7808.2531402702498</v>
      </c>
      <c r="AG116" s="153">
        <f t="shared" si="6"/>
        <v>8360.6317124848192</v>
      </c>
      <c r="AH116" s="153">
        <f t="shared" si="7"/>
        <v>0</v>
      </c>
      <c r="AI116" s="153">
        <f t="shared" si="8"/>
        <v>-324.17497643703803</v>
      </c>
      <c r="AK116" s="152">
        <v>0.6875</v>
      </c>
      <c r="AL116" s="147">
        <v>3662.3517761980702</v>
      </c>
      <c r="AM116" s="147">
        <v>3789.0600418140998</v>
      </c>
      <c r="AN116" s="147">
        <v>74.078209279211904</v>
      </c>
      <c r="AO116" s="147">
        <v>485.66256347146799</v>
      </c>
      <c r="AP116" s="147">
        <v>165.15150343426799</v>
      </c>
      <c r="AQ116" s="147">
        <v>0</v>
      </c>
      <c r="AR116" s="147">
        <v>946.00640944220402</v>
      </c>
      <c r="AS116" s="147">
        <v>3.5486254977781901</v>
      </c>
      <c r="AT116" s="147">
        <v>-1083.62555520567</v>
      </c>
      <c r="AU116" s="147">
        <v>-971.87780855160895</v>
      </c>
      <c r="AV116" s="147">
        <v>-561.54485091151901</v>
      </c>
      <c r="AW116" s="147">
        <v>7070.3557653798198</v>
      </c>
      <c r="AX116" s="147">
        <v>6508.8109144683003</v>
      </c>
      <c r="AY116" s="147">
        <f t="shared" si="9"/>
        <v>7070.3557653798198</v>
      </c>
      <c r="AZ116" s="153">
        <f t="shared" si="10"/>
        <v>0</v>
      </c>
      <c r="BA116" s="153">
        <f t="shared" si="11"/>
        <v>-1083.62555520567</v>
      </c>
    </row>
    <row r="117" spans="1:53" s="147" customFormat="1" x14ac:dyDescent="0.2">
      <c r="A117" s="152">
        <v>0.65625</v>
      </c>
      <c r="B117" s="153">
        <v>3653.6575520032302</v>
      </c>
      <c r="C117" s="153">
        <v>3196.1704810660699</v>
      </c>
      <c r="D117" s="153">
        <v>69.641992134276293</v>
      </c>
      <c r="E117" s="153">
        <v>488.35964381735602</v>
      </c>
      <c r="F117" s="153">
        <v>203.29247316096101</v>
      </c>
      <c r="G117" s="153">
        <v>63.141385246759</v>
      </c>
      <c r="H117" s="153">
        <v>4.1059375045514299</v>
      </c>
      <c r="I117" s="153">
        <v>70.731376925652697</v>
      </c>
      <c r="J117" s="153">
        <v>-990.68575222879599</v>
      </c>
      <c r="K117" s="153">
        <v>0</v>
      </c>
      <c r="L117" s="153">
        <v>-500.027353146959</v>
      </c>
      <c r="M117" s="153">
        <v>6758.4150896300598</v>
      </c>
      <c r="N117" s="153">
        <v>6258.3877364830996</v>
      </c>
      <c r="O117" s="153">
        <f t="shared" si="3"/>
        <v>6758.4150896300598</v>
      </c>
      <c r="P117" s="153">
        <f t="shared" si="4"/>
        <v>0</v>
      </c>
      <c r="Q117" s="153">
        <f t="shared" si="5"/>
        <v>-990.68575222879599</v>
      </c>
      <c r="S117" s="152">
        <v>0.65625</v>
      </c>
      <c r="T117" s="153">
        <v>3683.2420157105298</v>
      </c>
      <c r="U117" s="153">
        <v>3430.1263893861301</v>
      </c>
      <c r="V117" s="153">
        <v>81.212740363089793</v>
      </c>
      <c r="W117" s="153">
        <v>521.33763523778498</v>
      </c>
      <c r="X117" s="153">
        <v>222.18976205500601</v>
      </c>
      <c r="Y117" s="153">
        <v>356.61037416858801</v>
      </c>
      <c r="Z117" s="153">
        <v>116.341422205575</v>
      </c>
      <c r="AA117" s="153">
        <v>237.01359461229401</v>
      </c>
      <c r="AB117" s="153">
        <v>-349.62105610275501</v>
      </c>
      <c r="AC117" s="153">
        <v>0</v>
      </c>
      <c r="AD117" s="153">
        <v>-549.48581594996404</v>
      </c>
      <c r="AE117" s="153">
        <v>8298.4528776362495</v>
      </c>
      <c r="AF117" s="153">
        <v>7748.9670616862804</v>
      </c>
      <c r="AG117" s="153">
        <f t="shared" si="6"/>
        <v>8298.4528776362495</v>
      </c>
      <c r="AH117" s="153">
        <f t="shared" si="7"/>
        <v>0</v>
      </c>
      <c r="AI117" s="153">
        <f t="shared" si="8"/>
        <v>-349.62105610275501</v>
      </c>
      <c r="AK117" s="152">
        <v>0.69791666666666696</v>
      </c>
      <c r="AL117" s="147">
        <v>3662.53851476302</v>
      </c>
      <c r="AM117" s="147">
        <v>3939.4247115922399</v>
      </c>
      <c r="AN117" s="147">
        <v>74.693631649799897</v>
      </c>
      <c r="AO117" s="147">
        <v>492.29027932658101</v>
      </c>
      <c r="AP117" s="147">
        <v>166.90388642238699</v>
      </c>
      <c r="AQ117" s="147">
        <v>0</v>
      </c>
      <c r="AR117" s="147">
        <v>843.75165058312803</v>
      </c>
      <c r="AS117" s="147">
        <v>3.1837520381045001</v>
      </c>
      <c r="AT117" s="147">
        <v>-1117.7465334444</v>
      </c>
      <c r="AU117" s="147">
        <v>-962.38982373633598</v>
      </c>
      <c r="AV117" s="147">
        <v>-574.38393787996904</v>
      </c>
      <c r="AW117" s="147">
        <v>7102.6500691945203</v>
      </c>
      <c r="AX117" s="147">
        <v>6528.26613131455</v>
      </c>
      <c r="AY117" s="147">
        <f t="shared" si="9"/>
        <v>7102.6500691945203</v>
      </c>
      <c r="AZ117" s="153">
        <f t="shared" si="10"/>
        <v>0</v>
      </c>
      <c r="BA117" s="153">
        <f t="shared" si="11"/>
        <v>-1117.7465334444</v>
      </c>
    </row>
    <row r="118" spans="1:53" s="147" customFormat="1" x14ac:dyDescent="0.2">
      <c r="A118" s="152">
        <v>0.66666666666666696</v>
      </c>
      <c r="B118" s="153">
        <v>3656.7320238370698</v>
      </c>
      <c r="C118" s="153">
        <v>3303.27428978231</v>
      </c>
      <c r="D118" s="153">
        <v>67.877551241109899</v>
      </c>
      <c r="E118" s="153">
        <v>496.95668836927598</v>
      </c>
      <c r="F118" s="153">
        <v>183.140360403958</v>
      </c>
      <c r="G118" s="153">
        <v>615.92311796047795</v>
      </c>
      <c r="H118" s="153">
        <v>2.2468692446008798</v>
      </c>
      <c r="I118" s="153">
        <v>55.354994520711202</v>
      </c>
      <c r="J118" s="153">
        <v>-1564.9152679843901</v>
      </c>
      <c r="K118" s="153">
        <v>0</v>
      </c>
      <c r="L118" s="153">
        <v>-516.43237630942394</v>
      </c>
      <c r="M118" s="153">
        <v>6816.5906273751198</v>
      </c>
      <c r="N118" s="153">
        <v>6300.1582510656999</v>
      </c>
      <c r="O118" s="153">
        <f t="shared" si="3"/>
        <v>6816.5906273751198</v>
      </c>
      <c r="P118" s="153">
        <f t="shared" si="4"/>
        <v>0</v>
      </c>
      <c r="Q118" s="153">
        <f t="shared" si="5"/>
        <v>-1564.9152679843901</v>
      </c>
      <c r="S118" s="152">
        <v>0.66666666666666696</v>
      </c>
      <c r="T118" s="153">
        <v>3683.4287319415598</v>
      </c>
      <c r="U118" s="153">
        <v>3499.5178240477298</v>
      </c>
      <c r="V118" s="153">
        <v>84.115584792581402</v>
      </c>
      <c r="W118" s="153">
        <v>526.18489407666004</v>
      </c>
      <c r="X118" s="153">
        <v>213.33557991335999</v>
      </c>
      <c r="Y118" s="153">
        <v>358.56937427591998</v>
      </c>
      <c r="Z118" s="153">
        <v>84.206207008722203</v>
      </c>
      <c r="AA118" s="153">
        <v>233.83420848369701</v>
      </c>
      <c r="AB118" s="153">
        <v>-351.31594066414198</v>
      </c>
      <c r="AC118" s="153">
        <v>0</v>
      </c>
      <c r="AD118" s="153">
        <v>-555.71598629860102</v>
      </c>
      <c r="AE118" s="153">
        <v>8331.8764638760895</v>
      </c>
      <c r="AF118" s="153">
        <v>7776.1604775774904</v>
      </c>
      <c r="AG118" s="153">
        <f t="shared" si="6"/>
        <v>8331.8764638760895</v>
      </c>
      <c r="AH118" s="153">
        <f t="shared" si="7"/>
        <v>0</v>
      </c>
      <c r="AI118" s="153">
        <f t="shared" si="8"/>
        <v>-351.31594066414198</v>
      </c>
      <c r="AK118" s="152">
        <v>0.70833333333333304</v>
      </c>
      <c r="AL118" s="147">
        <v>3663.47217502372</v>
      </c>
      <c r="AM118" s="147">
        <v>4497.4877437171399</v>
      </c>
      <c r="AN118" s="147">
        <v>124.455940707279</v>
      </c>
      <c r="AO118" s="147">
        <v>508.35951928541601</v>
      </c>
      <c r="AP118" s="147">
        <v>172.239650968273</v>
      </c>
      <c r="AQ118" s="147">
        <v>0</v>
      </c>
      <c r="AR118" s="147">
        <v>732.02673378362999</v>
      </c>
      <c r="AS118" s="147">
        <v>3.0226489068758</v>
      </c>
      <c r="AT118" s="147">
        <v>-1759.5099287523301</v>
      </c>
      <c r="AU118" s="147">
        <v>-779.27224399233398</v>
      </c>
      <c r="AV118" s="147">
        <v>-624.43374080971603</v>
      </c>
      <c r="AW118" s="147">
        <v>7162.2822396476704</v>
      </c>
      <c r="AX118" s="147">
        <v>6537.8484988379596</v>
      </c>
      <c r="AY118" s="147">
        <f t="shared" si="9"/>
        <v>7162.2822396476704</v>
      </c>
      <c r="AZ118" s="153">
        <f t="shared" si="10"/>
        <v>0</v>
      </c>
      <c r="BA118" s="153">
        <f t="shared" si="11"/>
        <v>-1759.5099287523301</v>
      </c>
    </row>
    <row r="119" spans="1:53" s="147" customFormat="1" x14ac:dyDescent="0.2">
      <c r="A119" s="152">
        <v>0.67708333333333304</v>
      </c>
      <c r="B119" s="153">
        <v>3656.5052663157799</v>
      </c>
      <c r="C119" s="153">
        <v>3346.1889968035698</v>
      </c>
      <c r="D119" s="153">
        <v>68.539218392601796</v>
      </c>
      <c r="E119" s="153">
        <v>498.00946543583399</v>
      </c>
      <c r="F119" s="153">
        <v>182.499198539041</v>
      </c>
      <c r="G119" s="153">
        <v>786.51215992622599</v>
      </c>
      <c r="H119" s="153">
        <v>2.13001525359451</v>
      </c>
      <c r="I119" s="153">
        <v>42.982626156783297</v>
      </c>
      <c r="J119" s="153">
        <v>-1634.80102106963</v>
      </c>
      <c r="K119" s="153">
        <v>0</v>
      </c>
      <c r="L119" s="153">
        <v>-522.17843579413397</v>
      </c>
      <c r="M119" s="153">
        <v>6948.5659257538</v>
      </c>
      <c r="N119" s="153">
        <v>6426.3874899596603</v>
      </c>
      <c r="O119" s="153">
        <f t="shared" ref="O119:O149" si="12">M119</f>
        <v>6948.5659257538</v>
      </c>
      <c r="P119" s="153">
        <f t="shared" ref="P119:P149" si="13">IF(J119&lt;0,0,J119)</f>
        <v>0</v>
      </c>
      <c r="Q119" s="153">
        <f t="shared" ref="Q119:Q149" si="14">IF(J119&lt;0,J119,0)</f>
        <v>-1634.80102106963</v>
      </c>
      <c r="S119" s="152">
        <v>0.67708333333333304</v>
      </c>
      <c r="T119" s="153">
        <v>3682.7685747205001</v>
      </c>
      <c r="U119" s="153">
        <v>3574.2987506139598</v>
      </c>
      <c r="V119" s="153">
        <v>86.7575744912847</v>
      </c>
      <c r="W119" s="153">
        <v>527.31971434259697</v>
      </c>
      <c r="X119" s="153">
        <v>212.62411712436699</v>
      </c>
      <c r="Y119" s="153">
        <v>366.38551272798099</v>
      </c>
      <c r="Z119" s="153">
        <v>55.469227467356198</v>
      </c>
      <c r="AA119" s="153">
        <v>237.401083281203</v>
      </c>
      <c r="AB119" s="153">
        <v>-395.42091570272601</v>
      </c>
      <c r="AC119" s="153">
        <v>0</v>
      </c>
      <c r="AD119" s="153">
        <v>-562.45320827332205</v>
      </c>
      <c r="AE119" s="153">
        <v>8347.6036390665195</v>
      </c>
      <c r="AF119" s="153">
        <v>7785.1504307932</v>
      </c>
      <c r="AG119" s="153">
        <f t="shared" ref="AG119:AG149" si="15">AE119</f>
        <v>8347.6036390665195</v>
      </c>
      <c r="AH119" s="153">
        <f t="shared" ref="AH119:AH149" si="16">IF(AB119&lt;0,0,AB119)</f>
        <v>0</v>
      </c>
      <c r="AI119" s="153">
        <f t="shared" ref="AI119:AI149" si="17">IF(AB119&lt;0,AB119,0)</f>
        <v>-395.42091570272601</v>
      </c>
      <c r="AK119" s="152">
        <v>0.71875</v>
      </c>
      <c r="AL119" s="147">
        <v>3662.2650906875801</v>
      </c>
      <c r="AM119" s="147">
        <v>4507.3864307125996</v>
      </c>
      <c r="AN119" s="147">
        <v>134.71076304617799</v>
      </c>
      <c r="AO119" s="147">
        <v>510.84791362211303</v>
      </c>
      <c r="AP119" s="147">
        <v>172.122525410468</v>
      </c>
      <c r="AQ119" s="147">
        <v>0</v>
      </c>
      <c r="AR119" s="147">
        <v>612.14943846260496</v>
      </c>
      <c r="AS119" s="147">
        <v>2.9291230638368102</v>
      </c>
      <c r="AT119" s="147">
        <v>-1891.94675499547</v>
      </c>
      <c r="AU119" s="147">
        <v>-614.70384675873902</v>
      </c>
      <c r="AV119" s="147">
        <v>-624.63642898158696</v>
      </c>
      <c r="AW119" s="147">
        <v>7095.7606832511701</v>
      </c>
      <c r="AX119" s="147">
        <v>6471.12425426958</v>
      </c>
      <c r="AY119" s="147">
        <f t="shared" ref="AY119:AY145" si="18">AW119</f>
        <v>7095.7606832511701</v>
      </c>
      <c r="AZ119" s="153">
        <f t="shared" ref="AZ119:AZ145" si="19">IF(AT119&lt;0,0,AT119)</f>
        <v>0</v>
      </c>
      <c r="BA119" s="153">
        <f t="shared" ref="BA119:BA145" si="20">IF(AT119&lt;0,AT119,0)</f>
        <v>-1891.94675499547</v>
      </c>
    </row>
    <row r="120" spans="1:53" s="147" customFormat="1" x14ac:dyDescent="0.2">
      <c r="A120" s="152">
        <v>0.6875</v>
      </c>
      <c r="B120" s="153">
        <v>3657.6923444634199</v>
      </c>
      <c r="C120" s="153">
        <v>3368.2306557218799</v>
      </c>
      <c r="D120" s="153">
        <v>69.849181325011102</v>
      </c>
      <c r="E120" s="153">
        <v>499.81851466060402</v>
      </c>
      <c r="F120" s="153">
        <v>184.17735524081601</v>
      </c>
      <c r="G120" s="153">
        <v>787.65109529492202</v>
      </c>
      <c r="H120" s="153">
        <v>2.14383723316555</v>
      </c>
      <c r="I120" s="153">
        <v>38.221467792733598</v>
      </c>
      <c r="J120" s="153">
        <v>-1612.9323707421599</v>
      </c>
      <c r="K120" s="153">
        <v>0</v>
      </c>
      <c r="L120" s="153">
        <v>-524.24309032874999</v>
      </c>
      <c r="M120" s="153">
        <v>6994.8520809903803</v>
      </c>
      <c r="N120" s="153">
        <v>6470.6089906616298</v>
      </c>
      <c r="O120" s="153">
        <f t="shared" si="12"/>
        <v>6994.8520809903803</v>
      </c>
      <c r="P120" s="153">
        <f t="shared" si="13"/>
        <v>0</v>
      </c>
      <c r="Q120" s="153">
        <f t="shared" si="14"/>
        <v>-1612.9323707421599</v>
      </c>
      <c r="S120" s="152">
        <v>0.6875</v>
      </c>
      <c r="T120" s="153">
        <v>3681.3482191902399</v>
      </c>
      <c r="U120" s="153">
        <v>3564.4529542895398</v>
      </c>
      <c r="V120" s="153">
        <v>86.296061843483997</v>
      </c>
      <c r="W120" s="153">
        <v>514.93212186450103</v>
      </c>
      <c r="X120" s="153">
        <v>212.63133841621001</v>
      </c>
      <c r="Y120" s="153">
        <v>372.050724669266</v>
      </c>
      <c r="Z120" s="153">
        <v>33.796798776647101</v>
      </c>
      <c r="AA120" s="153">
        <v>240.56012740378901</v>
      </c>
      <c r="AB120" s="153">
        <v>-429.14066512044201</v>
      </c>
      <c r="AC120" s="153">
        <v>0</v>
      </c>
      <c r="AD120" s="153">
        <v>-560.74970445377005</v>
      </c>
      <c r="AE120" s="153">
        <v>8276.9276813332399</v>
      </c>
      <c r="AF120" s="153">
        <v>7716.1779768794704</v>
      </c>
      <c r="AG120" s="153">
        <f t="shared" si="15"/>
        <v>8276.9276813332399</v>
      </c>
      <c r="AH120" s="153">
        <f t="shared" si="16"/>
        <v>0</v>
      </c>
      <c r="AI120" s="153">
        <f t="shared" si="17"/>
        <v>-429.14066512044201</v>
      </c>
      <c r="AK120" s="152">
        <v>0.72916666666666696</v>
      </c>
      <c r="AL120" s="147">
        <v>3661.0246281965701</v>
      </c>
      <c r="AM120" s="147">
        <v>4589.5471206720404</v>
      </c>
      <c r="AN120" s="147">
        <v>211.04998189802899</v>
      </c>
      <c r="AO120" s="147">
        <v>511.29172874439098</v>
      </c>
      <c r="AP120" s="147">
        <v>172.05054359027099</v>
      </c>
      <c r="AQ120" s="147">
        <v>0</v>
      </c>
      <c r="AR120" s="147">
        <v>487.89726073967103</v>
      </c>
      <c r="AS120" s="147">
        <v>3.2914024635008698</v>
      </c>
      <c r="AT120" s="147">
        <v>-1887.8315993526101</v>
      </c>
      <c r="AU120" s="147">
        <v>-613.34251168011394</v>
      </c>
      <c r="AV120" s="147">
        <v>-632.17951118640099</v>
      </c>
      <c r="AW120" s="147">
        <v>7134.9785552717403</v>
      </c>
      <c r="AX120" s="147">
        <v>6502.79904408534</v>
      </c>
      <c r="AY120" s="147">
        <f t="shared" si="18"/>
        <v>7134.9785552717403</v>
      </c>
      <c r="AZ120" s="153">
        <f t="shared" si="19"/>
        <v>0</v>
      </c>
      <c r="BA120" s="153">
        <f t="shared" si="20"/>
        <v>-1887.8315993526101</v>
      </c>
    </row>
    <row r="121" spans="1:53" s="147" customFormat="1" x14ac:dyDescent="0.2">
      <c r="A121" s="152">
        <v>0.69791666666666696</v>
      </c>
      <c r="B121" s="153">
        <v>3656.8787559963198</v>
      </c>
      <c r="C121" s="153">
        <v>3380.9263394055802</v>
      </c>
      <c r="D121" s="153">
        <v>69.782346908180301</v>
      </c>
      <c r="E121" s="153">
        <v>500.45040403583499</v>
      </c>
      <c r="F121" s="153">
        <v>187.51494508353099</v>
      </c>
      <c r="G121" s="153">
        <v>787.98685912333201</v>
      </c>
      <c r="H121" s="153">
        <v>1.5974851937555099</v>
      </c>
      <c r="I121" s="153">
        <v>33.896527741477101</v>
      </c>
      <c r="J121" s="153">
        <v>-1637.1740013645301</v>
      </c>
      <c r="K121" s="153">
        <v>0</v>
      </c>
      <c r="L121" s="153">
        <v>-525.30921350114102</v>
      </c>
      <c r="M121" s="153">
        <v>6981.8596621234701</v>
      </c>
      <c r="N121" s="153">
        <v>6456.5504486223299</v>
      </c>
      <c r="O121" s="153">
        <f t="shared" si="12"/>
        <v>6981.8596621234701</v>
      </c>
      <c r="P121" s="153">
        <f t="shared" si="13"/>
        <v>0</v>
      </c>
      <c r="Q121" s="153">
        <f t="shared" si="14"/>
        <v>-1637.1740013645301</v>
      </c>
      <c r="S121" s="152">
        <v>0.69791666666666696</v>
      </c>
      <c r="T121" s="153">
        <v>3680.9214531879502</v>
      </c>
      <c r="U121" s="153">
        <v>3517.9130626390702</v>
      </c>
      <c r="V121" s="153">
        <v>86.342882211229593</v>
      </c>
      <c r="W121" s="153">
        <v>518.93475559058402</v>
      </c>
      <c r="X121" s="153">
        <v>220.67834123504099</v>
      </c>
      <c r="Y121" s="153">
        <v>372.229413793986</v>
      </c>
      <c r="Z121" s="153">
        <v>17.4689069260676</v>
      </c>
      <c r="AA121" s="153">
        <v>246.34910245124101</v>
      </c>
      <c r="AB121" s="153">
        <v>-394.52570174029398</v>
      </c>
      <c r="AC121" s="153">
        <v>0</v>
      </c>
      <c r="AD121" s="153">
        <v>-556.70724678639795</v>
      </c>
      <c r="AE121" s="153">
        <v>8266.3122162948694</v>
      </c>
      <c r="AF121" s="153">
        <v>7709.6049695084703</v>
      </c>
      <c r="AG121" s="153">
        <f t="shared" si="15"/>
        <v>8266.3122162948694</v>
      </c>
      <c r="AH121" s="153">
        <f t="shared" si="16"/>
        <v>0</v>
      </c>
      <c r="AI121" s="153">
        <f t="shared" si="17"/>
        <v>-394.52570174029398</v>
      </c>
      <c r="AK121" s="152">
        <v>0.73958333333333304</v>
      </c>
      <c r="AL121" s="147">
        <v>3659.88418619596</v>
      </c>
      <c r="AM121" s="147">
        <v>4530.9826468478104</v>
      </c>
      <c r="AN121" s="147">
        <v>231.827200809495</v>
      </c>
      <c r="AO121" s="147">
        <v>507.69334808377101</v>
      </c>
      <c r="AP121" s="147">
        <v>172.019909277153</v>
      </c>
      <c r="AQ121" s="147">
        <v>0</v>
      </c>
      <c r="AR121" s="147">
        <v>368.70859176443702</v>
      </c>
      <c r="AS121" s="147">
        <v>3.50473183895049</v>
      </c>
      <c r="AT121" s="147">
        <v>-2086.49695772727</v>
      </c>
      <c r="AU121" s="147">
        <v>-221.858849545433</v>
      </c>
      <c r="AV121" s="147">
        <v>-626.22500921236701</v>
      </c>
      <c r="AW121" s="147">
        <v>7166.2648075448797</v>
      </c>
      <c r="AX121" s="147">
        <v>6540.0397983325101</v>
      </c>
      <c r="AY121" s="147">
        <f t="shared" si="18"/>
        <v>7166.2648075448797</v>
      </c>
      <c r="AZ121" s="153">
        <f t="shared" si="19"/>
        <v>0</v>
      </c>
      <c r="BA121" s="153">
        <f t="shared" si="20"/>
        <v>-2086.49695772727</v>
      </c>
    </row>
    <row r="122" spans="1:53" s="147" customFormat="1" x14ac:dyDescent="0.2">
      <c r="A122" s="152">
        <v>0.70833333333333304</v>
      </c>
      <c r="B122" s="153">
        <v>3656.7453586837701</v>
      </c>
      <c r="C122" s="153">
        <v>3461.6592885354498</v>
      </c>
      <c r="D122" s="153">
        <v>72.4089592231512</v>
      </c>
      <c r="E122" s="153">
        <v>502.61051272967001</v>
      </c>
      <c r="F122" s="153">
        <v>233.40429781097001</v>
      </c>
      <c r="G122" s="153">
        <v>898.98699105195396</v>
      </c>
      <c r="H122" s="153">
        <v>0</v>
      </c>
      <c r="I122" s="153">
        <v>30.7121185099206</v>
      </c>
      <c r="J122" s="153">
        <v>-1805.7197604820601</v>
      </c>
      <c r="K122" s="153">
        <v>0</v>
      </c>
      <c r="L122" s="153">
        <v>-534.18461589014396</v>
      </c>
      <c r="M122" s="153">
        <v>7050.8077660628196</v>
      </c>
      <c r="N122" s="153">
        <v>6516.6231501726697</v>
      </c>
      <c r="O122" s="153">
        <f t="shared" si="12"/>
        <v>7050.8077660628196</v>
      </c>
      <c r="P122" s="153">
        <f t="shared" si="13"/>
        <v>0</v>
      </c>
      <c r="Q122" s="153">
        <f t="shared" si="14"/>
        <v>-1805.7197604820601</v>
      </c>
      <c r="S122" s="152">
        <v>0.70833333333333304</v>
      </c>
      <c r="T122" s="153">
        <v>3681.5082360910001</v>
      </c>
      <c r="U122" s="153">
        <v>3454.06723481362</v>
      </c>
      <c r="V122" s="153">
        <v>91.432891659489798</v>
      </c>
      <c r="W122" s="153">
        <v>522.21551372693705</v>
      </c>
      <c r="X122" s="153">
        <v>291.40312401292402</v>
      </c>
      <c r="Y122" s="153">
        <v>255.21901261759999</v>
      </c>
      <c r="Z122" s="153">
        <v>6.9028156001398102</v>
      </c>
      <c r="AA122" s="153">
        <v>247.72609120026101</v>
      </c>
      <c r="AB122" s="153">
        <v>-167.618970884482</v>
      </c>
      <c r="AC122" s="153">
        <v>0</v>
      </c>
      <c r="AD122" s="153">
        <v>-550.19650802505805</v>
      </c>
      <c r="AE122" s="153">
        <v>8382.8559488374995</v>
      </c>
      <c r="AF122" s="153">
        <v>7832.6594408124402</v>
      </c>
      <c r="AG122" s="153">
        <f t="shared" si="15"/>
        <v>8382.8559488374995</v>
      </c>
      <c r="AH122" s="153">
        <f t="shared" si="16"/>
        <v>0</v>
      </c>
      <c r="AI122" s="153">
        <f t="shared" si="17"/>
        <v>-167.618970884482</v>
      </c>
      <c r="AK122" s="152">
        <v>0.75</v>
      </c>
      <c r="AL122" s="147">
        <v>3658.9705691101999</v>
      </c>
      <c r="AM122" s="147">
        <v>4643.1964195813898</v>
      </c>
      <c r="AN122" s="147">
        <v>238.29583340088399</v>
      </c>
      <c r="AO122" s="147">
        <v>518.58082907270796</v>
      </c>
      <c r="AP122" s="147">
        <v>264.16320346743601</v>
      </c>
      <c r="AQ122" s="147">
        <v>0</v>
      </c>
      <c r="AR122" s="147">
        <v>257.55799028473399</v>
      </c>
      <c r="AS122" s="147">
        <v>4.2273470717768999</v>
      </c>
      <c r="AT122" s="147">
        <v>-2336.0330280180601</v>
      </c>
      <c r="AU122" s="147">
        <v>0</v>
      </c>
      <c r="AV122" s="147">
        <v>-636.66295586733895</v>
      </c>
      <c r="AW122" s="147">
        <v>7248.9591639710698</v>
      </c>
      <c r="AX122" s="147">
        <v>6612.2962081037304</v>
      </c>
      <c r="AY122" s="147">
        <f t="shared" si="18"/>
        <v>7248.9591639710698</v>
      </c>
      <c r="AZ122" s="153">
        <f t="shared" si="19"/>
        <v>0</v>
      </c>
      <c r="BA122" s="153">
        <f t="shared" si="20"/>
        <v>-2336.0330280180601</v>
      </c>
    </row>
    <row r="123" spans="1:53" s="147" customFormat="1" x14ac:dyDescent="0.2">
      <c r="A123" s="152">
        <v>0.71875</v>
      </c>
      <c r="B123" s="153">
        <v>3658.0391481687002</v>
      </c>
      <c r="C123" s="153">
        <v>3476.9535683162999</v>
      </c>
      <c r="D123" s="153">
        <v>73.110725444020503</v>
      </c>
      <c r="E123" s="153">
        <v>501.01212695204299</v>
      </c>
      <c r="F123" s="153">
        <v>237.72234076018501</v>
      </c>
      <c r="G123" s="153">
        <v>913.983874150313</v>
      </c>
      <c r="H123" s="153">
        <v>0</v>
      </c>
      <c r="I123" s="153">
        <v>30.1447482537566</v>
      </c>
      <c r="J123" s="153">
        <v>-1875.82751880045</v>
      </c>
      <c r="K123" s="153">
        <v>0</v>
      </c>
      <c r="L123" s="153">
        <v>-535.72860556116802</v>
      </c>
      <c r="M123" s="153">
        <v>7015.1390132448696</v>
      </c>
      <c r="N123" s="153">
        <v>6479.4104076837002</v>
      </c>
      <c r="O123" s="153">
        <f t="shared" si="12"/>
        <v>7015.1390132448696</v>
      </c>
      <c r="P123" s="153">
        <f t="shared" si="13"/>
        <v>0</v>
      </c>
      <c r="Q123" s="153">
        <f t="shared" si="14"/>
        <v>-1875.82751880045</v>
      </c>
      <c r="S123" s="152">
        <v>0.71875</v>
      </c>
      <c r="T123" s="153">
        <v>3681.0347625408099</v>
      </c>
      <c r="U123" s="153">
        <v>3495.71332207454</v>
      </c>
      <c r="V123" s="153">
        <v>93.887599887210797</v>
      </c>
      <c r="W123" s="153">
        <v>522.93255264628397</v>
      </c>
      <c r="X123" s="153">
        <v>297.63106669158901</v>
      </c>
      <c r="Y123" s="153">
        <v>244.04743204028699</v>
      </c>
      <c r="Z123" s="153">
        <v>1.96631629740606</v>
      </c>
      <c r="AA123" s="153">
        <v>253.47546885041001</v>
      </c>
      <c r="AB123" s="153">
        <v>-168.291942894286</v>
      </c>
      <c r="AC123" s="153">
        <v>0</v>
      </c>
      <c r="AD123" s="153">
        <v>-553.96263292409799</v>
      </c>
      <c r="AE123" s="153">
        <v>8422.3965781342595</v>
      </c>
      <c r="AF123" s="153">
        <v>7868.4339452101603</v>
      </c>
      <c r="AG123" s="153">
        <f t="shared" si="15"/>
        <v>8422.3965781342595</v>
      </c>
      <c r="AH123" s="153">
        <f t="shared" si="16"/>
        <v>0</v>
      </c>
      <c r="AI123" s="153">
        <f t="shared" si="17"/>
        <v>-168.291942894286</v>
      </c>
      <c r="AK123" s="152">
        <v>0.76041666666666696</v>
      </c>
      <c r="AL123" s="147">
        <v>3657.1432046824698</v>
      </c>
      <c r="AM123" s="147">
        <v>4874.8534217680299</v>
      </c>
      <c r="AN123" s="147">
        <v>315.61170438097298</v>
      </c>
      <c r="AO123" s="147">
        <v>523.43965745196101</v>
      </c>
      <c r="AP123" s="147">
        <v>289.13014221146602</v>
      </c>
      <c r="AQ123" s="147">
        <v>36.222146468732298</v>
      </c>
      <c r="AR123" s="147">
        <v>162.27044062844399</v>
      </c>
      <c r="AS123" s="147">
        <v>5.2244590380855298</v>
      </c>
      <c r="AT123" s="147">
        <v>-2502.1358488371802</v>
      </c>
      <c r="AU123" s="147">
        <v>0</v>
      </c>
      <c r="AV123" s="147">
        <v>-658.47103235080203</v>
      </c>
      <c r="AW123" s="147">
        <v>7361.75932779298</v>
      </c>
      <c r="AX123" s="147">
        <v>6703.2882954421802</v>
      </c>
      <c r="AY123" s="147">
        <f t="shared" si="18"/>
        <v>7361.75932779298</v>
      </c>
      <c r="AZ123" s="153">
        <f t="shared" si="19"/>
        <v>0</v>
      </c>
      <c r="BA123" s="153">
        <f t="shared" si="20"/>
        <v>-2502.1358488371802</v>
      </c>
    </row>
    <row r="124" spans="1:53" s="147" customFormat="1" x14ac:dyDescent="0.2">
      <c r="A124" s="152">
        <v>0.72916666666666696</v>
      </c>
      <c r="B124" s="153">
        <v>3657.6923444634199</v>
      </c>
      <c r="C124" s="153">
        <v>3465.0300668159898</v>
      </c>
      <c r="D124" s="153">
        <v>72.261923098195297</v>
      </c>
      <c r="E124" s="153">
        <v>499.44782483857102</v>
      </c>
      <c r="F124" s="153">
        <v>236.14373421107501</v>
      </c>
      <c r="G124" s="153">
        <v>914.74076821651602</v>
      </c>
      <c r="H124" s="153">
        <v>0</v>
      </c>
      <c r="I124" s="153">
        <v>30.7502068812998</v>
      </c>
      <c r="J124" s="153">
        <v>-1917.10021000406</v>
      </c>
      <c r="K124" s="153">
        <v>0</v>
      </c>
      <c r="L124" s="153">
        <v>-534.58087022389702</v>
      </c>
      <c r="M124" s="153">
        <v>6958.9666585210098</v>
      </c>
      <c r="N124" s="153">
        <v>6424.3857882971097</v>
      </c>
      <c r="O124" s="153">
        <f t="shared" si="12"/>
        <v>6958.9666585210098</v>
      </c>
      <c r="P124" s="153">
        <f t="shared" si="13"/>
        <v>0</v>
      </c>
      <c r="Q124" s="153">
        <f t="shared" si="14"/>
        <v>-1917.10021000406</v>
      </c>
      <c r="S124" s="152">
        <v>0.72916666666666696</v>
      </c>
      <c r="T124" s="153">
        <v>3681.0814700887099</v>
      </c>
      <c r="U124" s="153">
        <v>3535.4656258780501</v>
      </c>
      <c r="V124" s="153">
        <v>94.222029408699498</v>
      </c>
      <c r="W124" s="153">
        <v>521.09424779881101</v>
      </c>
      <c r="X124" s="153">
        <v>297.56897291128001</v>
      </c>
      <c r="Y124" s="153">
        <v>243.85550159739199</v>
      </c>
      <c r="Z124" s="153">
        <v>1.81112772026727</v>
      </c>
      <c r="AA124" s="153">
        <v>253.25247319883999</v>
      </c>
      <c r="AB124" s="153">
        <v>-115.796262821173</v>
      </c>
      <c r="AC124" s="153">
        <v>0</v>
      </c>
      <c r="AD124" s="153">
        <v>-557.47915908678306</v>
      </c>
      <c r="AE124" s="153">
        <v>8512.5551857808805</v>
      </c>
      <c r="AF124" s="153">
        <v>7955.0760266940997</v>
      </c>
      <c r="AG124" s="153">
        <f t="shared" si="15"/>
        <v>8512.5551857808805</v>
      </c>
      <c r="AH124" s="153">
        <f t="shared" si="16"/>
        <v>0</v>
      </c>
      <c r="AI124" s="153">
        <f t="shared" si="17"/>
        <v>-115.796262821173</v>
      </c>
      <c r="AK124" s="152">
        <v>0.77083333333333304</v>
      </c>
      <c r="AL124" s="147">
        <v>3656.1094750852699</v>
      </c>
      <c r="AM124" s="147">
        <v>4743.26964149377</v>
      </c>
      <c r="AN124" s="147">
        <v>518.72807345381796</v>
      </c>
      <c r="AO124" s="147">
        <v>524.00838870192604</v>
      </c>
      <c r="AP124" s="147">
        <v>288.95045543572598</v>
      </c>
      <c r="AQ124" s="147">
        <v>117.09893896196</v>
      </c>
      <c r="AR124" s="147">
        <v>90.581717727087593</v>
      </c>
      <c r="AS124" s="147">
        <v>7.1070762470905198</v>
      </c>
      <c r="AT124" s="147">
        <v>-2501.1571659984602</v>
      </c>
      <c r="AU124" s="147">
        <v>0</v>
      </c>
      <c r="AV124" s="147">
        <v>-650.80532043467394</v>
      </c>
      <c r="AW124" s="147">
        <v>7444.6966011081904</v>
      </c>
      <c r="AX124" s="147">
        <v>6793.8912806735198</v>
      </c>
      <c r="AY124" s="147">
        <f t="shared" si="18"/>
        <v>7444.6966011081904</v>
      </c>
      <c r="AZ124" s="153">
        <f t="shared" si="19"/>
        <v>0</v>
      </c>
      <c r="BA124" s="153">
        <f t="shared" si="20"/>
        <v>-2501.1571659984602</v>
      </c>
    </row>
    <row r="125" spans="1:53" s="147" customFormat="1" x14ac:dyDescent="0.2">
      <c r="A125" s="152">
        <v>0.73958333333333304</v>
      </c>
      <c r="B125" s="153">
        <v>3658.0658341439498</v>
      </c>
      <c r="C125" s="153">
        <v>3435.7336586660499</v>
      </c>
      <c r="D125" s="153">
        <v>71.038843734872998</v>
      </c>
      <c r="E125" s="153">
        <v>499.02232551616902</v>
      </c>
      <c r="F125" s="153">
        <v>235.251192943608</v>
      </c>
      <c r="G125" s="153">
        <v>913.559706162201</v>
      </c>
      <c r="H125" s="153">
        <v>0</v>
      </c>
      <c r="I125" s="153">
        <v>30.438359604645701</v>
      </c>
      <c r="J125" s="153">
        <v>-1957.60910950875</v>
      </c>
      <c r="K125" s="153">
        <v>0</v>
      </c>
      <c r="L125" s="153">
        <v>-531.97493119055298</v>
      </c>
      <c r="M125" s="153">
        <v>6885.5008112627602</v>
      </c>
      <c r="N125" s="153">
        <v>6353.5258800722004</v>
      </c>
      <c r="O125" s="153">
        <f t="shared" si="12"/>
        <v>6885.5008112627602</v>
      </c>
      <c r="P125" s="153">
        <f t="shared" si="13"/>
        <v>0</v>
      </c>
      <c r="Q125" s="153">
        <f t="shared" si="14"/>
        <v>-1957.60910950875</v>
      </c>
      <c r="S125" s="152">
        <v>0.73958333333333304</v>
      </c>
      <c r="T125" s="153">
        <v>3681.4882441534601</v>
      </c>
      <c r="U125" s="153">
        <v>3637.4972152799601</v>
      </c>
      <c r="V125" s="153">
        <v>94.094945772089204</v>
      </c>
      <c r="W125" s="153">
        <v>518.18836457145903</v>
      </c>
      <c r="X125" s="153">
        <v>303.80919076210398</v>
      </c>
      <c r="Y125" s="153">
        <v>244.29230553891</v>
      </c>
      <c r="Z125" s="153">
        <v>1.8391445417966701</v>
      </c>
      <c r="AA125" s="153">
        <v>251.06212957400101</v>
      </c>
      <c r="AB125" s="153">
        <v>-125.859700331545</v>
      </c>
      <c r="AC125" s="153">
        <v>0</v>
      </c>
      <c r="AD125" s="153">
        <v>-566.65332076104801</v>
      </c>
      <c r="AE125" s="153">
        <v>8606.4118398622304</v>
      </c>
      <c r="AF125" s="153">
        <v>8039.7585191011904</v>
      </c>
      <c r="AG125" s="153">
        <f t="shared" si="15"/>
        <v>8606.4118398622304</v>
      </c>
      <c r="AH125" s="153">
        <f t="shared" si="16"/>
        <v>0</v>
      </c>
      <c r="AI125" s="153">
        <f t="shared" si="17"/>
        <v>-125.859700331545</v>
      </c>
      <c r="AK125" s="152">
        <v>0.78125</v>
      </c>
      <c r="AL125" s="147">
        <v>3656.7230632638598</v>
      </c>
      <c r="AM125" s="147">
        <v>4692.6401772403296</v>
      </c>
      <c r="AN125" s="147">
        <v>829.991675868122</v>
      </c>
      <c r="AO125" s="147">
        <v>523.60280659114198</v>
      </c>
      <c r="AP125" s="147">
        <v>301.62447684705501</v>
      </c>
      <c r="AQ125" s="147">
        <v>126.15118061973401</v>
      </c>
      <c r="AR125" s="147">
        <v>43.971926075954002</v>
      </c>
      <c r="AS125" s="147">
        <v>9.2376520421249193</v>
      </c>
      <c r="AT125" s="147">
        <v>-2589.9277325256298</v>
      </c>
      <c r="AU125" s="147">
        <v>0</v>
      </c>
      <c r="AV125" s="147">
        <v>-651.52444709813994</v>
      </c>
      <c r="AW125" s="147">
        <v>7594.0152260226896</v>
      </c>
      <c r="AX125" s="147">
        <v>6942.4907789245499</v>
      </c>
      <c r="AY125" s="147">
        <f t="shared" si="18"/>
        <v>7594.0152260226896</v>
      </c>
      <c r="AZ125" s="153">
        <f t="shared" si="19"/>
        <v>0</v>
      </c>
      <c r="BA125" s="153">
        <f t="shared" si="20"/>
        <v>-2589.9277325256298</v>
      </c>
    </row>
    <row r="126" spans="1:53" s="147" customFormat="1" x14ac:dyDescent="0.2">
      <c r="A126" s="152">
        <v>0.75</v>
      </c>
      <c r="B126" s="153">
        <v>3659.43300599037</v>
      </c>
      <c r="C126" s="153">
        <v>3357.6734859142198</v>
      </c>
      <c r="D126" s="153">
        <v>71.967848808643296</v>
      </c>
      <c r="E126" s="153">
        <v>498.70901478423298</v>
      </c>
      <c r="F126" s="153">
        <v>239.65305516232101</v>
      </c>
      <c r="G126" s="153">
        <v>869.09046099271404</v>
      </c>
      <c r="H126" s="153">
        <v>0</v>
      </c>
      <c r="I126" s="153">
        <v>29.500501651734499</v>
      </c>
      <c r="J126" s="153">
        <v>-1758.92711533029</v>
      </c>
      <c r="K126" s="153">
        <v>0</v>
      </c>
      <c r="L126" s="153">
        <v>-524.68679670050903</v>
      </c>
      <c r="M126" s="153">
        <v>6967.1002579739397</v>
      </c>
      <c r="N126" s="153">
        <v>6442.4134612734397</v>
      </c>
      <c r="O126" s="153">
        <f t="shared" si="12"/>
        <v>6967.1002579739397</v>
      </c>
      <c r="P126" s="153">
        <f t="shared" si="13"/>
        <v>0</v>
      </c>
      <c r="Q126" s="153">
        <f t="shared" si="14"/>
        <v>-1758.92711533029</v>
      </c>
      <c r="S126" s="152">
        <v>0.75</v>
      </c>
      <c r="T126" s="153">
        <v>3681.0547870385199</v>
      </c>
      <c r="U126" s="153">
        <v>3552.7023749406599</v>
      </c>
      <c r="V126" s="153">
        <v>94.068191859432503</v>
      </c>
      <c r="W126" s="153">
        <v>514.42053496888002</v>
      </c>
      <c r="X126" s="153">
        <v>381.361057029606</v>
      </c>
      <c r="Y126" s="153">
        <v>440.97610596717197</v>
      </c>
      <c r="Z126" s="153">
        <v>0.98865950235176403</v>
      </c>
      <c r="AA126" s="153">
        <v>253.55578434556099</v>
      </c>
      <c r="AB126" s="153">
        <v>-211.93332545563001</v>
      </c>
      <c r="AC126" s="153">
        <v>0</v>
      </c>
      <c r="AD126" s="153">
        <v>-561.89649654419702</v>
      </c>
      <c r="AE126" s="153">
        <v>8707.1941701965497</v>
      </c>
      <c r="AF126" s="153">
        <v>8145.2976736523497</v>
      </c>
      <c r="AG126" s="153">
        <f t="shared" si="15"/>
        <v>8707.1941701965497</v>
      </c>
      <c r="AH126" s="153">
        <f t="shared" si="16"/>
        <v>0</v>
      </c>
      <c r="AI126" s="153">
        <f t="shared" si="17"/>
        <v>-211.93332545563001</v>
      </c>
      <c r="AK126" s="152">
        <v>0.79166666666666696</v>
      </c>
      <c r="AL126" s="147">
        <v>3658.4703526839698</v>
      </c>
      <c r="AM126" s="147">
        <v>4586.5494013907301</v>
      </c>
      <c r="AN126" s="147">
        <v>897.23333811223995</v>
      </c>
      <c r="AO126" s="147">
        <v>534.61015090919</v>
      </c>
      <c r="AP126" s="147">
        <v>476.00948882377497</v>
      </c>
      <c r="AQ126" s="147">
        <v>213.60782370629201</v>
      </c>
      <c r="AR126" s="147">
        <v>18.551576225034999</v>
      </c>
      <c r="AS126" s="147">
        <v>10.6289194188046</v>
      </c>
      <c r="AT126" s="147">
        <v>-2720.6056129748299</v>
      </c>
      <c r="AU126" s="147">
        <v>0</v>
      </c>
      <c r="AV126" s="147">
        <v>-646.36133563963404</v>
      </c>
      <c r="AW126" s="147">
        <v>7675.0554382952096</v>
      </c>
      <c r="AX126" s="147">
        <v>7028.6941026555796</v>
      </c>
      <c r="AY126" s="147">
        <f t="shared" si="18"/>
        <v>7675.0554382952096</v>
      </c>
      <c r="AZ126" s="153">
        <f t="shared" si="19"/>
        <v>0</v>
      </c>
      <c r="BA126" s="153">
        <f t="shared" si="20"/>
        <v>-2720.6056129748299</v>
      </c>
    </row>
    <row r="127" spans="1:53" s="147" customFormat="1" x14ac:dyDescent="0.2">
      <c r="A127" s="152">
        <v>0.76041666666666696</v>
      </c>
      <c r="B127" s="153">
        <v>3659.6197264078401</v>
      </c>
      <c r="C127" s="153">
        <v>3360.7742545514898</v>
      </c>
      <c r="D127" s="153">
        <v>74.220186655667305</v>
      </c>
      <c r="E127" s="153">
        <v>498.83573998299897</v>
      </c>
      <c r="F127" s="153">
        <v>241.02762845734301</v>
      </c>
      <c r="G127" s="153">
        <v>874.08189461951099</v>
      </c>
      <c r="H127" s="153">
        <v>0</v>
      </c>
      <c r="I127" s="153">
        <v>31.366736138562</v>
      </c>
      <c r="J127" s="153">
        <v>-1706.24543101579</v>
      </c>
      <c r="K127" s="153">
        <v>0</v>
      </c>
      <c r="L127" s="153">
        <v>-525.09982862772802</v>
      </c>
      <c r="M127" s="153">
        <v>7033.6807357976304</v>
      </c>
      <c r="N127" s="153">
        <v>6508.5809071699096</v>
      </c>
      <c r="O127" s="153">
        <f t="shared" si="12"/>
        <v>7033.6807357976304</v>
      </c>
      <c r="P127" s="153">
        <f t="shared" si="13"/>
        <v>0</v>
      </c>
      <c r="Q127" s="153">
        <f t="shared" si="14"/>
        <v>-1706.24543101579</v>
      </c>
      <c r="S127" s="152">
        <v>0.76041666666666696</v>
      </c>
      <c r="T127" s="153">
        <v>3680.9347865730101</v>
      </c>
      <c r="U127" s="153">
        <v>3573.3180298729799</v>
      </c>
      <c r="V127" s="153">
        <v>94.061503891566502</v>
      </c>
      <c r="W127" s="153">
        <v>515.02596797261401</v>
      </c>
      <c r="X127" s="153">
        <v>390.02730126802197</v>
      </c>
      <c r="Y127" s="153">
        <v>438.277724871761</v>
      </c>
      <c r="Z127" s="153">
        <v>0</v>
      </c>
      <c r="AA127" s="153">
        <v>251.41475774210201</v>
      </c>
      <c r="AB127" s="153">
        <v>-192.78448482671001</v>
      </c>
      <c r="AC127" s="153">
        <v>0</v>
      </c>
      <c r="AD127" s="153">
        <v>-563.79813644066996</v>
      </c>
      <c r="AE127" s="153">
        <v>8750.2755873653496</v>
      </c>
      <c r="AF127" s="153">
        <v>8186.4774509246799</v>
      </c>
      <c r="AG127" s="153">
        <f t="shared" si="15"/>
        <v>8750.2755873653496</v>
      </c>
      <c r="AH127" s="153">
        <f t="shared" si="16"/>
        <v>0</v>
      </c>
      <c r="AI127" s="153">
        <f t="shared" si="17"/>
        <v>-192.78448482671001</v>
      </c>
      <c r="AK127" s="152">
        <v>0.80208333333333304</v>
      </c>
      <c r="AL127" s="147">
        <v>3658.40364522032</v>
      </c>
      <c r="AM127" s="147">
        <v>4625.1469829285297</v>
      </c>
      <c r="AN127" s="147">
        <v>907.66878119909597</v>
      </c>
      <c r="AO127" s="147">
        <v>536.47623760660701</v>
      </c>
      <c r="AP127" s="147">
        <v>508.29817606473102</v>
      </c>
      <c r="AQ127" s="147">
        <v>230.50577593297299</v>
      </c>
      <c r="AR127" s="147">
        <v>8.2789811780028906</v>
      </c>
      <c r="AS127" s="147">
        <v>13.0702619876038</v>
      </c>
      <c r="AT127" s="147">
        <v>-2744.34185218935</v>
      </c>
      <c r="AU127" s="147">
        <v>0</v>
      </c>
      <c r="AV127" s="147">
        <v>-650.46172478322796</v>
      </c>
      <c r="AW127" s="147">
        <v>7743.5069899285099</v>
      </c>
      <c r="AX127" s="147">
        <v>7093.0452651452797</v>
      </c>
      <c r="AY127" s="147">
        <f t="shared" si="18"/>
        <v>7743.5069899285099</v>
      </c>
      <c r="AZ127" s="153">
        <f t="shared" si="19"/>
        <v>0</v>
      </c>
      <c r="BA127" s="153">
        <f t="shared" si="20"/>
        <v>-2744.34185218935</v>
      </c>
    </row>
    <row r="128" spans="1:53" s="147" customFormat="1" x14ac:dyDescent="0.2">
      <c r="A128" s="152">
        <v>0.77083333333333304</v>
      </c>
      <c r="B128" s="153">
        <v>3660.5534099045299</v>
      </c>
      <c r="C128" s="153">
        <v>3357.3622905894999</v>
      </c>
      <c r="D128" s="153">
        <v>74.206818854463094</v>
      </c>
      <c r="E128" s="153">
        <v>498.546368336515</v>
      </c>
      <c r="F128" s="153">
        <v>240.93195553393801</v>
      </c>
      <c r="G128" s="153">
        <v>878.94044676086003</v>
      </c>
      <c r="H128" s="153">
        <v>0</v>
      </c>
      <c r="I128" s="153">
        <v>35.922442674734</v>
      </c>
      <c r="J128" s="153">
        <v>-1736.8216621132501</v>
      </c>
      <c r="K128" s="153">
        <v>0</v>
      </c>
      <c r="L128" s="153">
        <v>-524.95455338836302</v>
      </c>
      <c r="M128" s="153">
        <v>7009.6420705412802</v>
      </c>
      <c r="N128" s="153">
        <v>6484.68751715292</v>
      </c>
      <c r="O128" s="153">
        <f t="shared" si="12"/>
        <v>7009.6420705412802</v>
      </c>
      <c r="P128" s="153">
        <f t="shared" si="13"/>
        <v>0</v>
      </c>
      <c r="Q128" s="153">
        <f t="shared" si="14"/>
        <v>-1736.8216621132501</v>
      </c>
      <c r="S128" s="152">
        <v>0.77083333333333304</v>
      </c>
      <c r="T128" s="153">
        <v>3681.7549769749098</v>
      </c>
      <c r="U128" s="153">
        <v>3584.2044444313401</v>
      </c>
      <c r="V128" s="153">
        <v>94.208652962669305</v>
      </c>
      <c r="W128" s="153">
        <v>517.18481123554795</v>
      </c>
      <c r="X128" s="153">
        <v>389.95181845944597</v>
      </c>
      <c r="Y128" s="153">
        <v>435.81574048845903</v>
      </c>
      <c r="Z128" s="153">
        <v>0</v>
      </c>
      <c r="AA128" s="153">
        <v>247.12445679891999</v>
      </c>
      <c r="AB128" s="153">
        <v>-193.524809932598</v>
      </c>
      <c r="AC128" s="153">
        <v>0</v>
      </c>
      <c r="AD128" s="153">
        <v>-564.85937537211998</v>
      </c>
      <c r="AE128" s="153">
        <v>8756.7200914186906</v>
      </c>
      <c r="AF128" s="153">
        <v>8191.8607160465699</v>
      </c>
      <c r="AG128" s="153">
        <f t="shared" si="15"/>
        <v>8756.7200914186906</v>
      </c>
      <c r="AH128" s="153">
        <f t="shared" si="16"/>
        <v>0</v>
      </c>
      <c r="AI128" s="153">
        <f t="shared" si="17"/>
        <v>-193.524809932598</v>
      </c>
      <c r="AK128" s="152">
        <v>0.8125</v>
      </c>
      <c r="AL128" s="147">
        <v>3657.7033878132702</v>
      </c>
      <c r="AM128" s="147">
        <v>4801.1987261253998</v>
      </c>
      <c r="AN128" s="147">
        <v>928.51957963093105</v>
      </c>
      <c r="AO128" s="147">
        <v>537.42423282993798</v>
      </c>
      <c r="AP128" s="147">
        <v>507.94137888102199</v>
      </c>
      <c r="AQ128" s="147">
        <v>247.46966557650799</v>
      </c>
      <c r="AR128" s="147">
        <v>5.4899363179917602</v>
      </c>
      <c r="AS128" s="147">
        <v>15.501841154116599</v>
      </c>
      <c r="AT128" s="147">
        <v>-2734.2662602341202</v>
      </c>
      <c r="AU128" s="147">
        <v>0</v>
      </c>
      <c r="AV128" s="147">
        <v>-666.54155928360694</v>
      </c>
      <c r="AW128" s="147">
        <v>7966.98248809506</v>
      </c>
      <c r="AX128" s="147">
        <v>7300.4409288114603</v>
      </c>
      <c r="AY128" s="147">
        <f t="shared" si="18"/>
        <v>7966.98248809506</v>
      </c>
      <c r="AZ128" s="153">
        <f t="shared" si="19"/>
        <v>0</v>
      </c>
      <c r="BA128" s="153">
        <f t="shared" si="20"/>
        <v>-2734.2662602341202</v>
      </c>
    </row>
    <row r="129" spans="1:53" s="147" customFormat="1" x14ac:dyDescent="0.2">
      <c r="A129" s="152">
        <v>0.78125</v>
      </c>
      <c r="B129" s="153">
        <v>3660.2599618678901</v>
      </c>
      <c r="C129" s="153">
        <v>3362.1439580750898</v>
      </c>
      <c r="D129" s="153">
        <v>74.126618166158096</v>
      </c>
      <c r="E129" s="153">
        <v>498.32011066015298</v>
      </c>
      <c r="F129" s="153">
        <v>241.53803129004999</v>
      </c>
      <c r="G129" s="153">
        <v>879.10502371522796</v>
      </c>
      <c r="H129" s="153">
        <v>0</v>
      </c>
      <c r="I129" s="153">
        <v>36.644733731785799</v>
      </c>
      <c r="J129" s="153">
        <v>-1780.7045888314401</v>
      </c>
      <c r="K129" s="153">
        <v>0</v>
      </c>
      <c r="L129" s="153">
        <v>-525.36112417594495</v>
      </c>
      <c r="M129" s="153">
        <v>6971.4338486749202</v>
      </c>
      <c r="N129" s="153">
        <v>6446.0727244989703</v>
      </c>
      <c r="O129" s="153">
        <f t="shared" si="12"/>
        <v>6971.4338486749202</v>
      </c>
      <c r="P129" s="153">
        <f t="shared" si="13"/>
        <v>0</v>
      </c>
      <c r="Q129" s="153">
        <f t="shared" si="14"/>
        <v>-1780.7045888314401</v>
      </c>
      <c r="S129" s="152">
        <v>0.78125</v>
      </c>
      <c r="T129" s="153">
        <v>3682.9686080565102</v>
      </c>
      <c r="U129" s="153">
        <v>3600.1803208500401</v>
      </c>
      <c r="V129" s="153">
        <v>94.141766650132993</v>
      </c>
      <c r="W129" s="153">
        <v>518.10046543856697</v>
      </c>
      <c r="X129" s="153">
        <v>389.98644925842399</v>
      </c>
      <c r="Y129" s="153">
        <v>460.87238422354801</v>
      </c>
      <c r="Z129" s="153">
        <v>0</v>
      </c>
      <c r="AA129" s="153">
        <v>240.57689349709599</v>
      </c>
      <c r="AB129" s="153">
        <v>-258.89217254319499</v>
      </c>
      <c r="AC129" s="153">
        <v>0</v>
      </c>
      <c r="AD129" s="153">
        <v>-566.65798362309602</v>
      </c>
      <c r="AE129" s="153">
        <v>8727.9347154311199</v>
      </c>
      <c r="AF129" s="153">
        <v>8161.2767318080196</v>
      </c>
      <c r="AG129" s="153">
        <f t="shared" si="15"/>
        <v>8727.9347154311199</v>
      </c>
      <c r="AH129" s="153">
        <f t="shared" si="16"/>
        <v>0</v>
      </c>
      <c r="AI129" s="153">
        <f t="shared" si="17"/>
        <v>-258.89217254319499</v>
      </c>
      <c r="AK129" s="152">
        <v>0.82291666666666696</v>
      </c>
      <c r="AL129" s="147">
        <v>3658.30365729397</v>
      </c>
      <c r="AM129" s="147">
        <v>4899.3798000278302</v>
      </c>
      <c r="AN129" s="147">
        <v>932.07163133402503</v>
      </c>
      <c r="AO129" s="147">
        <v>536.01332118259097</v>
      </c>
      <c r="AP129" s="147">
        <v>505.91310525248099</v>
      </c>
      <c r="AQ129" s="147">
        <v>265.24449098229502</v>
      </c>
      <c r="AR129" s="147">
        <v>5.4981217239479996</v>
      </c>
      <c r="AS129" s="147">
        <v>17.063115637363801</v>
      </c>
      <c r="AT129" s="147">
        <v>-2648.6162444267602</v>
      </c>
      <c r="AU129" s="147">
        <v>0</v>
      </c>
      <c r="AV129" s="147">
        <v>-675.42509367764103</v>
      </c>
      <c r="AW129" s="147">
        <v>8170.8709990077396</v>
      </c>
      <c r="AX129" s="147">
        <v>7495.4459053300998</v>
      </c>
      <c r="AY129" s="147">
        <f t="shared" si="18"/>
        <v>8170.8709990077396</v>
      </c>
      <c r="AZ129" s="153">
        <f t="shared" si="19"/>
        <v>0</v>
      </c>
      <c r="BA129" s="153">
        <f t="shared" si="20"/>
        <v>-2648.6162444267602</v>
      </c>
    </row>
    <row r="130" spans="1:53" s="147" customFormat="1" x14ac:dyDescent="0.2">
      <c r="A130" s="152">
        <v>0.79166666666666696</v>
      </c>
      <c r="B130" s="153">
        <v>3661.2603033161899</v>
      </c>
      <c r="C130" s="153">
        <v>3347.6594605047198</v>
      </c>
      <c r="D130" s="153">
        <v>75.095724093990995</v>
      </c>
      <c r="E130" s="153">
        <v>497.57193346683198</v>
      </c>
      <c r="F130" s="153">
        <v>257.865249100818</v>
      </c>
      <c r="G130" s="153">
        <v>862.50814225554598</v>
      </c>
      <c r="H130" s="153">
        <v>0</v>
      </c>
      <c r="I130" s="153">
        <v>36.252561301725599</v>
      </c>
      <c r="J130" s="153">
        <v>-1747.36410381717</v>
      </c>
      <c r="K130" s="153">
        <v>0</v>
      </c>
      <c r="L130" s="153">
        <v>-524.03963514058</v>
      </c>
      <c r="M130" s="153">
        <v>6990.8492702226604</v>
      </c>
      <c r="N130" s="153">
        <v>6466.8096350820797</v>
      </c>
      <c r="O130" s="153">
        <f t="shared" si="12"/>
        <v>6990.8492702226604</v>
      </c>
      <c r="P130" s="153">
        <f t="shared" si="13"/>
        <v>0</v>
      </c>
      <c r="Q130" s="153">
        <f t="shared" si="14"/>
        <v>-1747.36410381717</v>
      </c>
      <c r="S130" s="152">
        <v>0.79166666666666696</v>
      </c>
      <c r="T130" s="153">
        <v>3683.4553987116801</v>
      </c>
      <c r="U130" s="153">
        <v>3636.6803700021201</v>
      </c>
      <c r="V130" s="153">
        <v>94.1283902041028</v>
      </c>
      <c r="W130" s="153">
        <v>517.40542221571798</v>
      </c>
      <c r="X130" s="153">
        <v>396.27073439704799</v>
      </c>
      <c r="Y130" s="153">
        <v>726.12631144128602</v>
      </c>
      <c r="Z130" s="153">
        <v>0</v>
      </c>
      <c r="AA130" s="153">
        <v>249.744000843902</v>
      </c>
      <c r="AB130" s="153">
        <v>-581.41668038014097</v>
      </c>
      <c r="AC130" s="153">
        <v>0</v>
      </c>
      <c r="AD130" s="153">
        <v>-573.50327675487301</v>
      </c>
      <c r="AE130" s="153">
        <v>8722.3939474357103</v>
      </c>
      <c r="AF130" s="153">
        <v>8148.8906706808302</v>
      </c>
      <c r="AG130" s="153">
        <f t="shared" si="15"/>
        <v>8722.3939474357103</v>
      </c>
      <c r="AH130" s="153">
        <f t="shared" si="16"/>
        <v>0</v>
      </c>
      <c r="AI130" s="153">
        <f t="shared" si="17"/>
        <v>-581.41668038014097</v>
      </c>
      <c r="AK130" s="152">
        <v>0.83333333333333304</v>
      </c>
      <c r="AL130" s="147">
        <v>3659.2840144074298</v>
      </c>
      <c r="AM130" s="147">
        <v>4881.0845931107997</v>
      </c>
      <c r="AN130" s="147">
        <v>920.55921581290704</v>
      </c>
      <c r="AO130" s="147">
        <v>529.91000675884197</v>
      </c>
      <c r="AP130" s="147">
        <v>474.48556398061498</v>
      </c>
      <c r="AQ130" s="147">
        <v>523.00591260112799</v>
      </c>
      <c r="AR130" s="147">
        <v>1.83931056224787</v>
      </c>
      <c r="AS130" s="147">
        <v>18.383714112950098</v>
      </c>
      <c r="AT130" s="147">
        <v>-2782.8327879139702</v>
      </c>
      <c r="AU130" s="147">
        <v>0</v>
      </c>
      <c r="AV130" s="147">
        <v>-676.32180305505096</v>
      </c>
      <c r="AW130" s="147">
        <v>8225.7195434329496</v>
      </c>
      <c r="AX130" s="147">
        <v>7549.3977403778999</v>
      </c>
      <c r="AY130" s="147">
        <f t="shared" si="18"/>
        <v>8225.7195434329496</v>
      </c>
      <c r="AZ130" s="153">
        <f t="shared" si="19"/>
        <v>0</v>
      </c>
      <c r="BA130" s="153">
        <f t="shared" si="20"/>
        <v>-2782.8327879139702</v>
      </c>
    </row>
    <row r="131" spans="1:53" s="147" customFormat="1" x14ac:dyDescent="0.2">
      <c r="A131" s="152">
        <v>0.80208333333333304</v>
      </c>
      <c r="B131" s="153">
        <v>3661.85384239001</v>
      </c>
      <c r="C131" s="153">
        <v>3349.3097990510701</v>
      </c>
      <c r="D131" s="153">
        <v>75.189292073590195</v>
      </c>
      <c r="E131" s="153">
        <v>498.39583278420002</v>
      </c>
      <c r="F131" s="153">
        <v>260.08400928063497</v>
      </c>
      <c r="G131" s="153">
        <v>882.32833798429499</v>
      </c>
      <c r="H131" s="153">
        <v>0</v>
      </c>
      <c r="I131" s="153">
        <v>36.117643146638599</v>
      </c>
      <c r="J131" s="153">
        <v>-1803.7774792245</v>
      </c>
      <c r="K131" s="153">
        <v>0</v>
      </c>
      <c r="L131" s="153">
        <v>-524.52005843163704</v>
      </c>
      <c r="M131" s="153">
        <v>6959.5012774859397</v>
      </c>
      <c r="N131" s="153">
        <v>6434.9812190542998</v>
      </c>
      <c r="O131" s="153">
        <f t="shared" si="12"/>
        <v>6959.5012774859397</v>
      </c>
      <c r="P131" s="153">
        <f t="shared" si="13"/>
        <v>0</v>
      </c>
      <c r="Q131" s="153">
        <f t="shared" si="14"/>
        <v>-1803.7774792245</v>
      </c>
      <c r="S131" s="152">
        <v>0.80208333333333304</v>
      </c>
      <c r="T131" s="153">
        <v>3681.3815119526898</v>
      </c>
      <c r="U131" s="153">
        <v>3573.64435036229</v>
      </c>
      <c r="V131" s="153">
        <v>93.559860885078905</v>
      </c>
      <c r="W131" s="153">
        <v>516.945596312009</v>
      </c>
      <c r="X131" s="153">
        <v>397.42521723987898</v>
      </c>
      <c r="Y131" s="153">
        <v>805.37059988479496</v>
      </c>
      <c r="Z131" s="153">
        <v>0</v>
      </c>
      <c r="AA131" s="153">
        <v>249.446900547296</v>
      </c>
      <c r="AB131" s="153">
        <v>-658.08614268195799</v>
      </c>
      <c r="AC131" s="153">
        <v>0</v>
      </c>
      <c r="AD131" s="153">
        <v>-568.64169839521901</v>
      </c>
      <c r="AE131" s="153">
        <v>8659.6878945020799</v>
      </c>
      <c r="AF131" s="153">
        <v>8091.0461961068604</v>
      </c>
      <c r="AG131" s="153">
        <f t="shared" si="15"/>
        <v>8659.6878945020799</v>
      </c>
      <c r="AH131" s="153">
        <f t="shared" si="16"/>
        <v>0</v>
      </c>
      <c r="AI131" s="153">
        <f t="shared" si="17"/>
        <v>-658.08614268195799</v>
      </c>
      <c r="AK131" s="152">
        <v>0.84375</v>
      </c>
      <c r="AL131" s="147">
        <v>3661.3847540645202</v>
      </c>
      <c r="AM131" s="147">
        <v>4879.6462051975705</v>
      </c>
      <c r="AN131" s="147">
        <v>918.96045203479298</v>
      </c>
      <c r="AO131" s="147">
        <v>531.10001937756499</v>
      </c>
      <c r="AP131" s="147">
        <v>469.23225312102602</v>
      </c>
      <c r="AQ131" s="147">
        <v>572.86714277169995</v>
      </c>
      <c r="AR131" s="147">
        <v>0</v>
      </c>
      <c r="AS131" s="147">
        <v>19.541034233573701</v>
      </c>
      <c r="AT131" s="147">
        <v>-2848.3784161907101</v>
      </c>
      <c r="AU131" s="147">
        <v>0</v>
      </c>
      <c r="AV131" s="147">
        <v>-676.927457327056</v>
      </c>
      <c r="AW131" s="147">
        <v>8204.3534446100402</v>
      </c>
      <c r="AX131" s="147">
        <v>7527.4259872829798</v>
      </c>
      <c r="AY131" s="147">
        <f t="shared" si="18"/>
        <v>8204.3534446100402</v>
      </c>
      <c r="AZ131" s="153">
        <f t="shared" si="19"/>
        <v>0</v>
      </c>
      <c r="BA131" s="153">
        <f t="shared" si="20"/>
        <v>-2848.3784161907101</v>
      </c>
    </row>
    <row r="132" spans="1:53" s="147" customFormat="1" x14ac:dyDescent="0.2">
      <c r="A132" s="152">
        <v>0.8125</v>
      </c>
      <c r="B132" s="153">
        <v>3661.3603390892099</v>
      </c>
      <c r="C132" s="153">
        <v>3343.1638229713899</v>
      </c>
      <c r="D132" s="153">
        <v>74.995470174149602</v>
      </c>
      <c r="E132" s="153">
        <v>498.245539550758</v>
      </c>
      <c r="F132" s="153">
        <v>259.70561555804198</v>
      </c>
      <c r="G132" s="153">
        <v>883.04662529778705</v>
      </c>
      <c r="H132" s="153">
        <v>0</v>
      </c>
      <c r="I132" s="153">
        <v>36.8457760377133</v>
      </c>
      <c r="J132" s="153">
        <v>-1827.2110786477899</v>
      </c>
      <c r="K132" s="153">
        <v>0</v>
      </c>
      <c r="L132" s="153">
        <v>-523.96200921093396</v>
      </c>
      <c r="M132" s="153">
        <v>6930.1521100312602</v>
      </c>
      <c r="N132" s="153">
        <v>6406.1901008203304</v>
      </c>
      <c r="O132" s="153">
        <f t="shared" si="12"/>
        <v>6930.1521100312602</v>
      </c>
      <c r="P132" s="153">
        <f t="shared" si="13"/>
        <v>0</v>
      </c>
      <c r="Q132" s="153">
        <f t="shared" si="14"/>
        <v>-1827.2110786477899</v>
      </c>
      <c r="S132" s="152">
        <v>0.8125</v>
      </c>
      <c r="T132" s="153">
        <v>3682.2284505251</v>
      </c>
      <c r="U132" s="153">
        <v>3539.2948234412602</v>
      </c>
      <c r="V132" s="153">
        <v>93.646811611511396</v>
      </c>
      <c r="W132" s="153">
        <v>518.05973651662896</v>
      </c>
      <c r="X132" s="153">
        <v>397.58110703398103</v>
      </c>
      <c r="Y132" s="153">
        <v>805.33117888904201</v>
      </c>
      <c r="Z132" s="153">
        <v>0</v>
      </c>
      <c r="AA132" s="153">
        <v>249.037383140587</v>
      </c>
      <c r="AB132" s="153">
        <v>-665.71168907076901</v>
      </c>
      <c r="AC132" s="153">
        <v>0</v>
      </c>
      <c r="AD132" s="153">
        <v>-565.61948934327302</v>
      </c>
      <c r="AE132" s="153">
        <v>8619.4678020873398</v>
      </c>
      <c r="AF132" s="153">
        <v>8053.8483127440704</v>
      </c>
      <c r="AG132" s="153">
        <f t="shared" si="15"/>
        <v>8619.4678020873398</v>
      </c>
      <c r="AH132" s="153">
        <f t="shared" si="16"/>
        <v>0</v>
      </c>
      <c r="AI132" s="153">
        <f t="shared" si="17"/>
        <v>-665.71168907076901</v>
      </c>
      <c r="AK132" s="152">
        <v>0.85416666666666696</v>
      </c>
      <c r="AL132" s="147">
        <v>3663.5788874271302</v>
      </c>
      <c r="AM132" s="147">
        <v>4822.72784584087</v>
      </c>
      <c r="AN132" s="147">
        <v>900.06963335902105</v>
      </c>
      <c r="AO132" s="147">
        <v>531.02628247397001</v>
      </c>
      <c r="AP132" s="147">
        <v>468.95268746498402</v>
      </c>
      <c r="AQ132" s="147">
        <v>572.30409882016397</v>
      </c>
      <c r="AR132" s="147">
        <v>0</v>
      </c>
      <c r="AS132" s="147">
        <v>20.635286172713499</v>
      </c>
      <c r="AT132" s="147">
        <v>-2882.2359768798501</v>
      </c>
      <c r="AU132" s="147">
        <v>0</v>
      </c>
      <c r="AV132" s="147">
        <v>-671.71521299094297</v>
      </c>
      <c r="AW132" s="147">
        <v>8097.0587446789996</v>
      </c>
      <c r="AX132" s="147">
        <v>7425.3435316880596</v>
      </c>
      <c r="AY132" s="147">
        <f t="shared" si="18"/>
        <v>8097.0587446789996</v>
      </c>
      <c r="AZ132" s="153">
        <f t="shared" si="19"/>
        <v>0</v>
      </c>
      <c r="BA132" s="153">
        <f t="shared" si="20"/>
        <v>-2882.2359768798501</v>
      </c>
    </row>
    <row r="133" spans="1:53" s="147" customFormat="1" x14ac:dyDescent="0.2">
      <c r="A133" s="152">
        <v>0.82291666666666696</v>
      </c>
      <c r="B133" s="153">
        <v>3661.31365898484</v>
      </c>
      <c r="C133" s="153">
        <v>3329.2387039316</v>
      </c>
      <c r="D133" s="153">
        <v>74.868484221269895</v>
      </c>
      <c r="E133" s="153">
        <v>498.14041606996898</v>
      </c>
      <c r="F133" s="153">
        <v>255.43346548650899</v>
      </c>
      <c r="G133" s="153">
        <v>883.06636263847395</v>
      </c>
      <c r="H133" s="153">
        <v>0</v>
      </c>
      <c r="I133" s="153">
        <v>35.734189025876503</v>
      </c>
      <c r="J133" s="153">
        <v>-1845.0354858542</v>
      </c>
      <c r="K133" s="153">
        <v>0</v>
      </c>
      <c r="L133" s="153">
        <v>-522.68612443449297</v>
      </c>
      <c r="M133" s="153">
        <v>6892.7597945043399</v>
      </c>
      <c r="N133" s="153">
        <v>6370.0736700698499</v>
      </c>
      <c r="O133" s="153">
        <f t="shared" si="12"/>
        <v>6892.7597945043399</v>
      </c>
      <c r="P133" s="153">
        <f t="shared" si="13"/>
        <v>0</v>
      </c>
      <c r="Q133" s="153">
        <f t="shared" si="14"/>
        <v>-1845.0354858542</v>
      </c>
      <c r="S133" s="152">
        <v>0.82291666666666696</v>
      </c>
      <c r="T133" s="153">
        <v>3681.34154435768</v>
      </c>
      <c r="U133" s="153">
        <v>3507.4021624483898</v>
      </c>
      <c r="V133" s="153">
        <v>91.881025820067606</v>
      </c>
      <c r="W133" s="153">
        <v>518.58519715282205</v>
      </c>
      <c r="X133" s="153">
        <v>388.36168931296203</v>
      </c>
      <c r="Y133" s="153">
        <v>796.89748119189903</v>
      </c>
      <c r="Z133" s="153">
        <v>0</v>
      </c>
      <c r="AA133" s="153">
        <v>249.23136969096601</v>
      </c>
      <c r="AB133" s="153">
        <v>-636.551944775317</v>
      </c>
      <c r="AC133" s="153">
        <v>0</v>
      </c>
      <c r="AD133" s="153">
        <v>-562.49869732407001</v>
      </c>
      <c r="AE133" s="153">
        <v>8597.1485251994709</v>
      </c>
      <c r="AF133" s="153">
        <v>8034.6498278753998</v>
      </c>
      <c r="AG133" s="153">
        <f t="shared" si="15"/>
        <v>8597.1485251994709</v>
      </c>
      <c r="AH133" s="153">
        <f t="shared" si="16"/>
        <v>0</v>
      </c>
      <c r="AI133" s="153">
        <f t="shared" si="17"/>
        <v>-636.551944775317</v>
      </c>
      <c r="AK133" s="152">
        <v>0.86458333333333304</v>
      </c>
      <c r="AL133" s="147">
        <v>3666.60001749312</v>
      </c>
      <c r="AM133" s="147">
        <v>4800.6212910617896</v>
      </c>
      <c r="AN133" s="147">
        <v>893.42709073405297</v>
      </c>
      <c r="AO133" s="147">
        <v>528.59803519193804</v>
      </c>
      <c r="AP133" s="147">
        <v>454.205245381645</v>
      </c>
      <c r="AQ133" s="147">
        <v>510.266670468065</v>
      </c>
      <c r="AR133" s="147">
        <v>0</v>
      </c>
      <c r="AS133" s="147">
        <v>21.525022643410601</v>
      </c>
      <c r="AT133" s="147">
        <v>-2861.1620718118602</v>
      </c>
      <c r="AU133" s="147">
        <v>0</v>
      </c>
      <c r="AV133" s="147">
        <v>-668.79688271587997</v>
      </c>
      <c r="AW133" s="147">
        <v>8014.0813011621603</v>
      </c>
      <c r="AX133" s="147">
        <v>7345.2844184462801</v>
      </c>
      <c r="AY133" s="147">
        <f t="shared" si="18"/>
        <v>8014.0813011621603</v>
      </c>
      <c r="AZ133" s="153">
        <f t="shared" si="19"/>
        <v>0</v>
      </c>
      <c r="BA133" s="153">
        <f t="shared" si="20"/>
        <v>-2861.1620718118602</v>
      </c>
    </row>
    <row r="134" spans="1:53" s="147" customFormat="1" x14ac:dyDescent="0.2">
      <c r="A134" s="152">
        <v>0.83333333333333304</v>
      </c>
      <c r="B134" s="153">
        <v>3660.78011858022</v>
      </c>
      <c r="C134" s="153">
        <v>3361.3374654557902</v>
      </c>
      <c r="D134" s="153">
        <v>75.289543953791494</v>
      </c>
      <c r="E134" s="153">
        <v>499.21481757189798</v>
      </c>
      <c r="F134" s="153">
        <v>203.21231246751901</v>
      </c>
      <c r="G134" s="153">
        <v>824.93494792545903</v>
      </c>
      <c r="H134" s="153">
        <v>0</v>
      </c>
      <c r="I134" s="153">
        <v>34.062597234959803</v>
      </c>
      <c r="J134" s="153">
        <v>-1717.2005270166001</v>
      </c>
      <c r="K134" s="153">
        <v>0</v>
      </c>
      <c r="L134" s="153">
        <v>-524.36815603257503</v>
      </c>
      <c r="M134" s="153">
        <v>6941.6312761730396</v>
      </c>
      <c r="N134" s="153">
        <v>6417.2631201404602</v>
      </c>
      <c r="O134" s="153">
        <f t="shared" si="12"/>
        <v>6941.6312761730396</v>
      </c>
      <c r="P134" s="153">
        <f t="shared" si="13"/>
        <v>0</v>
      </c>
      <c r="Q134" s="153">
        <f t="shared" si="14"/>
        <v>-1717.2005270166001</v>
      </c>
      <c r="S134" s="152">
        <v>0.83333333333333304</v>
      </c>
      <c r="T134" s="153">
        <v>3680.53467106075</v>
      </c>
      <c r="U134" s="153">
        <v>3597.52462418286</v>
      </c>
      <c r="V134" s="153">
        <v>93.292317165828294</v>
      </c>
      <c r="W134" s="153">
        <v>515.79283625765095</v>
      </c>
      <c r="X134" s="153">
        <v>279.80678173069902</v>
      </c>
      <c r="Y134" s="153">
        <v>343.18319179428102</v>
      </c>
      <c r="Z134" s="153">
        <v>0</v>
      </c>
      <c r="AA134" s="153">
        <v>248.14154367178901</v>
      </c>
      <c r="AB134" s="153">
        <v>-217.93490205541499</v>
      </c>
      <c r="AC134" s="153">
        <v>0</v>
      </c>
      <c r="AD134" s="153">
        <v>-563.83246480463299</v>
      </c>
      <c r="AE134" s="153">
        <v>8540.3410638084406</v>
      </c>
      <c r="AF134" s="153">
        <v>7976.5085990038096</v>
      </c>
      <c r="AG134" s="153">
        <f t="shared" si="15"/>
        <v>8540.3410638084406</v>
      </c>
      <c r="AH134" s="153">
        <f t="shared" si="16"/>
        <v>0</v>
      </c>
      <c r="AI134" s="153">
        <f t="shared" si="17"/>
        <v>-217.93490205541499</v>
      </c>
      <c r="AK134" s="152">
        <v>0.875</v>
      </c>
      <c r="AL134" s="147">
        <v>3665.55292035195</v>
      </c>
      <c r="AM134" s="147">
        <v>4950.62224191121</v>
      </c>
      <c r="AN134" s="147">
        <v>921.54255977222999</v>
      </c>
      <c r="AO134" s="147">
        <v>514.751529942356</v>
      </c>
      <c r="AP134" s="147">
        <v>247.376403203195</v>
      </c>
      <c r="AQ134" s="147">
        <v>428.86243799504302</v>
      </c>
      <c r="AR134" s="147">
        <v>0</v>
      </c>
      <c r="AS134" s="147">
        <v>19.7280802336122</v>
      </c>
      <c r="AT134" s="147">
        <v>-2828.82315467734</v>
      </c>
      <c r="AU134" s="147">
        <v>0</v>
      </c>
      <c r="AV134" s="147">
        <v>-678.93650864600204</v>
      </c>
      <c r="AW134" s="147">
        <v>7919.6130187322597</v>
      </c>
      <c r="AX134" s="147">
        <v>7240.6765100862604</v>
      </c>
      <c r="AY134" s="147">
        <f t="shared" si="18"/>
        <v>7919.6130187322597</v>
      </c>
      <c r="AZ134" s="153">
        <f t="shared" si="19"/>
        <v>0</v>
      </c>
      <c r="BA134" s="153">
        <f t="shared" si="20"/>
        <v>-2828.82315467734</v>
      </c>
    </row>
    <row r="135" spans="1:53" s="147" customFormat="1" x14ac:dyDescent="0.2">
      <c r="A135" s="152">
        <v>0.84375</v>
      </c>
      <c r="B135" s="153">
        <v>3660.5333669298202</v>
      </c>
      <c r="C135" s="153">
        <v>3322.8205799744001</v>
      </c>
      <c r="D135" s="153">
        <v>75.216026656178599</v>
      </c>
      <c r="E135" s="153">
        <v>495.76676639236001</v>
      </c>
      <c r="F135" s="153">
        <v>196.67313176099</v>
      </c>
      <c r="G135" s="153">
        <v>815.16517724936</v>
      </c>
      <c r="H135" s="153">
        <v>0</v>
      </c>
      <c r="I135" s="153">
        <v>34.804362016743099</v>
      </c>
      <c r="J135" s="153">
        <v>-1672.0397435075299</v>
      </c>
      <c r="K135" s="153">
        <v>0</v>
      </c>
      <c r="L135" s="153">
        <v>-520.64390950972097</v>
      </c>
      <c r="M135" s="153">
        <v>6928.9396674723203</v>
      </c>
      <c r="N135" s="153">
        <v>6408.2957579626</v>
      </c>
      <c r="O135" s="153">
        <f t="shared" si="12"/>
        <v>6928.9396674723203</v>
      </c>
      <c r="P135" s="153">
        <f t="shared" si="13"/>
        <v>0</v>
      </c>
      <c r="Q135" s="153">
        <f t="shared" si="14"/>
        <v>-1672.0397435075299</v>
      </c>
      <c r="S135" s="152">
        <v>0.84375</v>
      </c>
      <c r="T135" s="153">
        <v>3682.5751836569002</v>
      </c>
      <c r="U135" s="153">
        <v>3627.5543136595302</v>
      </c>
      <c r="V135" s="153">
        <v>94.248784341952501</v>
      </c>
      <c r="W135" s="153">
        <v>516.21901586890601</v>
      </c>
      <c r="X135" s="153">
        <v>267.85389285693901</v>
      </c>
      <c r="Y135" s="153">
        <v>216.343496157814</v>
      </c>
      <c r="Z135" s="153">
        <v>0</v>
      </c>
      <c r="AA135" s="153">
        <v>248.96082741500501</v>
      </c>
      <c r="AB135" s="153">
        <v>-196.156343345528</v>
      </c>
      <c r="AC135" s="153">
        <v>0</v>
      </c>
      <c r="AD135" s="153">
        <v>-565.00594542211502</v>
      </c>
      <c r="AE135" s="153">
        <v>8457.5991706115092</v>
      </c>
      <c r="AF135" s="153">
        <v>7892.5932251894001</v>
      </c>
      <c r="AG135" s="153">
        <f t="shared" si="15"/>
        <v>8457.5991706115092</v>
      </c>
      <c r="AH135" s="153">
        <f t="shared" si="16"/>
        <v>0</v>
      </c>
      <c r="AI135" s="153">
        <f t="shared" si="17"/>
        <v>-196.156343345528</v>
      </c>
      <c r="AK135" s="152">
        <v>0.88541666666666696</v>
      </c>
      <c r="AL135" s="147">
        <v>3667.5937095865002</v>
      </c>
      <c r="AM135" s="147">
        <v>4973.4725907101702</v>
      </c>
      <c r="AN135" s="147">
        <v>926.58635086770698</v>
      </c>
      <c r="AO135" s="147">
        <v>514.18728894267997</v>
      </c>
      <c r="AP135" s="147">
        <v>221.832935501919</v>
      </c>
      <c r="AQ135" s="147">
        <v>424.86046143202799</v>
      </c>
      <c r="AR135" s="147">
        <v>0</v>
      </c>
      <c r="AS135" s="147">
        <v>18.5442417933582</v>
      </c>
      <c r="AT135" s="147">
        <v>-2857.3291654223899</v>
      </c>
      <c r="AU135" s="147">
        <v>0</v>
      </c>
      <c r="AV135" s="147">
        <v>-680.83461943923203</v>
      </c>
      <c r="AW135" s="147">
        <v>7889.7484134119704</v>
      </c>
      <c r="AX135" s="147">
        <v>7208.9137939727398</v>
      </c>
      <c r="AY135" s="147">
        <f t="shared" si="18"/>
        <v>7889.7484134119704</v>
      </c>
      <c r="AZ135" s="153">
        <f t="shared" si="19"/>
        <v>0</v>
      </c>
      <c r="BA135" s="153">
        <f t="shared" si="20"/>
        <v>-2857.3291654223899</v>
      </c>
    </row>
    <row r="136" spans="1:53" s="147" customFormat="1" x14ac:dyDescent="0.2">
      <c r="A136" s="152">
        <v>0.85416666666666696</v>
      </c>
      <c r="B136" s="153">
        <v>3661.18693723657</v>
      </c>
      <c r="C136" s="153">
        <v>3307.13990481467</v>
      </c>
      <c r="D136" s="153">
        <v>75.276177682317396</v>
      </c>
      <c r="E136" s="153">
        <v>498.50283676041897</v>
      </c>
      <c r="F136" s="153">
        <v>196.49220396625299</v>
      </c>
      <c r="G136" s="153">
        <v>814.05258914102399</v>
      </c>
      <c r="H136" s="153">
        <v>0</v>
      </c>
      <c r="I136" s="153">
        <v>37.6870297648302</v>
      </c>
      <c r="J136" s="153">
        <v>-1730.5862269373099</v>
      </c>
      <c r="K136" s="153">
        <v>0</v>
      </c>
      <c r="L136" s="153">
        <v>-519.47169755745199</v>
      </c>
      <c r="M136" s="153">
        <v>6859.7514524287699</v>
      </c>
      <c r="N136" s="153">
        <v>6340.2797548713097</v>
      </c>
      <c r="O136" s="153">
        <f t="shared" si="12"/>
        <v>6859.7514524287699</v>
      </c>
      <c r="P136" s="153">
        <f t="shared" si="13"/>
        <v>0</v>
      </c>
      <c r="Q136" s="153">
        <f t="shared" si="14"/>
        <v>-1730.5862269373099</v>
      </c>
      <c r="S136" s="152">
        <v>0.85416666666666696</v>
      </c>
      <c r="T136" s="153">
        <v>3682.1284419971398</v>
      </c>
      <c r="U136" s="153">
        <v>3537.59811144982</v>
      </c>
      <c r="V136" s="153">
        <v>92.750542269759293</v>
      </c>
      <c r="W136" s="153">
        <v>513.65670607995901</v>
      </c>
      <c r="X136" s="153">
        <v>267.89173893411999</v>
      </c>
      <c r="Y136" s="153">
        <v>216.396442243129</v>
      </c>
      <c r="Z136" s="153">
        <v>0</v>
      </c>
      <c r="AA136" s="153">
        <v>252.065162758751</v>
      </c>
      <c r="AB136" s="153">
        <v>-203.747909539924</v>
      </c>
      <c r="AC136" s="153">
        <v>0</v>
      </c>
      <c r="AD136" s="153">
        <v>-556.69466471651299</v>
      </c>
      <c r="AE136" s="153">
        <v>8358.7392361927505</v>
      </c>
      <c r="AF136" s="153">
        <v>7802.04457147623</v>
      </c>
      <c r="AG136" s="153">
        <f t="shared" si="15"/>
        <v>8358.7392361927505</v>
      </c>
      <c r="AH136" s="153">
        <f t="shared" si="16"/>
        <v>0</v>
      </c>
      <c r="AI136" s="153">
        <f t="shared" si="17"/>
        <v>-203.747909539924</v>
      </c>
      <c r="AK136" s="152">
        <v>0.89583333333333304</v>
      </c>
      <c r="AL136" s="147">
        <v>3668.3873444170399</v>
      </c>
      <c r="AM136" s="147">
        <v>4918.0022289235103</v>
      </c>
      <c r="AN136" s="147">
        <v>917.73629197967102</v>
      </c>
      <c r="AO136" s="147">
        <v>514.47684927031105</v>
      </c>
      <c r="AP136" s="147">
        <v>221.87046363744199</v>
      </c>
      <c r="AQ136" s="147">
        <v>433.95865395339098</v>
      </c>
      <c r="AR136" s="147">
        <v>0</v>
      </c>
      <c r="AS136" s="147">
        <v>17.363318645833498</v>
      </c>
      <c r="AT136" s="147">
        <v>-2868.5404303514401</v>
      </c>
      <c r="AU136" s="147">
        <v>0</v>
      </c>
      <c r="AV136" s="147">
        <v>-675.96006042149395</v>
      </c>
      <c r="AW136" s="147">
        <v>7823.2547204757602</v>
      </c>
      <c r="AX136" s="147">
        <v>7147.29466005426</v>
      </c>
      <c r="AY136" s="147">
        <f t="shared" si="18"/>
        <v>7823.2547204757602</v>
      </c>
      <c r="AZ136" s="153">
        <f t="shared" si="19"/>
        <v>0</v>
      </c>
      <c r="BA136" s="153">
        <f t="shared" si="20"/>
        <v>-2868.5404303514401</v>
      </c>
    </row>
    <row r="137" spans="1:53" s="147" customFormat="1" x14ac:dyDescent="0.2">
      <c r="A137" s="152">
        <v>0.86458333333333304</v>
      </c>
      <c r="B137" s="153">
        <v>3662.2206727881298</v>
      </c>
      <c r="C137" s="153">
        <v>3271.2988221351902</v>
      </c>
      <c r="D137" s="153">
        <v>72.9102221935279</v>
      </c>
      <c r="E137" s="153">
        <v>497.97970312493499</v>
      </c>
      <c r="F137" s="153">
        <v>195.555194379846</v>
      </c>
      <c r="G137" s="153">
        <v>813.92751097715905</v>
      </c>
      <c r="H137" s="153">
        <v>0</v>
      </c>
      <c r="I137" s="153">
        <v>36.086068903257299</v>
      </c>
      <c r="J137" s="153">
        <v>-1782.95741894105</v>
      </c>
      <c r="K137" s="153">
        <v>0</v>
      </c>
      <c r="L137" s="153">
        <v>-516.30423926247602</v>
      </c>
      <c r="M137" s="153">
        <v>6767.0207755609999</v>
      </c>
      <c r="N137" s="153">
        <v>6250.7165362985197</v>
      </c>
      <c r="O137" s="153">
        <f t="shared" si="12"/>
        <v>6767.0207755609999</v>
      </c>
      <c r="P137" s="153">
        <f t="shared" si="13"/>
        <v>0</v>
      </c>
      <c r="Q137" s="153">
        <f t="shared" si="14"/>
        <v>-1782.95741894105</v>
      </c>
      <c r="S137" s="152">
        <v>0.86458333333333304</v>
      </c>
      <c r="T137" s="153">
        <v>3682.1217183243298</v>
      </c>
      <c r="U137" s="153">
        <v>3497.4030791827699</v>
      </c>
      <c r="V137" s="153">
        <v>90.095175614727694</v>
      </c>
      <c r="W137" s="153">
        <v>516.08269172849498</v>
      </c>
      <c r="X137" s="153">
        <v>262.98725414171599</v>
      </c>
      <c r="Y137" s="153">
        <v>216.30378937095</v>
      </c>
      <c r="Z137" s="153">
        <v>0</v>
      </c>
      <c r="AA137" s="153">
        <v>258.55918652875602</v>
      </c>
      <c r="AB137" s="153">
        <v>-271.73153361122502</v>
      </c>
      <c r="AC137" s="153">
        <v>0</v>
      </c>
      <c r="AD137" s="153">
        <v>-553.18045606239195</v>
      </c>
      <c r="AE137" s="153">
        <v>8251.8213612805303</v>
      </c>
      <c r="AF137" s="153">
        <v>7698.6409052181298</v>
      </c>
      <c r="AG137" s="153">
        <f t="shared" si="15"/>
        <v>8251.8213612805303</v>
      </c>
      <c r="AH137" s="153">
        <f t="shared" si="16"/>
        <v>0</v>
      </c>
      <c r="AI137" s="153">
        <f t="shared" si="17"/>
        <v>-271.73153361122502</v>
      </c>
      <c r="AK137" s="152">
        <v>0.90625</v>
      </c>
      <c r="AL137" s="147">
        <v>3668.8608420373498</v>
      </c>
      <c r="AM137" s="147">
        <v>4860.1034212928198</v>
      </c>
      <c r="AN137" s="147">
        <v>905.94291754199799</v>
      </c>
      <c r="AO137" s="147">
        <v>511.431732315771</v>
      </c>
      <c r="AP137" s="147">
        <v>219.652746535018</v>
      </c>
      <c r="AQ137" s="147">
        <v>435.69233227090803</v>
      </c>
      <c r="AR137" s="147">
        <v>0</v>
      </c>
      <c r="AS137" s="147">
        <v>15.988065111448099</v>
      </c>
      <c r="AT137" s="147">
        <v>-2867.0915045123002</v>
      </c>
      <c r="AU137" s="147">
        <v>0</v>
      </c>
      <c r="AV137" s="147">
        <v>-670.51374551909601</v>
      </c>
      <c r="AW137" s="147">
        <v>7750.58055259302</v>
      </c>
      <c r="AX137" s="147">
        <v>7080.0668070739202</v>
      </c>
      <c r="AY137" s="147">
        <f t="shared" si="18"/>
        <v>7750.58055259302</v>
      </c>
      <c r="AZ137" s="153">
        <f t="shared" si="19"/>
        <v>0</v>
      </c>
      <c r="BA137" s="153">
        <f t="shared" si="20"/>
        <v>-2867.0915045123002</v>
      </c>
    </row>
    <row r="138" spans="1:53" s="147" customFormat="1" x14ac:dyDescent="0.2">
      <c r="A138" s="152">
        <v>0.875</v>
      </c>
      <c r="B138" s="153">
        <v>3663.24100836554</v>
      </c>
      <c r="C138" s="153">
        <v>3188.86640441484</v>
      </c>
      <c r="D138" s="153">
        <v>73.565203149822594</v>
      </c>
      <c r="E138" s="153">
        <v>492.17669111096302</v>
      </c>
      <c r="F138" s="153">
        <v>217.23839857820599</v>
      </c>
      <c r="G138" s="153">
        <v>503.807088945494</v>
      </c>
      <c r="H138" s="153">
        <v>0</v>
      </c>
      <c r="I138" s="153">
        <v>37.810191084027402</v>
      </c>
      <c r="J138" s="153">
        <v>-1527.00619232444</v>
      </c>
      <c r="K138" s="153">
        <v>0</v>
      </c>
      <c r="L138" s="153">
        <v>-505.21275427803801</v>
      </c>
      <c r="M138" s="153">
        <v>6649.69879332445</v>
      </c>
      <c r="N138" s="153">
        <v>6144.48603904641</v>
      </c>
      <c r="O138" s="153">
        <f t="shared" si="12"/>
        <v>6649.69879332445</v>
      </c>
      <c r="P138" s="153">
        <f t="shared" si="13"/>
        <v>0</v>
      </c>
      <c r="Q138" s="153">
        <f t="shared" si="14"/>
        <v>-1527.00619232444</v>
      </c>
      <c r="S138" s="152">
        <v>0.875</v>
      </c>
      <c r="T138" s="153">
        <v>3681.7149768197401</v>
      </c>
      <c r="U138" s="153">
        <v>3614.7555528467601</v>
      </c>
      <c r="V138" s="153">
        <v>86.744199065850907</v>
      </c>
      <c r="W138" s="153">
        <v>509.26967113077399</v>
      </c>
      <c r="X138" s="153">
        <v>219.957208718716</v>
      </c>
      <c r="Y138" s="153">
        <v>270.31728075243802</v>
      </c>
      <c r="Z138" s="153">
        <v>0</v>
      </c>
      <c r="AA138" s="153">
        <v>262.20124535569499</v>
      </c>
      <c r="AB138" s="153">
        <v>-479.03347539394099</v>
      </c>
      <c r="AC138" s="153">
        <v>0</v>
      </c>
      <c r="AD138" s="153">
        <v>-563.80472464977697</v>
      </c>
      <c r="AE138" s="153">
        <v>8165.9266592960303</v>
      </c>
      <c r="AF138" s="153">
        <v>7602.1219346462503</v>
      </c>
      <c r="AG138" s="153">
        <f t="shared" si="15"/>
        <v>8165.9266592960303</v>
      </c>
      <c r="AH138" s="153">
        <f t="shared" si="16"/>
        <v>0</v>
      </c>
      <c r="AI138" s="153">
        <f t="shared" si="17"/>
        <v>-479.03347539394099</v>
      </c>
      <c r="AK138" s="152">
        <v>0.91666666666666696</v>
      </c>
      <c r="AL138" s="147">
        <v>3669.2476541471801</v>
      </c>
      <c r="AM138" s="147">
        <v>4864.1215413254404</v>
      </c>
      <c r="AN138" s="147">
        <v>814.55259267229496</v>
      </c>
      <c r="AO138" s="147">
        <v>458.95294059167901</v>
      </c>
      <c r="AP138" s="147">
        <v>173.12344539194899</v>
      </c>
      <c r="AQ138" s="147">
        <v>251.49524331431499</v>
      </c>
      <c r="AR138" s="147">
        <v>0</v>
      </c>
      <c r="AS138" s="147">
        <v>14.438994530772799</v>
      </c>
      <c r="AT138" s="147">
        <v>-2521.8691144040699</v>
      </c>
      <c r="AU138" s="147">
        <v>0</v>
      </c>
      <c r="AV138" s="147">
        <v>-663.82392724016995</v>
      </c>
      <c r="AW138" s="147">
        <v>7724.0632975695598</v>
      </c>
      <c r="AX138" s="147">
        <v>7060.2393703293901</v>
      </c>
      <c r="AY138" s="147">
        <f t="shared" si="18"/>
        <v>7724.0632975695598</v>
      </c>
      <c r="AZ138" s="153">
        <f t="shared" si="19"/>
        <v>0</v>
      </c>
      <c r="BA138" s="153">
        <f t="shared" si="20"/>
        <v>-2521.8691144040699</v>
      </c>
    </row>
    <row r="139" spans="1:53" s="147" customFormat="1" x14ac:dyDescent="0.2">
      <c r="A139" s="152">
        <v>0.88541666666666696</v>
      </c>
      <c r="B139" s="153">
        <v>3664.9416165068201</v>
      </c>
      <c r="C139" s="153">
        <v>3175.8752661001599</v>
      </c>
      <c r="D139" s="153">
        <v>75.269493781715198</v>
      </c>
      <c r="E139" s="153">
        <v>495.16112822850499</v>
      </c>
      <c r="F139" s="153">
        <v>219.683977221823</v>
      </c>
      <c r="G139" s="153">
        <v>474.81968402342602</v>
      </c>
      <c r="H139" s="153">
        <v>0</v>
      </c>
      <c r="I139" s="153">
        <v>31.811258872831399</v>
      </c>
      <c r="J139" s="153">
        <v>-1580.5275386363901</v>
      </c>
      <c r="K139" s="153">
        <v>0</v>
      </c>
      <c r="L139" s="153">
        <v>-503.92263066060798</v>
      </c>
      <c r="M139" s="153">
        <v>6557.0348860988897</v>
      </c>
      <c r="N139" s="153">
        <v>6053.11225543828</v>
      </c>
      <c r="O139" s="153">
        <f t="shared" si="12"/>
        <v>6557.0348860988897</v>
      </c>
      <c r="P139" s="153">
        <f t="shared" si="13"/>
        <v>0</v>
      </c>
      <c r="Q139" s="153">
        <f t="shared" si="14"/>
        <v>-1580.5275386363901</v>
      </c>
      <c r="S139" s="152">
        <v>0.88541666666666696</v>
      </c>
      <c r="T139" s="153">
        <v>3681.97500224847</v>
      </c>
      <c r="U139" s="153">
        <v>3538.5900290595</v>
      </c>
      <c r="V139" s="153">
        <v>85.506809683253294</v>
      </c>
      <c r="W139" s="153">
        <v>510.59663750699599</v>
      </c>
      <c r="X139" s="153">
        <v>219.957208718716</v>
      </c>
      <c r="Y139" s="153">
        <v>368.27654504409003</v>
      </c>
      <c r="Z139" s="153">
        <v>0</v>
      </c>
      <c r="AA139" s="153">
        <v>263.446268258663</v>
      </c>
      <c r="AB139" s="153">
        <v>-586.005549532396</v>
      </c>
      <c r="AC139" s="153">
        <v>0</v>
      </c>
      <c r="AD139" s="153">
        <v>-558.20978031934601</v>
      </c>
      <c r="AE139" s="153">
        <v>8082.3429509872904</v>
      </c>
      <c r="AF139" s="153">
        <v>7524.1331706679503</v>
      </c>
      <c r="AG139" s="153">
        <f t="shared" si="15"/>
        <v>8082.3429509872904</v>
      </c>
      <c r="AH139" s="153">
        <f t="shared" si="16"/>
        <v>0</v>
      </c>
      <c r="AI139" s="153">
        <f t="shared" si="17"/>
        <v>-586.005549532396</v>
      </c>
      <c r="AK139" s="152">
        <v>0.92708333333333304</v>
      </c>
      <c r="AL139" s="147">
        <v>3672.1886929235102</v>
      </c>
      <c r="AM139" s="147">
        <v>4918.4202160854302</v>
      </c>
      <c r="AN139" s="147">
        <v>658.542835702297</v>
      </c>
      <c r="AO139" s="147">
        <v>450.61905886068399</v>
      </c>
      <c r="AP139" s="147">
        <v>171.40093416498101</v>
      </c>
      <c r="AQ139" s="147">
        <v>314.4087641758</v>
      </c>
      <c r="AR139" s="147">
        <v>0</v>
      </c>
      <c r="AS139" s="147">
        <v>11.432628262583799</v>
      </c>
      <c r="AT139" s="147">
        <v>-2464.9156894172202</v>
      </c>
      <c r="AU139" s="147">
        <v>0</v>
      </c>
      <c r="AV139" s="147">
        <v>-666.40848506373402</v>
      </c>
      <c r="AW139" s="147">
        <v>7732.0974407580698</v>
      </c>
      <c r="AX139" s="147">
        <v>7065.6889556943397</v>
      </c>
      <c r="AY139" s="147">
        <f t="shared" si="18"/>
        <v>7732.0974407580698</v>
      </c>
      <c r="AZ139" s="153">
        <f t="shared" si="19"/>
        <v>0</v>
      </c>
      <c r="BA139" s="153">
        <f t="shared" si="20"/>
        <v>-2464.9156894172202</v>
      </c>
    </row>
    <row r="140" spans="1:53" s="147" customFormat="1" x14ac:dyDescent="0.2">
      <c r="A140" s="152">
        <v>0.89583333333333304</v>
      </c>
      <c r="B140" s="153">
        <v>3667.00233063634</v>
      </c>
      <c r="C140" s="153">
        <v>3136.35587770957</v>
      </c>
      <c r="D140" s="153">
        <v>71.987900510449606</v>
      </c>
      <c r="E140" s="153">
        <v>486.19463573878301</v>
      </c>
      <c r="F140" s="153">
        <v>211.08374050978901</v>
      </c>
      <c r="G140" s="153">
        <v>474.02918383978903</v>
      </c>
      <c r="H140" s="153">
        <v>0</v>
      </c>
      <c r="I140" s="153">
        <v>29.0745667702544</v>
      </c>
      <c r="J140" s="153">
        <v>-1609.8404925116899</v>
      </c>
      <c r="K140" s="153">
        <v>0</v>
      </c>
      <c r="L140" s="153">
        <v>-499.95459586384499</v>
      </c>
      <c r="M140" s="153">
        <v>6465.8877432032896</v>
      </c>
      <c r="N140" s="153">
        <v>5965.9331473394504</v>
      </c>
      <c r="O140" s="153">
        <f t="shared" si="12"/>
        <v>6465.8877432032896</v>
      </c>
      <c r="P140" s="153">
        <f t="shared" si="13"/>
        <v>0</v>
      </c>
      <c r="Q140" s="153">
        <f t="shared" si="14"/>
        <v>-1609.8404925116899</v>
      </c>
      <c r="S140" s="152">
        <v>0.89583333333333304</v>
      </c>
      <c r="T140" s="153">
        <v>3682.88190035344</v>
      </c>
      <c r="U140" s="153">
        <v>3443.5277587671299</v>
      </c>
      <c r="V140" s="153">
        <v>77.808253947707001</v>
      </c>
      <c r="W140" s="153">
        <v>507.87191394892301</v>
      </c>
      <c r="X140" s="153">
        <v>219.90337499493401</v>
      </c>
      <c r="Y140" s="153">
        <v>367.56799718036598</v>
      </c>
      <c r="Z140" s="153">
        <v>0</v>
      </c>
      <c r="AA140" s="153">
        <v>261.320762066616</v>
      </c>
      <c r="AB140" s="153">
        <v>-560.55138068702502</v>
      </c>
      <c r="AC140" s="153">
        <v>0</v>
      </c>
      <c r="AD140" s="153">
        <v>-549.354350371397</v>
      </c>
      <c r="AE140" s="153">
        <v>8000.3305805720902</v>
      </c>
      <c r="AF140" s="153">
        <v>7450.9762302006902</v>
      </c>
      <c r="AG140" s="153">
        <f t="shared" si="15"/>
        <v>8000.3305805720902</v>
      </c>
      <c r="AH140" s="153">
        <f t="shared" si="16"/>
        <v>0</v>
      </c>
      <c r="AI140" s="153">
        <f t="shared" si="17"/>
        <v>-560.55138068702502</v>
      </c>
      <c r="AK140" s="152">
        <v>0.9375</v>
      </c>
      <c r="AL140" s="147">
        <v>3674.0894078818201</v>
      </c>
      <c r="AM140" s="147">
        <v>5022.9320792456901</v>
      </c>
      <c r="AN140" s="147">
        <v>506.807597095723</v>
      </c>
      <c r="AO140" s="147">
        <v>449.31853844561903</v>
      </c>
      <c r="AP140" s="147">
        <v>171.34503425721701</v>
      </c>
      <c r="AQ140" s="147">
        <v>313.57804909992598</v>
      </c>
      <c r="AR140" s="147">
        <v>0</v>
      </c>
      <c r="AS140" s="147">
        <v>9.9643100001528904</v>
      </c>
      <c r="AT140" s="147">
        <v>-2463.3320481964902</v>
      </c>
      <c r="AU140" s="147">
        <v>0</v>
      </c>
      <c r="AV140" s="147">
        <v>-673.03579879185202</v>
      </c>
      <c r="AW140" s="147">
        <v>7684.7029678296503</v>
      </c>
      <c r="AX140" s="147">
        <v>7011.6671690377998</v>
      </c>
      <c r="AY140" s="147">
        <f t="shared" si="18"/>
        <v>7684.7029678296503</v>
      </c>
      <c r="AZ140" s="153">
        <f t="shared" si="19"/>
        <v>0</v>
      </c>
      <c r="BA140" s="153">
        <f t="shared" si="20"/>
        <v>-2463.3320481964902</v>
      </c>
    </row>
    <row r="141" spans="1:53" s="147" customFormat="1" x14ac:dyDescent="0.2">
      <c r="A141" s="152">
        <v>0.90625</v>
      </c>
      <c r="B141" s="153">
        <v>3668.4762626656502</v>
      </c>
      <c r="C141" s="153">
        <v>3125.1729454215201</v>
      </c>
      <c r="D141" s="153">
        <v>70.798239630317894</v>
      </c>
      <c r="E141" s="153">
        <v>481.59974233469001</v>
      </c>
      <c r="F141" s="153">
        <v>207.475871014234</v>
      </c>
      <c r="G141" s="153">
        <v>450.94248434556101</v>
      </c>
      <c r="H141" s="153">
        <v>0</v>
      </c>
      <c r="I141" s="153">
        <v>26.996839471021499</v>
      </c>
      <c r="J141" s="153">
        <v>-1592.71476570042</v>
      </c>
      <c r="K141" s="153">
        <v>0</v>
      </c>
      <c r="L141" s="153">
        <v>-498.45903530187798</v>
      </c>
      <c r="M141" s="153">
        <v>6438.7476191825699</v>
      </c>
      <c r="N141" s="153">
        <v>5940.2885838806897</v>
      </c>
      <c r="O141" s="153">
        <f t="shared" si="12"/>
        <v>6438.7476191825699</v>
      </c>
      <c r="P141" s="153">
        <f t="shared" si="13"/>
        <v>0</v>
      </c>
      <c r="Q141" s="153">
        <f t="shared" si="14"/>
        <v>-1592.71476570042</v>
      </c>
      <c r="S141" s="152">
        <v>0.90625</v>
      </c>
      <c r="T141" s="153">
        <v>3683.3286908534401</v>
      </c>
      <c r="U141" s="153">
        <v>3389.2812152947199</v>
      </c>
      <c r="V141" s="153">
        <v>75.072624023810704</v>
      </c>
      <c r="W141" s="153">
        <v>504.37857806533901</v>
      </c>
      <c r="X141" s="153">
        <v>219.88991656398801</v>
      </c>
      <c r="Y141" s="153">
        <v>369.07113319980499</v>
      </c>
      <c r="Z141" s="153">
        <v>0</v>
      </c>
      <c r="AA141" s="153">
        <v>261.18166092161403</v>
      </c>
      <c r="AB141" s="153">
        <v>-543.90902756413197</v>
      </c>
      <c r="AC141" s="153">
        <v>0</v>
      </c>
      <c r="AD141" s="153">
        <v>-544.251688221731</v>
      </c>
      <c r="AE141" s="153">
        <v>7958.2947913585804</v>
      </c>
      <c r="AF141" s="153">
        <v>7414.0431031368498</v>
      </c>
      <c r="AG141" s="153">
        <f t="shared" si="15"/>
        <v>7958.2947913585804</v>
      </c>
      <c r="AH141" s="153">
        <f t="shared" si="16"/>
        <v>0</v>
      </c>
      <c r="AI141" s="153">
        <f t="shared" si="17"/>
        <v>-543.90902756413197</v>
      </c>
      <c r="AK141" s="152">
        <v>0.94791666666666696</v>
      </c>
      <c r="AL141" s="147">
        <v>3675.3899347695601</v>
      </c>
      <c r="AM141" s="147">
        <v>5084.4508972563899</v>
      </c>
      <c r="AN141" s="147">
        <v>460.48362913847501</v>
      </c>
      <c r="AO141" s="147">
        <v>448.36678783237301</v>
      </c>
      <c r="AP141" s="147">
        <v>171.33138105075901</v>
      </c>
      <c r="AQ141" s="147">
        <v>204.02813603261799</v>
      </c>
      <c r="AR141" s="147">
        <v>0</v>
      </c>
      <c r="AS141" s="147">
        <v>8.1359631869316207</v>
      </c>
      <c r="AT141" s="147">
        <v>-2380.8348637205299</v>
      </c>
      <c r="AU141" s="147">
        <v>0</v>
      </c>
      <c r="AV141" s="147">
        <v>-676.27980804290598</v>
      </c>
      <c r="AW141" s="147">
        <v>7671.3518655465796</v>
      </c>
      <c r="AX141" s="147">
        <v>6995.0720575036703</v>
      </c>
      <c r="AY141" s="147">
        <f t="shared" si="18"/>
        <v>7671.3518655465796</v>
      </c>
      <c r="AZ141" s="153">
        <f t="shared" si="19"/>
        <v>0</v>
      </c>
      <c r="BA141" s="153">
        <f t="shared" si="20"/>
        <v>-2380.8348637205299</v>
      </c>
    </row>
    <row r="142" spans="1:53" s="147" customFormat="1" x14ac:dyDescent="0.2">
      <c r="A142" s="152">
        <v>0.91666666666666696</v>
      </c>
      <c r="B142" s="153">
        <v>3668.57620074748</v>
      </c>
      <c r="C142" s="153">
        <v>3165.30610573269</v>
      </c>
      <c r="D142" s="153">
        <v>70.838338954650297</v>
      </c>
      <c r="E142" s="153">
        <v>430.20213210196698</v>
      </c>
      <c r="F142" s="153">
        <v>159.37394720734301</v>
      </c>
      <c r="G142" s="153">
        <v>598.12818755565104</v>
      </c>
      <c r="H142" s="153">
        <v>0</v>
      </c>
      <c r="I142" s="153">
        <v>26.590312231343301</v>
      </c>
      <c r="J142" s="153">
        <v>-1706.77481071287</v>
      </c>
      <c r="K142" s="153">
        <v>0</v>
      </c>
      <c r="L142" s="153">
        <v>-500.74912296802103</v>
      </c>
      <c r="M142" s="153">
        <v>6412.2404138182601</v>
      </c>
      <c r="N142" s="153">
        <v>5911.4912908502401</v>
      </c>
      <c r="O142" s="153">
        <f t="shared" si="12"/>
        <v>6412.2404138182601</v>
      </c>
      <c r="P142" s="153">
        <f t="shared" si="13"/>
        <v>0</v>
      </c>
      <c r="Q142" s="153">
        <f t="shared" si="14"/>
        <v>-1706.77481071287</v>
      </c>
      <c r="S142" s="152">
        <v>0.91666666666666696</v>
      </c>
      <c r="T142" s="153">
        <v>3681.7816600251099</v>
      </c>
      <c r="U142" s="153">
        <v>3494.1260138487</v>
      </c>
      <c r="V142" s="153">
        <v>81.640811640666001</v>
      </c>
      <c r="W142" s="153">
        <v>466.518858736232</v>
      </c>
      <c r="X142" s="153">
        <v>218.797780081708</v>
      </c>
      <c r="Y142" s="153">
        <v>97.828285493457599</v>
      </c>
      <c r="Z142" s="153">
        <v>0</v>
      </c>
      <c r="AA142" s="153">
        <v>265.41811659347297</v>
      </c>
      <c r="AB142" s="153">
        <v>-310.25400684695302</v>
      </c>
      <c r="AC142" s="153">
        <v>0</v>
      </c>
      <c r="AD142" s="153">
        <v>-548.39055178074898</v>
      </c>
      <c r="AE142" s="153">
        <v>7995.8575195723897</v>
      </c>
      <c r="AF142" s="153">
        <v>7447.4669677916399</v>
      </c>
      <c r="AG142" s="153">
        <f t="shared" si="15"/>
        <v>7995.8575195723897</v>
      </c>
      <c r="AH142" s="153">
        <f t="shared" si="16"/>
        <v>0</v>
      </c>
      <c r="AI142" s="153">
        <f t="shared" si="17"/>
        <v>-310.25400684695302</v>
      </c>
      <c r="AK142" s="152">
        <v>0.95833333333333304</v>
      </c>
      <c r="AL142" s="147">
        <v>3676.3702918830199</v>
      </c>
      <c r="AM142" s="147">
        <v>5101.5183059656501</v>
      </c>
      <c r="AN142" s="147">
        <v>515.64426619727897</v>
      </c>
      <c r="AO142" s="147">
        <v>436.75902711220499</v>
      </c>
      <c r="AP142" s="147">
        <v>241.03578139522401</v>
      </c>
      <c r="AQ142" s="147">
        <v>181.13051568135501</v>
      </c>
      <c r="AR142" s="147">
        <v>0</v>
      </c>
      <c r="AS142" s="147">
        <v>7.1702556892153497</v>
      </c>
      <c r="AT142" s="147">
        <v>-2559.5297093894101</v>
      </c>
      <c r="AU142" s="147">
        <v>0</v>
      </c>
      <c r="AV142" s="147">
        <v>-678.41940537968901</v>
      </c>
      <c r="AW142" s="147">
        <v>7600.0987345345402</v>
      </c>
      <c r="AX142" s="147">
        <v>6921.6793291548502</v>
      </c>
      <c r="AY142" s="147">
        <f t="shared" si="18"/>
        <v>7600.0987345345402</v>
      </c>
      <c r="AZ142" s="153">
        <f t="shared" si="19"/>
        <v>0</v>
      </c>
      <c r="BA142" s="153">
        <f t="shared" si="20"/>
        <v>-2559.5297093894101</v>
      </c>
    </row>
    <row r="143" spans="1:53" s="147" customFormat="1" x14ac:dyDescent="0.2">
      <c r="A143" s="152">
        <v>0.92708333333333304</v>
      </c>
      <c r="B143" s="153">
        <v>3668.7896722676701</v>
      </c>
      <c r="C143" s="153">
        <v>3162.5708929142302</v>
      </c>
      <c r="D143" s="153">
        <v>70.357126156349906</v>
      </c>
      <c r="E143" s="153">
        <v>430.05412575290097</v>
      </c>
      <c r="F143" s="153">
        <v>158.21020253247201</v>
      </c>
      <c r="G143" s="153">
        <v>616.15354297480303</v>
      </c>
      <c r="H143" s="153">
        <v>0</v>
      </c>
      <c r="I143" s="153">
        <v>26.6455232951993</v>
      </c>
      <c r="J143" s="153">
        <v>-1701.52302390096</v>
      </c>
      <c r="K143" s="153">
        <v>0</v>
      </c>
      <c r="L143" s="153">
        <v>-500.72196010473499</v>
      </c>
      <c r="M143" s="153">
        <v>6431.2580619926603</v>
      </c>
      <c r="N143" s="153">
        <v>5930.5361018879303</v>
      </c>
      <c r="O143" s="153">
        <f t="shared" si="12"/>
        <v>6431.2580619926603</v>
      </c>
      <c r="P143" s="153">
        <f t="shared" si="13"/>
        <v>0</v>
      </c>
      <c r="Q143" s="153">
        <f t="shared" si="14"/>
        <v>-1701.52302390096</v>
      </c>
      <c r="S143" s="152">
        <v>0.92708333333333304</v>
      </c>
      <c r="T143" s="153">
        <v>3682.9419575664701</v>
      </c>
      <c r="U143" s="153">
        <v>3548.0622182655402</v>
      </c>
      <c r="V143" s="153">
        <v>84.122274801640103</v>
      </c>
      <c r="W143" s="153">
        <v>462.52906956404502</v>
      </c>
      <c r="X143" s="153">
        <v>218.81532416871201</v>
      </c>
      <c r="Y143" s="153">
        <v>29.7261312966973</v>
      </c>
      <c r="Z143" s="153">
        <v>0</v>
      </c>
      <c r="AA143" s="153">
        <v>261.48887437861703</v>
      </c>
      <c r="AB143" s="153">
        <v>-261.19385233327102</v>
      </c>
      <c r="AC143" s="153">
        <v>0</v>
      </c>
      <c r="AD143" s="153">
        <v>-552.25933650869797</v>
      </c>
      <c r="AE143" s="153">
        <v>8026.4919977084601</v>
      </c>
      <c r="AF143" s="153">
        <v>7474.2326611997596</v>
      </c>
      <c r="AG143" s="153">
        <f t="shared" si="15"/>
        <v>8026.4919977084601</v>
      </c>
      <c r="AH143" s="153">
        <f t="shared" si="16"/>
        <v>0</v>
      </c>
      <c r="AI143" s="153">
        <f t="shared" si="17"/>
        <v>-261.19385233327102</v>
      </c>
      <c r="AK143" s="152">
        <v>0.96875</v>
      </c>
      <c r="AL143" s="147">
        <v>3677.04383048415</v>
      </c>
      <c r="AM143" s="147">
        <v>5010.6026591762302</v>
      </c>
      <c r="AN143" s="147">
        <v>508.90137672760397</v>
      </c>
      <c r="AO143" s="147">
        <v>438.63018434620699</v>
      </c>
      <c r="AP143" s="147">
        <v>275.752327209008</v>
      </c>
      <c r="AQ143" s="147">
        <v>183.51720007549801</v>
      </c>
      <c r="AR143" s="147">
        <v>0</v>
      </c>
      <c r="AS143" s="147">
        <v>6.0334873428793596</v>
      </c>
      <c r="AT143" s="147">
        <v>-2604.1562243541098</v>
      </c>
      <c r="AU143" s="147">
        <v>0</v>
      </c>
      <c r="AV143" s="147">
        <v>-670.73984782883804</v>
      </c>
      <c r="AW143" s="147">
        <v>7496.3248410074702</v>
      </c>
      <c r="AX143" s="147">
        <v>6825.5849931786297</v>
      </c>
      <c r="AY143" s="147">
        <f t="shared" si="18"/>
        <v>7496.3248410074702</v>
      </c>
      <c r="AZ143" s="153">
        <f t="shared" si="19"/>
        <v>0</v>
      </c>
      <c r="BA143" s="153">
        <f t="shared" si="20"/>
        <v>-2604.1562243541098</v>
      </c>
    </row>
    <row r="144" spans="1:53" s="147" customFormat="1" x14ac:dyDescent="0.2">
      <c r="A144" s="152">
        <v>0.9375</v>
      </c>
      <c r="B144" s="153">
        <v>3669.5032249617502</v>
      </c>
      <c r="C144" s="153">
        <v>3154.0400125798401</v>
      </c>
      <c r="D144" s="153">
        <v>69.989534059275002</v>
      </c>
      <c r="E144" s="153">
        <v>430.57669397767802</v>
      </c>
      <c r="F144" s="153">
        <v>157.19213500147799</v>
      </c>
      <c r="G144" s="153">
        <v>618.41823003654497</v>
      </c>
      <c r="H144" s="153">
        <v>0</v>
      </c>
      <c r="I144" s="153">
        <v>28.80211844534</v>
      </c>
      <c r="J144" s="153">
        <v>-1752.48426256725</v>
      </c>
      <c r="K144" s="153">
        <v>0</v>
      </c>
      <c r="L144" s="153">
        <v>-500.08392577081099</v>
      </c>
      <c r="M144" s="153">
        <v>6376.0376864946602</v>
      </c>
      <c r="N144" s="153">
        <v>5875.9537607238499</v>
      </c>
      <c r="O144" s="153">
        <f t="shared" si="12"/>
        <v>6376.0376864946602</v>
      </c>
      <c r="P144" s="153">
        <f t="shared" si="13"/>
        <v>0</v>
      </c>
      <c r="Q144" s="153">
        <f t="shared" si="14"/>
        <v>-1752.48426256725</v>
      </c>
      <c r="S144" s="152">
        <v>0.9375</v>
      </c>
      <c r="T144" s="153">
        <v>3682.9019248511399</v>
      </c>
      <c r="U144" s="153">
        <v>3498.6688514843499</v>
      </c>
      <c r="V144" s="153">
        <v>83.620629243661597</v>
      </c>
      <c r="W144" s="153">
        <v>460.610597158453</v>
      </c>
      <c r="X144" s="153">
        <v>218.81532416871201</v>
      </c>
      <c r="Y144" s="153">
        <v>29.7261312966973</v>
      </c>
      <c r="Z144" s="153">
        <v>0</v>
      </c>
      <c r="AA144" s="153">
        <v>261.02066325048901</v>
      </c>
      <c r="AB144" s="153">
        <v>-306.81101450739698</v>
      </c>
      <c r="AC144" s="153">
        <v>0</v>
      </c>
      <c r="AD144" s="153">
        <v>-547.65479092257897</v>
      </c>
      <c r="AE144" s="153">
        <v>7928.5531069461103</v>
      </c>
      <c r="AF144" s="153">
        <v>7380.8983160235302</v>
      </c>
      <c r="AG144" s="153">
        <f t="shared" si="15"/>
        <v>7928.5531069461103</v>
      </c>
      <c r="AH144" s="153">
        <f t="shared" si="16"/>
        <v>0</v>
      </c>
      <c r="AI144" s="153">
        <f t="shared" si="17"/>
        <v>-306.81101450739698</v>
      </c>
      <c r="AK144" s="152">
        <v>0.97916666666666696</v>
      </c>
      <c r="AL144" s="147">
        <v>3677.1105379477999</v>
      </c>
      <c r="AM144" s="147">
        <v>4942.5837968904598</v>
      </c>
      <c r="AN144" s="147">
        <v>495.58281599074797</v>
      </c>
      <c r="AO144" s="147">
        <v>438.941314092835</v>
      </c>
      <c r="AP144" s="147">
        <v>169.74756943131499</v>
      </c>
      <c r="AQ144" s="147">
        <v>169.99488283383599</v>
      </c>
      <c r="AR144" s="147">
        <v>0</v>
      </c>
      <c r="AS144" s="147">
        <v>5.3496250433854096</v>
      </c>
      <c r="AT144" s="147">
        <v>-2600.2710902951098</v>
      </c>
      <c r="AU144" s="147">
        <v>0</v>
      </c>
      <c r="AV144" s="147">
        <v>-663.50101154635604</v>
      </c>
      <c r="AW144" s="147">
        <v>7299.0394519352803</v>
      </c>
      <c r="AX144" s="147">
        <v>6635.5384403889202</v>
      </c>
      <c r="AY144" s="147">
        <f t="shared" si="18"/>
        <v>7299.0394519352803</v>
      </c>
      <c r="AZ144" s="153">
        <f t="shared" si="19"/>
        <v>0</v>
      </c>
      <c r="BA144" s="153">
        <f t="shared" si="20"/>
        <v>-2600.2710902951098</v>
      </c>
    </row>
    <row r="145" spans="1:53" s="147" customFormat="1" x14ac:dyDescent="0.2">
      <c r="A145" s="152">
        <v>0.94791666666666696</v>
      </c>
      <c r="B145" s="153">
        <v>3670.0300898020901</v>
      </c>
      <c r="C145" s="153">
        <v>3151.76642809034</v>
      </c>
      <c r="D145" s="153">
        <v>70.143255614563103</v>
      </c>
      <c r="E145" s="153">
        <v>429.43615709216499</v>
      </c>
      <c r="F145" s="153">
        <v>157.80745548124199</v>
      </c>
      <c r="G145" s="153">
        <v>558.13404083185003</v>
      </c>
      <c r="H145" s="153">
        <v>0</v>
      </c>
      <c r="I145" s="153">
        <v>32.0742955973626</v>
      </c>
      <c r="J145" s="153">
        <v>-1703.64266702534</v>
      </c>
      <c r="K145" s="153">
        <v>0</v>
      </c>
      <c r="L145" s="153">
        <v>-499.15736588867298</v>
      </c>
      <c r="M145" s="153">
        <v>6365.7490554842698</v>
      </c>
      <c r="N145" s="153">
        <v>5866.5916895955997</v>
      </c>
      <c r="O145" s="153">
        <f t="shared" si="12"/>
        <v>6365.7490554842698</v>
      </c>
      <c r="P145" s="153">
        <f t="shared" si="13"/>
        <v>0</v>
      </c>
      <c r="Q145" s="153">
        <f t="shared" si="14"/>
        <v>-1703.64266702534</v>
      </c>
      <c r="S145" s="152">
        <v>0.94791666666666696</v>
      </c>
      <c r="T145" s="153">
        <v>3683.6821476580399</v>
      </c>
      <c r="U145" s="153">
        <v>3451.01119665432</v>
      </c>
      <c r="V145" s="153">
        <v>80.443554657947999</v>
      </c>
      <c r="W145" s="153">
        <v>457.88875836500102</v>
      </c>
      <c r="X145" s="153">
        <v>218.81532416871201</v>
      </c>
      <c r="Y145" s="153">
        <v>29.7261312966973</v>
      </c>
      <c r="Z145" s="153">
        <v>0</v>
      </c>
      <c r="AA145" s="153">
        <v>268.77429762280701</v>
      </c>
      <c r="AB145" s="153">
        <v>-293.82872109936397</v>
      </c>
      <c r="AC145" s="153">
        <v>0</v>
      </c>
      <c r="AD145" s="153">
        <v>-543.28813364916505</v>
      </c>
      <c r="AE145" s="153">
        <v>7896.5126893241604</v>
      </c>
      <c r="AF145" s="153">
        <v>7353.2245556750004</v>
      </c>
      <c r="AG145" s="153">
        <f t="shared" si="15"/>
        <v>7896.5126893241604</v>
      </c>
      <c r="AH145" s="153">
        <f t="shared" si="16"/>
        <v>0</v>
      </c>
      <c r="AI145" s="153">
        <f t="shared" si="17"/>
        <v>-293.82872109936397</v>
      </c>
      <c r="AK145" s="152">
        <v>0.98958333333333304</v>
      </c>
      <c r="AL145" s="147">
        <v>3676.18353703604</v>
      </c>
      <c r="AM145" s="147">
        <v>4811.5464835734301</v>
      </c>
      <c r="AN145" s="147">
        <v>475.85583281076498</v>
      </c>
      <c r="AO145" s="147">
        <v>438.94725379186298</v>
      </c>
      <c r="AP145" s="147">
        <v>167.75848899035199</v>
      </c>
      <c r="AQ145" s="147">
        <v>122.11623886935401</v>
      </c>
      <c r="AR145" s="147">
        <v>0</v>
      </c>
      <c r="AS145" s="147">
        <v>5.0276137436545998</v>
      </c>
      <c r="AT145" s="147">
        <v>-2513.591699612</v>
      </c>
      <c r="AU145" s="147">
        <v>0</v>
      </c>
      <c r="AV145" s="147">
        <v>-650.96482016770096</v>
      </c>
      <c r="AW145" s="147">
        <v>7183.84374920346</v>
      </c>
      <c r="AX145" s="147">
        <v>6532.8789290357599</v>
      </c>
      <c r="AY145" s="147">
        <f t="shared" si="18"/>
        <v>7183.84374920346</v>
      </c>
      <c r="AZ145" s="153">
        <f t="shared" si="19"/>
        <v>0</v>
      </c>
      <c r="BA145" s="153">
        <f t="shared" si="20"/>
        <v>-2513.591699612</v>
      </c>
    </row>
    <row r="146" spans="1:53" s="147" customFormat="1" x14ac:dyDescent="0.2">
      <c r="A146" s="152">
        <v>0.95833333333333304</v>
      </c>
      <c r="B146" s="153">
        <v>3670.3369215310099</v>
      </c>
      <c r="C146" s="153">
        <v>3152.0566851672602</v>
      </c>
      <c r="D146" s="153">
        <v>70.363811076771995</v>
      </c>
      <c r="E146" s="153">
        <v>425.20741760367798</v>
      </c>
      <c r="F146" s="153">
        <v>162.80951742733299</v>
      </c>
      <c r="G146" s="153">
        <v>249.833430140666</v>
      </c>
      <c r="H146" s="153">
        <v>0</v>
      </c>
      <c r="I146" s="153">
        <v>33.731497926988801</v>
      </c>
      <c r="J146" s="153">
        <v>-1456.36333556402</v>
      </c>
      <c r="K146" s="153">
        <v>0</v>
      </c>
      <c r="L146" s="153">
        <v>-495.22819270801301</v>
      </c>
      <c r="M146" s="153">
        <v>6307.9759453096904</v>
      </c>
      <c r="N146" s="153">
        <v>5812.7477526016701</v>
      </c>
      <c r="O146" s="153">
        <f t="shared" si="12"/>
        <v>6307.9759453096904</v>
      </c>
      <c r="P146" s="153">
        <f t="shared" si="13"/>
        <v>0</v>
      </c>
      <c r="Q146" s="153">
        <f t="shared" si="14"/>
        <v>-1456.36333556402</v>
      </c>
      <c r="S146" s="152">
        <v>0.95833333333333304</v>
      </c>
      <c r="T146" s="153">
        <v>3682.18174297721</v>
      </c>
      <c r="U146" s="153">
        <v>3483.0023111711498</v>
      </c>
      <c r="V146" s="153">
        <v>83.299579229992105</v>
      </c>
      <c r="W146" s="153">
        <v>451.44848332453898</v>
      </c>
      <c r="X146" s="153">
        <v>215.54460687928099</v>
      </c>
      <c r="Y146" s="153">
        <v>5.94522625933946</v>
      </c>
      <c r="Z146" s="153">
        <v>0</v>
      </c>
      <c r="AA146" s="153">
        <v>270.02747839941497</v>
      </c>
      <c r="AB146" s="153">
        <v>-344.68038216233901</v>
      </c>
      <c r="AC146" s="153">
        <v>0</v>
      </c>
      <c r="AD146" s="153">
        <v>-545.49556435190095</v>
      </c>
      <c r="AE146" s="153">
        <v>7846.7690460785798</v>
      </c>
      <c r="AF146" s="153">
        <v>7301.2734817266801</v>
      </c>
      <c r="AG146" s="153">
        <f t="shared" si="15"/>
        <v>7846.7690460785798</v>
      </c>
      <c r="AH146" s="153">
        <f t="shared" si="16"/>
        <v>0</v>
      </c>
      <c r="AI146" s="153">
        <f t="shared" si="17"/>
        <v>-344.68038216233901</v>
      </c>
    </row>
    <row r="147" spans="1:53" s="147" customFormat="1" x14ac:dyDescent="0.2">
      <c r="A147" s="152">
        <v>0.96875</v>
      </c>
      <c r="B147" s="153">
        <v>3672.0174704157098</v>
      </c>
      <c r="C147" s="153">
        <v>3140.8732265446201</v>
      </c>
      <c r="D147" s="153">
        <v>69.902650490187895</v>
      </c>
      <c r="E147" s="153">
        <v>426.37740128072198</v>
      </c>
      <c r="F147" s="153">
        <v>161.74301545125701</v>
      </c>
      <c r="G147" s="153">
        <v>272.28282589195197</v>
      </c>
      <c r="H147" s="153">
        <v>0</v>
      </c>
      <c r="I147" s="153">
        <v>38.727419054165502</v>
      </c>
      <c r="J147" s="153">
        <v>-1574.4967989895799</v>
      </c>
      <c r="K147" s="153">
        <v>0</v>
      </c>
      <c r="L147" s="153">
        <v>-494.72794979331201</v>
      </c>
      <c r="M147" s="153">
        <v>6207.4272101390397</v>
      </c>
      <c r="N147" s="153">
        <v>5712.6992603457302</v>
      </c>
      <c r="O147" s="153">
        <f t="shared" si="12"/>
        <v>6207.4272101390397</v>
      </c>
      <c r="P147" s="153">
        <f t="shared" si="13"/>
        <v>0</v>
      </c>
      <c r="Q147" s="153">
        <f t="shared" si="14"/>
        <v>-1574.4967989895799</v>
      </c>
      <c r="S147" s="152">
        <v>0.96875</v>
      </c>
      <c r="T147" s="153">
        <v>3682.0683847841001</v>
      </c>
      <c r="U147" s="153">
        <v>3456.8295236978702</v>
      </c>
      <c r="V147" s="153">
        <v>82.9317057867881</v>
      </c>
      <c r="W147" s="153">
        <v>451.359331930027</v>
      </c>
      <c r="X147" s="153">
        <v>216.85736651326599</v>
      </c>
      <c r="Y147" s="153">
        <v>0</v>
      </c>
      <c r="Z147" s="153">
        <v>0</v>
      </c>
      <c r="AA147" s="153">
        <v>268.39314168665197</v>
      </c>
      <c r="AB147" s="153">
        <v>-381.85137524542102</v>
      </c>
      <c r="AC147" s="153">
        <v>0</v>
      </c>
      <c r="AD147" s="153">
        <v>-543.01586106651996</v>
      </c>
      <c r="AE147" s="153">
        <v>7776.58807915329</v>
      </c>
      <c r="AF147" s="153">
        <v>7233.5722180867697</v>
      </c>
      <c r="AG147" s="153">
        <f t="shared" si="15"/>
        <v>7776.58807915329</v>
      </c>
      <c r="AH147" s="153">
        <f t="shared" si="16"/>
        <v>0</v>
      </c>
      <c r="AI147" s="153">
        <f t="shared" si="17"/>
        <v>-381.85137524542102</v>
      </c>
    </row>
    <row r="148" spans="1:53" s="147" customFormat="1" x14ac:dyDescent="0.2">
      <c r="A148" s="152">
        <v>0.97916666666666696</v>
      </c>
      <c r="B148" s="153">
        <v>3673.8581514338198</v>
      </c>
      <c r="C148" s="153">
        <v>3172.96683985862</v>
      </c>
      <c r="D148" s="153">
        <v>70.303659540723203</v>
      </c>
      <c r="E148" s="153">
        <v>426.68051190254499</v>
      </c>
      <c r="F148" s="153">
        <v>162.71708675545301</v>
      </c>
      <c r="G148" s="153">
        <v>17.0839220393514</v>
      </c>
      <c r="H148" s="153">
        <v>0</v>
      </c>
      <c r="I148" s="153">
        <v>45.672129250934901</v>
      </c>
      <c r="J148" s="153">
        <v>-1477.3969441230199</v>
      </c>
      <c r="K148" s="153">
        <v>0</v>
      </c>
      <c r="L148" s="153">
        <v>-494.59212946374799</v>
      </c>
      <c r="M148" s="153">
        <v>6091.8853566584303</v>
      </c>
      <c r="N148" s="153">
        <v>5597.2932271946802</v>
      </c>
      <c r="O148" s="153">
        <f t="shared" si="12"/>
        <v>6091.8853566584303</v>
      </c>
      <c r="P148" s="153">
        <f t="shared" si="13"/>
        <v>0</v>
      </c>
      <c r="Q148" s="153">
        <f t="shared" si="14"/>
        <v>-1477.3969441230199</v>
      </c>
      <c r="S148" s="152">
        <v>0.97916666666666696</v>
      </c>
      <c r="T148" s="153">
        <v>3681.7149768197401</v>
      </c>
      <c r="U148" s="153">
        <v>3337.3679775914102</v>
      </c>
      <c r="V148" s="153">
        <v>74.992361775542406</v>
      </c>
      <c r="W148" s="153">
        <v>449.585399413647</v>
      </c>
      <c r="X148" s="153">
        <v>216.869728154337</v>
      </c>
      <c r="Y148" s="153">
        <v>0</v>
      </c>
      <c r="Z148" s="153">
        <v>0</v>
      </c>
      <c r="AA148" s="153">
        <v>271.45193320633501</v>
      </c>
      <c r="AB148" s="153">
        <v>-415.77751557012601</v>
      </c>
      <c r="AC148" s="153">
        <v>0</v>
      </c>
      <c r="AD148" s="153">
        <v>-531.99811474299395</v>
      </c>
      <c r="AE148" s="153">
        <v>7616.2048613908901</v>
      </c>
      <c r="AF148" s="153">
        <v>7084.2067466478902</v>
      </c>
      <c r="AG148" s="153">
        <f t="shared" si="15"/>
        <v>7616.2048613908901</v>
      </c>
      <c r="AH148" s="153">
        <f t="shared" si="16"/>
        <v>0</v>
      </c>
      <c r="AI148" s="153">
        <f t="shared" si="17"/>
        <v>-415.77751557012601</v>
      </c>
    </row>
    <row r="149" spans="1:53" s="147" customFormat="1" x14ac:dyDescent="0.2">
      <c r="A149" s="152">
        <v>0.98958333333333304</v>
      </c>
      <c r="B149" s="153">
        <v>3676.6258078206001</v>
      </c>
      <c r="C149" s="153">
        <v>3125.7677364010501</v>
      </c>
      <c r="D149" s="153">
        <v>70.270242077352805</v>
      </c>
      <c r="E149" s="153">
        <v>424.23665033112297</v>
      </c>
      <c r="F149" s="153">
        <v>160.954190342543</v>
      </c>
      <c r="G149" s="153">
        <v>0</v>
      </c>
      <c r="H149" s="153">
        <v>0</v>
      </c>
      <c r="I149" s="153">
        <v>49.650130959429198</v>
      </c>
      <c r="J149" s="153">
        <v>-1532.25462704713</v>
      </c>
      <c r="K149" s="153">
        <v>0</v>
      </c>
      <c r="L149" s="153">
        <v>-490.308777023608</v>
      </c>
      <c r="M149" s="153">
        <v>5975.2501308849596</v>
      </c>
      <c r="N149" s="153">
        <v>5484.9413538613599</v>
      </c>
      <c r="O149" s="153">
        <f t="shared" si="12"/>
        <v>5975.2501308849596</v>
      </c>
      <c r="P149" s="153">
        <f t="shared" si="13"/>
        <v>0</v>
      </c>
      <c r="Q149" s="153">
        <f t="shared" si="14"/>
        <v>-1532.25462704713</v>
      </c>
      <c r="S149" s="152">
        <v>0.98958333333333304</v>
      </c>
      <c r="T149" s="153">
        <v>3683.5554560798801</v>
      </c>
      <c r="U149" s="153">
        <v>3290.0871853570102</v>
      </c>
      <c r="V149" s="153">
        <v>75.293348395912005</v>
      </c>
      <c r="W149" s="153">
        <v>446.855458943808</v>
      </c>
      <c r="X149" s="153">
        <v>216.89445143647799</v>
      </c>
      <c r="Y149" s="153">
        <v>4.6327647135464403E-2</v>
      </c>
      <c r="Z149" s="153">
        <v>0</v>
      </c>
      <c r="AA149" s="153">
        <v>271.38707511546897</v>
      </c>
      <c r="AB149" s="153">
        <v>-364.70392778276403</v>
      </c>
      <c r="AC149" s="153">
        <v>-118.173747387129</v>
      </c>
      <c r="AD149" s="153">
        <v>-527.65931444767102</v>
      </c>
      <c r="AE149" s="153">
        <v>7501.2416278057999</v>
      </c>
      <c r="AF149" s="153">
        <v>6973.5823133581198</v>
      </c>
      <c r="AG149" s="153">
        <f t="shared" si="15"/>
        <v>7501.2416278057999</v>
      </c>
      <c r="AH149" s="153">
        <f t="shared" si="16"/>
        <v>0</v>
      </c>
      <c r="AI149" s="153">
        <f t="shared" si="17"/>
        <v>-364.70392778276403</v>
      </c>
    </row>
    <row r="150" spans="1:53" s="147" customFormat="1" x14ac:dyDescent="0.2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S54:AG149">
    <cfRule type="expression" dxfId="2" priority="3">
      <formula>$AE54=MIN($AE$54:$AE$149)</formula>
    </cfRule>
  </conditionalFormatting>
  <conditionalFormatting sqref="AK54:AY149">
    <cfRule type="expression" dxfId="1" priority="2">
      <formula>$AW54=MIN($AW$54:$AW$149)</formula>
    </cfRule>
  </conditionalFormatting>
  <conditionalFormatting sqref="A54:O149">
    <cfRule type="expression" dxfId="0" priority="1">
      <formula>$M54=MAX($M$52:$M$149)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 x14ac:dyDescent="0.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 x14ac:dyDescent="0.3">
      <c r="A1" s="380" t="s">
        <v>433</v>
      </c>
      <c r="T1" s="130"/>
      <c r="U1" s="53"/>
      <c r="V1" s="53"/>
      <c r="W1" s="53"/>
      <c r="Y1" s="54"/>
      <c r="Z1" s="53"/>
      <c r="AC1" s="131"/>
      <c r="AF1" s="132"/>
      <c r="AG1" s="195"/>
      <c r="AH1" s="218" t="str">
        <f>'3.1'!N1</f>
        <v>I. čtvrtletí 2022</v>
      </c>
    </row>
    <row r="2" spans="1:34" ht="6" customHeight="1" x14ac:dyDescent="0.2"/>
    <row r="3" spans="1:34" ht="12" customHeight="1" x14ac:dyDescent="0.2">
      <c r="F3" s="133"/>
      <c r="U3" s="133"/>
    </row>
    <row r="4" spans="1:34" ht="12" customHeight="1" x14ac:dyDescent="0.2"/>
    <row r="5" spans="1:34" s="25" customFormat="1" ht="12" customHeight="1" x14ac:dyDescent="0.2">
      <c r="A5" s="596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30"/>
      <c r="P5" s="596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34" s="25" customFormat="1" ht="12" customHeight="1" x14ac:dyDescent="0.2">
      <c r="A6" s="596"/>
      <c r="B6" s="597"/>
      <c r="C6" s="597"/>
      <c r="D6" s="597"/>
      <c r="E6" s="597"/>
      <c r="F6" s="597"/>
      <c r="G6" s="597"/>
      <c r="H6" s="597"/>
      <c r="I6" s="597"/>
      <c r="J6" s="597"/>
      <c r="K6" s="597"/>
      <c r="L6" s="597"/>
      <c r="M6" s="597"/>
      <c r="N6" s="127"/>
      <c r="O6" s="30"/>
      <c r="P6" s="596"/>
      <c r="Q6" s="598"/>
      <c r="R6" s="598"/>
      <c r="S6" s="598"/>
      <c r="T6" s="598"/>
      <c r="U6" s="598"/>
      <c r="V6" s="598"/>
      <c r="W6" s="598"/>
      <c r="X6" s="598"/>
      <c r="Y6" s="598"/>
      <c r="Z6" s="598"/>
      <c r="AA6" s="598"/>
      <c r="AB6" s="598"/>
      <c r="AC6" s="127"/>
    </row>
    <row r="7" spans="1:34" ht="12" customHeight="1" x14ac:dyDescent="0.2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 x14ac:dyDescent="0.2">
      <c r="A8" s="113" t="s">
        <v>150</v>
      </c>
      <c r="C8" s="64">
        <f>SUM('4.1'!B11:D11)</f>
        <v>707.44221299999992</v>
      </c>
      <c r="D8" s="64">
        <f>SUM('4.2'!B8:D8)</f>
        <v>0</v>
      </c>
      <c r="E8" s="64">
        <f>SUM('4.2'!B22:D22)</f>
        <v>0.40196900000000002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 x14ac:dyDescent="0.2">
      <c r="A9" s="113" t="s">
        <v>149</v>
      </c>
      <c r="B9" s="64"/>
      <c r="C9" s="64">
        <f>SUM('4.1'!B12:D12)</f>
        <v>2.76248</v>
      </c>
      <c r="D9" s="64">
        <f>SUM('4.2'!B9:D9)</f>
        <v>0</v>
      </c>
      <c r="E9" s="64">
        <f>SUM('4.2'!B23:D23)</f>
        <v>654.31301500000018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 x14ac:dyDescent="0.2">
      <c r="A10" s="113" t="s">
        <v>148</v>
      </c>
      <c r="B10" s="64"/>
      <c r="C10" s="64">
        <f>SUM('4.1'!B13:D13)</f>
        <v>692.51128200000005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 x14ac:dyDescent="0.2">
      <c r="A11" s="113" t="s">
        <v>147</v>
      </c>
      <c r="B11" s="64"/>
      <c r="C11" s="64">
        <f>SUM('4.1'!B14:D14)</f>
        <v>9783.5513050000045</v>
      </c>
      <c r="D11" s="64">
        <f>SUM('4.2'!B11:D11)</f>
        <v>0</v>
      </c>
      <c r="E11" s="64">
        <f>SUM('4.2'!B25:D25)</f>
        <v>0.94754800000000006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 x14ac:dyDescent="0.2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 x14ac:dyDescent="0.2">
      <c r="A13" s="113" t="s">
        <v>145</v>
      </c>
      <c r="B13" s="64"/>
      <c r="C13" s="64">
        <f>SUM('4.1'!B16:D16)</f>
        <v>20.111475999999996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 x14ac:dyDescent="0.2">
      <c r="A14" s="113" t="s">
        <v>144</v>
      </c>
      <c r="B14" s="64"/>
      <c r="C14" s="64">
        <f>SUM('4.1'!B17:D17)</f>
        <v>5.3533480000000004</v>
      </c>
      <c r="D14" s="64">
        <f>SUM('4.2'!B14:D14)</f>
        <v>0</v>
      </c>
      <c r="E14" s="64">
        <f>SUM('4.2'!B28:D28)</f>
        <v>8.7169999999999991E-3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 x14ac:dyDescent="0.2">
      <c r="A15" s="113" t="s">
        <v>143</v>
      </c>
      <c r="B15" s="64"/>
      <c r="C15" s="64">
        <f>SUM('4.1'!B18:D18)</f>
        <v>59.660426999999999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 x14ac:dyDescent="0.2">
      <c r="A16" s="113" t="s">
        <v>142</v>
      </c>
      <c r="B16" s="64"/>
      <c r="C16" s="64">
        <f>SUM('4.1'!B19:D19)</f>
        <v>207.40953099999996</v>
      </c>
      <c r="D16" s="64">
        <f>SUM('4.2'!B16:D16)</f>
        <v>0</v>
      </c>
      <c r="E16" s="64">
        <f>SUM('4.2'!B30:D30)</f>
        <v>59.977944999999998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 x14ac:dyDescent="0.2">
      <c r="A17" s="113" t="s">
        <v>14</v>
      </c>
      <c r="C17" s="64">
        <f>SUM('4.1'!B20:D20)</f>
        <v>0</v>
      </c>
      <c r="D17" s="64">
        <f>SUM('4.2'!B17:D17)</f>
        <v>45.614690000000003</v>
      </c>
      <c r="E17" s="64">
        <f>SUM('4.2'!B31:D31)</f>
        <v>1.1272509999999998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 x14ac:dyDescent="0.2">
      <c r="A18" s="113" t="s">
        <v>141</v>
      </c>
      <c r="B18" s="64"/>
      <c r="C18" s="64">
        <f>SUM('4.1'!B21:D21)</f>
        <v>2.4900900000000004</v>
      </c>
      <c r="D18" s="64">
        <f>SUM('4.2'!B18:D18)</f>
        <v>0</v>
      </c>
      <c r="E18" s="64">
        <f>SUM('4.2'!B32:D32)</f>
        <v>2.3737860000000004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 x14ac:dyDescent="0.2">
      <c r="A19" s="113" t="s">
        <v>140</v>
      </c>
      <c r="B19" s="64"/>
      <c r="C19" s="64">
        <f>SUM('4.1'!B22:D22)</f>
        <v>181.74240100000003</v>
      </c>
      <c r="D19" s="64">
        <f>SUM('4.2'!B19:D19)</f>
        <v>729.22515799999996</v>
      </c>
      <c r="E19" s="64">
        <f>SUM('4.2'!B33:D33)</f>
        <v>368.92733199999998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 x14ac:dyDescent="0.2">
      <c r="A20" s="113" t="s">
        <v>204</v>
      </c>
      <c r="B20" s="64">
        <f>SUM('4.1'!B8:D8)</f>
        <v>8054.8784599999999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 x14ac:dyDescent="0.2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 x14ac:dyDescent="0.2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 x14ac:dyDescent="0.2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 x14ac:dyDescent="0.2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 x14ac:dyDescent="0.2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 x14ac:dyDescent="0.2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 x14ac:dyDescent="0.2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 x14ac:dyDescent="0.2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 x14ac:dyDescent="0.2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 x14ac:dyDescent="0.2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 x14ac:dyDescent="0.2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9"/>
    </row>
    <row r="32" spans="1:29" ht="12" customHeight="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 x14ac:dyDescent="0.2">
      <c r="A34" s="599"/>
      <c r="B34" s="600"/>
      <c r="C34" s="600"/>
      <c r="D34" s="600"/>
      <c r="E34" s="135"/>
      <c r="F34" s="135"/>
      <c r="G34" s="599"/>
      <c r="H34" s="600"/>
      <c r="I34" s="600"/>
      <c r="J34" s="600"/>
      <c r="K34" s="135"/>
      <c r="L34" s="135"/>
      <c r="M34" s="22"/>
      <c r="N34" s="22"/>
      <c r="O34" s="22"/>
      <c r="P34" s="22"/>
    </row>
    <row r="35" spans="1:16" ht="12" customHeight="1" x14ac:dyDescent="0.2">
      <c r="A35" s="601"/>
      <c r="B35" s="601"/>
      <c r="C35" s="601"/>
      <c r="D35" s="601"/>
      <c r="E35" s="64"/>
      <c r="F35" s="31"/>
      <c r="G35" s="601"/>
      <c r="H35" s="601"/>
      <c r="I35" s="601"/>
      <c r="J35" s="601"/>
      <c r="K35" s="64"/>
      <c r="L35" s="31"/>
    </row>
    <row r="36" spans="1:16" ht="12" customHeight="1" x14ac:dyDescent="0.2">
      <c r="A36" s="601"/>
      <c r="B36" s="601"/>
      <c r="C36" s="601"/>
      <c r="D36" s="601"/>
      <c r="E36" s="64"/>
      <c r="F36" s="31"/>
      <c r="G36" s="601"/>
      <c r="H36" s="601"/>
      <c r="I36" s="601"/>
      <c r="J36" s="601"/>
      <c r="K36" s="64"/>
      <c r="L36" s="31"/>
    </row>
    <row r="37" spans="1:16" ht="12" customHeight="1" x14ac:dyDescent="0.2">
      <c r="A37" s="601"/>
      <c r="B37" s="601"/>
      <c r="C37" s="601"/>
      <c r="D37" s="601"/>
      <c r="E37" s="64"/>
      <c r="F37" s="31"/>
      <c r="G37" s="601"/>
      <c r="H37" s="601"/>
      <c r="I37" s="601"/>
      <c r="J37" s="601"/>
      <c r="K37" s="64"/>
      <c r="L37" s="31"/>
    </row>
    <row r="38" spans="1:16" ht="12" customHeight="1" x14ac:dyDescent="0.2">
      <c r="A38" s="601"/>
      <c r="B38" s="601"/>
      <c r="C38" s="601"/>
      <c r="D38" s="601"/>
      <c r="E38" s="64"/>
      <c r="F38" s="31"/>
      <c r="G38" s="601"/>
      <c r="H38" s="601"/>
      <c r="I38" s="601"/>
      <c r="J38" s="601"/>
      <c r="K38" s="64"/>
      <c r="L38" s="31"/>
    </row>
    <row r="39" spans="1:16" ht="12" customHeight="1" x14ac:dyDescent="0.2">
      <c r="A39" s="601"/>
      <c r="B39" s="601"/>
      <c r="C39" s="601"/>
      <c r="D39" s="601"/>
      <c r="E39" s="64"/>
      <c r="F39" s="31"/>
      <c r="G39" s="601"/>
      <c r="H39" s="601"/>
      <c r="I39" s="601"/>
      <c r="J39" s="601"/>
      <c r="K39" s="64"/>
      <c r="L39" s="31"/>
    </row>
    <row r="40" spans="1:16" ht="12" customHeight="1" x14ac:dyDescent="0.2">
      <c r="A40" s="601"/>
      <c r="B40" s="601"/>
      <c r="C40" s="601"/>
      <c r="D40" s="601"/>
      <c r="E40" s="64"/>
      <c r="F40" s="31"/>
      <c r="G40" s="601"/>
      <c r="H40" s="601"/>
      <c r="I40" s="601"/>
      <c r="J40" s="601"/>
      <c r="K40" s="64"/>
      <c r="L40" s="31"/>
    </row>
    <row r="41" spans="1:16" ht="12" customHeight="1" x14ac:dyDescent="0.2">
      <c r="A41" s="601"/>
      <c r="B41" s="601"/>
      <c r="C41" s="601"/>
      <c r="D41" s="601"/>
      <c r="E41" s="64"/>
      <c r="F41" s="31"/>
      <c r="G41" s="601"/>
      <c r="H41" s="601"/>
      <c r="I41" s="601"/>
      <c r="J41" s="601"/>
      <c r="K41" s="64"/>
      <c r="L41" s="31"/>
    </row>
    <row r="42" spans="1:16" ht="12" customHeight="1" x14ac:dyDescent="0.2">
      <c r="A42" s="601"/>
      <c r="B42" s="601"/>
      <c r="C42" s="601"/>
      <c r="D42" s="601"/>
      <c r="E42" s="64"/>
      <c r="F42" s="31"/>
      <c r="G42" s="601"/>
      <c r="H42" s="601"/>
      <c r="I42" s="601"/>
      <c r="J42" s="601"/>
      <c r="K42" s="64"/>
      <c r="L42" s="31"/>
    </row>
    <row r="43" spans="1:16" ht="12" customHeight="1" x14ac:dyDescent="0.2">
      <c r="A43" s="601"/>
      <c r="B43" s="601"/>
      <c r="C43" s="601"/>
      <c r="D43" s="601"/>
      <c r="E43" s="64"/>
      <c r="F43" s="31"/>
      <c r="G43" s="601"/>
      <c r="H43" s="601"/>
      <c r="I43" s="601"/>
      <c r="J43" s="601"/>
      <c r="K43" s="64"/>
      <c r="L43" s="31"/>
    </row>
    <row r="44" spans="1:16" ht="12" customHeight="1" x14ac:dyDescent="0.2">
      <c r="A44" s="601"/>
      <c r="B44" s="601"/>
      <c r="C44" s="601"/>
      <c r="D44" s="601"/>
      <c r="E44" s="64"/>
      <c r="F44" s="31"/>
      <c r="G44" s="601"/>
      <c r="H44" s="601"/>
      <c r="I44" s="601"/>
      <c r="J44" s="601"/>
      <c r="K44" s="64"/>
      <c r="L44" s="31"/>
    </row>
    <row r="45" spans="1:16" ht="12" customHeight="1" x14ac:dyDescent="0.2">
      <c r="A45" s="601"/>
      <c r="B45" s="601"/>
      <c r="C45" s="601"/>
      <c r="D45" s="601"/>
      <c r="E45" s="64"/>
      <c r="F45" s="31"/>
      <c r="G45" s="601"/>
      <c r="H45" s="601"/>
      <c r="I45" s="601"/>
      <c r="J45" s="601"/>
      <c r="K45" s="64"/>
      <c r="L45" s="31"/>
    </row>
    <row r="46" spans="1:16" ht="12" customHeight="1" x14ac:dyDescent="0.2">
      <c r="F46" s="129"/>
      <c r="L46" s="129"/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115" spans="1:2" x14ac:dyDescent="0.2">
      <c r="A115" s="128"/>
      <c r="B115" s="128"/>
    </row>
    <row r="116" spans="1:2" x14ac:dyDescent="0.2">
      <c r="A116" s="128"/>
      <c r="B116" s="128"/>
    </row>
    <row r="137" spans="1:2" x14ac:dyDescent="0.2">
      <c r="A137" s="128"/>
      <c r="B137" s="128"/>
    </row>
    <row r="138" spans="1:2" ht="12" customHeight="1" x14ac:dyDescent="0.2">
      <c r="A138" s="136"/>
      <c r="B138" s="136"/>
    </row>
    <row r="139" spans="1:2" x14ac:dyDescent="0.2">
      <c r="A139" s="136"/>
      <c r="B139" s="136"/>
    </row>
    <row r="140" spans="1:2" ht="12.75" customHeight="1" x14ac:dyDescent="0.2">
      <c r="B140" s="136"/>
    </row>
    <row r="141" spans="1:2" ht="12.75" customHeight="1" x14ac:dyDescent="0.2">
      <c r="B141" s="136"/>
    </row>
    <row r="142" spans="1:2" x14ac:dyDescent="0.2">
      <c r="B142" s="136"/>
    </row>
    <row r="143" spans="1:2" x14ac:dyDescent="0.2">
      <c r="B143" s="136"/>
    </row>
    <row r="144" spans="1:2" x14ac:dyDescent="0.2">
      <c r="B144" s="136"/>
    </row>
    <row r="145" spans="1:2" x14ac:dyDescent="0.2">
      <c r="B145" s="136"/>
    </row>
    <row r="146" spans="1:2" x14ac:dyDescent="0.2">
      <c r="B146" s="136"/>
    </row>
    <row r="147" spans="1:2" x14ac:dyDescent="0.2">
      <c r="B147" s="136"/>
    </row>
    <row r="148" spans="1:2" x14ac:dyDescent="0.2">
      <c r="B148" s="136"/>
    </row>
    <row r="149" spans="1:2" x14ac:dyDescent="0.2">
      <c r="B149" s="136"/>
    </row>
    <row r="150" spans="1:2" x14ac:dyDescent="0.2">
      <c r="B150" s="136"/>
    </row>
    <row r="151" spans="1:2" x14ac:dyDescent="0.2">
      <c r="B151" s="136"/>
    </row>
    <row r="152" spans="1:2" x14ac:dyDescent="0.2">
      <c r="B152" s="136"/>
    </row>
    <row r="153" spans="1:2" x14ac:dyDescent="0.2">
      <c r="B153" s="136"/>
    </row>
    <row r="154" spans="1:2" x14ac:dyDescent="0.2">
      <c r="B154" s="136"/>
    </row>
    <row r="155" spans="1:2" x14ac:dyDescent="0.2">
      <c r="B155" s="136"/>
    </row>
    <row r="156" spans="1:2" x14ac:dyDescent="0.2">
      <c r="B156" s="136"/>
    </row>
    <row r="157" spans="1:2" x14ac:dyDescent="0.2">
      <c r="B157" s="136"/>
    </row>
    <row r="158" spans="1:2" x14ac:dyDescent="0.2">
      <c r="B158" s="128"/>
    </row>
    <row r="159" spans="1:2" x14ac:dyDescent="0.2">
      <c r="B159" s="128"/>
    </row>
    <row r="160" spans="1:2" ht="12" customHeight="1" x14ac:dyDescent="0.2">
      <c r="A160" s="136"/>
      <c r="B160" s="128"/>
    </row>
    <row r="161" spans="1:2" x14ac:dyDescent="0.2">
      <c r="A161" s="136"/>
      <c r="B161" s="128"/>
    </row>
    <row r="162" spans="1:2" x14ac:dyDescent="0.2">
      <c r="A162" s="136"/>
      <c r="B162" s="128"/>
    </row>
    <row r="163" spans="1:2" ht="90" customHeight="1" x14ac:dyDescent="0.2">
      <c r="B163" s="128"/>
    </row>
    <row r="164" spans="1:2" x14ac:dyDescent="0.2">
      <c r="B164" s="128"/>
    </row>
    <row r="165" spans="1:2" x14ac:dyDescent="0.2">
      <c r="B165" s="128"/>
    </row>
    <row r="166" spans="1:2" x14ac:dyDescent="0.2">
      <c r="B166" s="128"/>
    </row>
    <row r="167" spans="1:2" x14ac:dyDescent="0.2">
      <c r="B167" s="128"/>
    </row>
    <row r="168" spans="1:2" x14ac:dyDescent="0.2">
      <c r="B168" s="128"/>
    </row>
    <row r="169" spans="1:2" x14ac:dyDescent="0.2">
      <c r="B169" s="128"/>
    </row>
    <row r="170" spans="1:2" x14ac:dyDescent="0.2">
      <c r="B170" s="128"/>
    </row>
    <row r="171" spans="1:2" x14ac:dyDescent="0.2">
      <c r="B171" s="128"/>
    </row>
    <row r="172" spans="1:2" x14ac:dyDescent="0.2">
      <c r="B172" s="128"/>
    </row>
    <row r="173" spans="1:2" x14ac:dyDescent="0.2">
      <c r="B173" s="128"/>
    </row>
    <row r="174" spans="1:2" x14ac:dyDescent="0.2">
      <c r="B174" s="128"/>
    </row>
    <row r="175" spans="1:2" x14ac:dyDescent="0.2">
      <c r="B175" s="128"/>
    </row>
    <row r="176" spans="1:2" x14ac:dyDescent="0.2">
      <c r="A176" s="136"/>
      <c r="B176" s="128"/>
    </row>
    <row r="177" spans="1:2" x14ac:dyDescent="0.2">
      <c r="A177" s="136"/>
      <c r="B177" s="128"/>
    </row>
    <row r="178" spans="1:2" x14ac:dyDescent="0.2">
      <c r="A178" s="136"/>
      <c r="B178" s="128"/>
    </row>
    <row r="179" spans="1:2" x14ac:dyDescent="0.2">
      <c r="A179" s="128"/>
      <c r="B179" s="128"/>
    </row>
    <row r="180" spans="1:2" x14ac:dyDescent="0.2">
      <c r="A180" s="128"/>
      <c r="B180" s="128"/>
    </row>
    <row r="181" spans="1:2" x14ac:dyDescent="0.2">
      <c r="A181" s="128"/>
      <c r="B181" s="128"/>
    </row>
    <row r="182" spans="1:2" x14ac:dyDescent="0.2">
      <c r="B182" s="128"/>
    </row>
    <row r="183" spans="1:2" x14ac:dyDescent="0.2">
      <c r="B183" s="128"/>
    </row>
    <row r="184" spans="1:2" x14ac:dyDescent="0.2">
      <c r="B184" s="128"/>
    </row>
    <row r="185" spans="1:2" x14ac:dyDescent="0.2">
      <c r="B185" s="128"/>
    </row>
    <row r="186" spans="1:2" x14ac:dyDescent="0.2">
      <c r="B186" s="128"/>
    </row>
    <row r="187" spans="1:2" x14ac:dyDescent="0.2">
      <c r="B187" s="128"/>
    </row>
    <row r="188" spans="1:2" x14ac:dyDescent="0.2">
      <c r="B188" s="128"/>
    </row>
    <row r="189" spans="1:2" x14ac:dyDescent="0.2">
      <c r="B189" s="128"/>
    </row>
    <row r="190" spans="1:2" x14ac:dyDescent="0.2">
      <c r="B190" s="128"/>
    </row>
    <row r="191" spans="1:2" x14ac:dyDescent="0.2">
      <c r="B191" s="128"/>
    </row>
    <row r="192" spans="1:2" x14ac:dyDescent="0.2">
      <c r="B192" s="128"/>
    </row>
    <row r="193" spans="1:2" x14ac:dyDescent="0.2">
      <c r="B193" s="128"/>
    </row>
    <row r="194" spans="1:2" x14ac:dyDescent="0.2">
      <c r="B194" s="128"/>
    </row>
    <row r="195" spans="1:2" x14ac:dyDescent="0.2">
      <c r="B195" s="128"/>
    </row>
    <row r="196" spans="1:2" x14ac:dyDescent="0.2">
      <c r="B196" s="128"/>
    </row>
    <row r="197" spans="1:2" x14ac:dyDescent="0.2">
      <c r="B197" s="128"/>
    </row>
    <row r="198" spans="1:2" x14ac:dyDescent="0.2">
      <c r="B198" s="128"/>
    </row>
    <row r="199" spans="1:2" x14ac:dyDescent="0.2">
      <c r="B199" s="128"/>
    </row>
    <row r="200" spans="1:2" x14ac:dyDescent="0.2">
      <c r="B200" s="128"/>
    </row>
    <row r="201" spans="1:2" x14ac:dyDescent="0.2">
      <c r="A201" s="128"/>
      <c r="B201" s="128"/>
    </row>
    <row r="202" spans="1:2" x14ac:dyDescent="0.2">
      <c r="A202" s="128"/>
      <c r="B202" s="128"/>
    </row>
    <row r="203" spans="1:2" ht="12.75" customHeight="1" x14ac:dyDescent="0.2">
      <c r="B203" s="128"/>
    </row>
    <row r="204" spans="1:2" ht="12" customHeight="1" x14ac:dyDescent="0.2">
      <c r="B204" s="128"/>
    </row>
    <row r="205" spans="1:2" x14ac:dyDescent="0.2">
      <c r="B205" s="128"/>
    </row>
    <row r="206" spans="1:2" x14ac:dyDescent="0.2">
      <c r="B206" s="128"/>
    </row>
    <row r="207" spans="1:2" x14ac:dyDescent="0.2">
      <c r="B207" s="128"/>
    </row>
    <row r="208" spans="1:2" x14ac:dyDescent="0.2">
      <c r="B208" s="128"/>
    </row>
    <row r="209" spans="1:2" x14ac:dyDescent="0.2">
      <c r="B209" s="128"/>
    </row>
    <row r="210" spans="1:2" x14ac:dyDescent="0.2">
      <c r="B210" s="128"/>
    </row>
    <row r="211" spans="1:2" x14ac:dyDescent="0.2">
      <c r="B211" s="128"/>
    </row>
    <row r="212" spans="1:2" x14ac:dyDescent="0.2">
      <c r="B212" s="128"/>
    </row>
    <row r="213" spans="1:2" x14ac:dyDescent="0.2">
      <c r="B213" s="128"/>
    </row>
    <row r="214" spans="1:2" x14ac:dyDescent="0.2">
      <c r="B214" s="128"/>
    </row>
    <row r="215" spans="1:2" x14ac:dyDescent="0.2">
      <c r="B215" s="128"/>
    </row>
    <row r="216" spans="1:2" x14ac:dyDescent="0.2">
      <c r="B216" s="128"/>
    </row>
    <row r="217" spans="1:2" x14ac:dyDescent="0.2">
      <c r="B217" s="128"/>
    </row>
    <row r="218" spans="1:2" x14ac:dyDescent="0.2">
      <c r="B218" s="128"/>
    </row>
    <row r="219" spans="1:2" x14ac:dyDescent="0.2">
      <c r="B219" s="128"/>
    </row>
    <row r="220" spans="1:2" x14ac:dyDescent="0.2">
      <c r="B220" s="128"/>
    </row>
    <row r="221" spans="1:2" x14ac:dyDescent="0.2">
      <c r="B221" s="128"/>
    </row>
    <row r="222" spans="1:2" x14ac:dyDescent="0.2">
      <c r="A222" s="136"/>
      <c r="B222" s="128"/>
    </row>
    <row r="223" spans="1:2" x14ac:dyDescent="0.2">
      <c r="A223" s="136"/>
      <c r="B223" s="128"/>
    </row>
    <row r="224" spans="1:2" x14ac:dyDescent="0.2">
      <c r="A224" s="136"/>
      <c r="B224" s="128"/>
    </row>
    <row r="225" spans="1:2" x14ac:dyDescent="0.2">
      <c r="A225" s="136"/>
      <c r="B225" s="128"/>
    </row>
    <row r="226" spans="1:2" x14ac:dyDescent="0.2">
      <c r="A226" s="136"/>
      <c r="B226" s="128"/>
    </row>
    <row r="227" spans="1:2" x14ac:dyDescent="0.2">
      <c r="A227" s="136"/>
      <c r="B227" s="128"/>
    </row>
    <row r="228" spans="1:2" x14ac:dyDescent="0.2">
      <c r="A228" s="136"/>
      <c r="B228" s="128"/>
    </row>
    <row r="229" spans="1:2" x14ac:dyDescent="0.2">
      <c r="A229" s="128"/>
      <c r="B229" s="128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>
      <selection activeCell="D51" sqref="D51"/>
    </sheetView>
  </sheetViews>
  <sheetFormatPr defaultRowHeight="12.75" x14ac:dyDescent="0.2"/>
  <cols>
    <col min="1" max="16384" width="9.140625" style="427"/>
  </cols>
  <sheetData>
    <row r="25" spans="6:6" x14ac:dyDescent="0.2">
      <c r="F25" s="426"/>
    </row>
    <row r="26" spans="6:6" x14ac:dyDescent="0.2">
      <c r="F26" s="426"/>
    </row>
    <row r="27" spans="6:6" x14ac:dyDescent="0.2">
      <c r="F27" s="426"/>
    </row>
    <row r="28" spans="6:6" x14ac:dyDescent="0.2">
      <c r="F28" s="426"/>
    </row>
    <row r="47" spans="1:3" ht="15" x14ac:dyDescent="0.25">
      <c r="A47" s="428" t="s">
        <v>434</v>
      </c>
    </row>
    <row r="48" spans="1:3" ht="14.25" x14ac:dyDescent="0.2">
      <c r="A48" s="429" t="s">
        <v>435</v>
      </c>
      <c r="B48" s="430"/>
      <c r="C48" s="430"/>
    </row>
    <row r="50" spans="1:1" ht="14.25" x14ac:dyDescent="0.2">
      <c r="A50" s="431" t="s">
        <v>444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 x14ac:dyDescent="0.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 x14ac:dyDescent="0.25">
      <c r="A1" s="217" t="s">
        <v>395</v>
      </c>
    </row>
    <row r="2" spans="1:12" s="41" customFormat="1" ht="6" customHeight="1" x14ac:dyDescent="0.2"/>
    <row r="3" spans="1:12" s="41" customFormat="1" ht="24.75" customHeight="1" x14ac:dyDescent="0.2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 x14ac:dyDescent="0.25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 x14ac:dyDescent="0.25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 x14ac:dyDescent="0.25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 x14ac:dyDescent="0.25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 x14ac:dyDescent="0.2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 x14ac:dyDescent="0.2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 x14ac:dyDescent="0.2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 x14ac:dyDescent="0.2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 x14ac:dyDescent="0.2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 x14ac:dyDescent="0.2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 x14ac:dyDescent="0.2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 x14ac:dyDescent="0.2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 x14ac:dyDescent="0.2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 x14ac:dyDescent="0.2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 x14ac:dyDescent="0.2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 x14ac:dyDescent="0.2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 x14ac:dyDescent="0.2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 x14ac:dyDescent="0.2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 x14ac:dyDescent="0.2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 x14ac:dyDescent="0.2">
      <c r="A23" s="124" t="s">
        <v>137</v>
      </c>
      <c r="B23" s="49" t="s">
        <v>135</v>
      </c>
    </row>
    <row r="24" spans="1:12" s="41" customFormat="1" ht="24.75" customHeight="1" x14ac:dyDescent="0.2">
      <c r="A24" s="124"/>
      <c r="B24" s="49"/>
    </row>
    <row r="25" spans="1:12" s="41" customFormat="1" ht="24.75" customHeight="1" x14ac:dyDescent="0.2">
      <c r="A25" s="124"/>
      <c r="B25" s="49"/>
    </row>
    <row r="26" spans="1:12" s="41" customFormat="1" ht="24.75" customHeight="1" x14ac:dyDescent="0.2">
      <c r="A26" s="124"/>
      <c r="B26" s="49"/>
    </row>
    <row r="27" spans="1:12" s="41" customFormat="1" ht="24.75" customHeight="1" x14ac:dyDescent="0.2">
      <c r="A27" s="124"/>
      <c r="B27" s="49"/>
    </row>
    <row r="28" spans="1:12" s="41" customFormat="1" ht="24.75" customHeight="1" x14ac:dyDescent="0.2">
      <c r="A28" s="124"/>
      <c r="B28" s="49"/>
    </row>
    <row r="29" spans="1:12" s="41" customFormat="1" ht="24.75" customHeight="1" x14ac:dyDescent="0.2">
      <c r="A29" s="124"/>
      <c r="B29" s="49"/>
    </row>
    <row r="30" spans="1:12" s="41" customFormat="1" ht="24.75" customHeight="1" x14ac:dyDescent="0.2">
      <c r="A30" s="124"/>
      <c r="B30" s="49"/>
    </row>
    <row r="31" spans="1:12" s="41" customFormat="1" ht="24.75" customHeight="1" x14ac:dyDescent="0.2">
      <c r="A31" s="124"/>
      <c r="B31" s="49"/>
    </row>
    <row r="32" spans="1:12" s="41" customFormat="1" ht="24.75" customHeight="1" x14ac:dyDescent="0.2">
      <c r="A32" s="124"/>
      <c r="B32" s="49"/>
    </row>
    <row r="33" spans="1:10" s="41" customFormat="1" ht="24.75" customHeight="1" x14ac:dyDescent="0.2">
      <c r="A33" s="124"/>
      <c r="B33" s="49"/>
    </row>
    <row r="34" spans="1:10" s="41" customFormat="1" ht="22.5" customHeight="1" x14ac:dyDescent="0.2">
      <c r="A34" s="124"/>
      <c r="B34" s="49"/>
    </row>
    <row r="35" spans="1:10" s="41" customFormat="1" ht="15" x14ac:dyDescent="0.25">
      <c r="A35" s="42" t="s">
        <v>254</v>
      </c>
    </row>
    <row r="36" spans="1:10" s="49" customFormat="1" ht="24.75" customHeight="1" x14ac:dyDescent="0.2">
      <c r="A36" s="126" t="s">
        <v>255</v>
      </c>
    </row>
    <row r="37" spans="1:10" s="41" customFormat="1" ht="15" x14ac:dyDescent="0.25">
      <c r="A37" s="42" t="s">
        <v>177</v>
      </c>
    </row>
    <row r="38" spans="1:10" s="49" customFormat="1" ht="24.75" customHeight="1" x14ac:dyDescent="0.2">
      <c r="A38" s="126" t="s">
        <v>178</v>
      </c>
    </row>
    <row r="39" spans="1:10" s="41" customFormat="1" ht="15" x14ac:dyDescent="0.25">
      <c r="A39" s="42" t="s">
        <v>139</v>
      </c>
    </row>
    <row r="40" spans="1:10" s="49" customFormat="1" ht="39.75" customHeight="1" x14ac:dyDescent="0.2">
      <c r="A40" s="462" t="s">
        <v>302</v>
      </c>
      <c r="B40" s="462"/>
      <c r="C40" s="462"/>
      <c r="D40" s="462"/>
      <c r="E40" s="462"/>
      <c r="F40" s="462"/>
      <c r="G40" s="462"/>
      <c r="H40" s="462"/>
      <c r="I40" s="462"/>
      <c r="J40" s="462"/>
    </row>
    <row r="41" spans="1:10" s="41" customFormat="1" ht="15" x14ac:dyDescent="0.25">
      <c r="A41" s="42" t="s">
        <v>160</v>
      </c>
    </row>
    <row r="42" spans="1:10" s="49" customFormat="1" ht="24.75" customHeight="1" x14ac:dyDescent="0.2">
      <c r="A42" s="126" t="s">
        <v>175</v>
      </c>
      <c r="B42" s="125"/>
    </row>
    <row r="43" spans="1:10" s="41" customFormat="1" ht="15" x14ac:dyDescent="0.25">
      <c r="A43" s="42" t="s">
        <v>263</v>
      </c>
    </row>
    <row r="44" spans="1:10" s="49" customFormat="1" ht="54.75" customHeight="1" x14ac:dyDescent="0.2">
      <c r="A44" s="461" t="s">
        <v>275</v>
      </c>
      <c r="B44" s="461"/>
      <c r="C44" s="461"/>
      <c r="D44" s="461"/>
      <c r="E44" s="461"/>
      <c r="F44" s="461"/>
      <c r="G44" s="461"/>
      <c r="H44" s="461"/>
      <c r="I44" s="461"/>
      <c r="J44" s="461"/>
    </row>
    <row r="45" spans="1:10" s="41" customFormat="1" ht="15" x14ac:dyDescent="0.25">
      <c r="A45" s="42" t="s">
        <v>268</v>
      </c>
    </row>
    <row r="46" spans="1:10" s="49" customFormat="1" ht="24.75" customHeight="1" x14ac:dyDescent="0.2">
      <c r="A46" s="126" t="s">
        <v>273</v>
      </c>
    </row>
    <row r="47" spans="1:10" s="41" customFormat="1" ht="16.5" x14ac:dyDescent="0.3">
      <c r="A47" s="42" t="s">
        <v>264</v>
      </c>
    </row>
    <row r="48" spans="1:10" s="41" customFormat="1" ht="69.75" customHeight="1" x14ac:dyDescent="0.2">
      <c r="A48" s="461" t="s">
        <v>303</v>
      </c>
      <c r="B48" s="461"/>
      <c r="C48" s="461"/>
      <c r="D48" s="461"/>
      <c r="E48" s="461"/>
      <c r="F48" s="461"/>
      <c r="G48" s="461"/>
      <c r="H48" s="461"/>
      <c r="I48" s="461"/>
      <c r="J48" s="461"/>
    </row>
    <row r="49" spans="1:10" s="41" customFormat="1" ht="16.5" x14ac:dyDescent="0.3">
      <c r="A49" s="42" t="s">
        <v>265</v>
      </c>
    </row>
    <row r="50" spans="1:10" s="49" customFormat="1" ht="24.75" customHeight="1" x14ac:dyDescent="0.2">
      <c r="A50" s="126" t="s">
        <v>270</v>
      </c>
    </row>
    <row r="51" spans="1:10" s="41" customFormat="1" ht="15" x14ac:dyDescent="0.25">
      <c r="A51" s="42" t="s">
        <v>266</v>
      </c>
    </row>
    <row r="52" spans="1:10" s="49" customFormat="1" ht="24.75" customHeight="1" x14ac:dyDescent="0.2">
      <c r="A52" s="126" t="s">
        <v>271</v>
      </c>
    </row>
    <row r="53" spans="1:10" s="41" customFormat="1" ht="15" x14ac:dyDescent="0.25">
      <c r="A53" s="42" t="s">
        <v>267</v>
      </c>
    </row>
    <row r="54" spans="1:10" s="49" customFormat="1" ht="24.75" customHeight="1" x14ac:dyDescent="0.2">
      <c r="A54" s="126" t="s">
        <v>272</v>
      </c>
    </row>
    <row r="55" spans="1:10" s="41" customFormat="1" ht="15" x14ac:dyDescent="0.25">
      <c r="A55" s="42" t="s">
        <v>138</v>
      </c>
    </row>
    <row r="56" spans="1:10" s="49" customFormat="1" ht="24.75" customHeight="1" x14ac:dyDescent="0.2">
      <c r="A56" s="126" t="s">
        <v>174</v>
      </c>
    </row>
    <row r="57" spans="1:10" s="41" customFormat="1" ht="15" x14ac:dyDescent="0.25">
      <c r="A57" s="42" t="s">
        <v>269</v>
      </c>
    </row>
    <row r="58" spans="1:10" s="49" customFormat="1" ht="24.75" customHeight="1" x14ac:dyDescent="0.2">
      <c r="A58" s="126" t="s">
        <v>274</v>
      </c>
    </row>
    <row r="59" spans="1:10" s="41" customFormat="1" ht="15" x14ac:dyDescent="0.25">
      <c r="A59" s="42" t="s">
        <v>179</v>
      </c>
    </row>
    <row r="60" spans="1:10" s="41" customFormat="1" ht="39.75" customHeight="1" x14ac:dyDescent="0.2">
      <c r="A60" s="461" t="s">
        <v>309</v>
      </c>
      <c r="B60" s="461"/>
      <c r="C60" s="461"/>
      <c r="D60" s="461"/>
      <c r="E60" s="461"/>
      <c r="F60" s="461"/>
      <c r="G60" s="461"/>
      <c r="H60" s="461"/>
      <c r="I60" s="461"/>
      <c r="J60" s="461"/>
    </row>
    <row r="61" spans="1:10" ht="18" customHeight="1" x14ac:dyDescent="0.3">
      <c r="A61" s="42" t="s">
        <v>310</v>
      </c>
    </row>
    <row r="62" spans="1:10" ht="24.75" customHeight="1" x14ac:dyDescent="0.2">
      <c r="A62" s="126" t="s">
        <v>311</v>
      </c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47"/>
  <sheetViews>
    <sheetView showGridLines="0" zoomScaleNormal="100" workbookViewId="0"/>
  </sheetViews>
  <sheetFormatPr defaultRowHeight="14.25" x14ac:dyDescent="0.2"/>
  <cols>
    <col min="1" max="2" width="11" style="157" customWidth="1"/>
    <col min="3" max="3" width="21" style="157" customWidth="1"/>
    <col min="4" max="4" width="14.7109375" style="157" customWidth="1"/>
    <col min="5" max="5" width="17.7109375" style="159" customWidth="1"/>
    <col min="6" max="7" width="12" style="159" customWidth="1"/>
    <col min="8" max="16384" width="9.140625" style="157"/>
  </cols>
  <sheetData>
    <row r="1" spans="1:16" ht="20.25" x14ac:dyDescent="0.2">
      <c r="A1" s="217" t="str">
        <f>"2 STRUČNÝ PŘEHLED ZA "&amp;UPPER('3.1'!N1)</f>
        <v>2 STRUČNÝ PŘEHLED ZA I. ČTVRTLETÍ 2022</v>
      </c>
      <c r="B1" s="155"/>
      <c r="C1" s="155"/>
      <c r="D1" s="155"/>
      <c r="E1" s="156"/>
      <c r="F1" s="156"/>
      <c r="G1" s="218" t="str">
        <f>'3.1'!N1</f>
        <v>I. čtvrtletí 2022</v>
      </c>
      <c r="H1" s="116"/>
    </row>
    <row r="2" spans="1:16" ht="15" x14ac:dyDescent="0.2">
      <c r="A2" s="155"/>
      <c r="B2" s="155"/>
      <c r="C2" s="155"/>
      <c r="D2" s="155"/>
      <c r="E2" s="156"/>
      <c r="F2" s="156"/>
      <c r="G2" s="156"/>
    </row>
    <row r="3" spans="1:16" ht="15" x14ac:dyDescent="0.25">
      <c r="A3" s="160"/>
      <c r="B3" s="160"/>
      <c r="C3" s="160"/>
      <c r="D3" s="160"/>
      <c r="E3" s="161"/>
      <c r="F3" s="162" t="s">
        <v>318</v>
      </c>
      <c r="G3" s="162"/>
    </row>
    <row r="4" spans="1:16" ht="15" x14ac:dyDescent="0.25">
      <c r="A4" s="466" t="s">
        <v>441</v>
      </c>
      <c r="B4" s="466"/>
      <c r="C4" s="466"/>
      <c r="D4" s="466"/>
      <c r="E4" s="163">
        <f>SUM(E5:E7)</f>
        <v>23143.957142000007</v>
      </c>
      <c r="F4" s="164">
        <f>SUM(F5:F7)</f>
        <v>158.18706900000416</v>
      </c>
      <c r="G4" s="165">
        <v>6.8819564668759874E-3</v>
      </c>
    </row>
    <row r="5" spans="1:16" x14ac:dyDescent="0.2">
      <c r="A5" s="463" t="str">
        <f>'4.1'!B6</f>
        <v>Leden</v>
      </c>
      <c r="B5" s="463"/>
      <c r="C5" s="463"/>
      <c r="D5" s="463"/>
      <c r="E5" s="166">
        <f>INDEX('3.1'!$B$7:$M$7,,MATCH('2'!$A5,'3.1'!$B$5:$M$5,0))</f>
        <v>8098.4197500000028</v>
      </c>
      <c r="F5" s="167">
        <v>-150.85530099999778</v>
      </c>
      <c r="G5" s="168">
        <v>-1.8287097965258254E-2</v>
      </c>
    </row>
    <row r="6" spans="1:16" x14ac:dyDescent="0.2">
      <c r="A6" s="463" t="str">
        <f>'4.1'!C6</f>
        <v>Únor</v>
      </c>
      <c r="B6" s="463"/>
      <c r="C6" s="463"/>
      <c r="D6" s="463"/>
      <c r="E6" s="166">
        <f>INDEX('3.1'!$B$7:$M$7,,MATCH('2'!$A6,'3.1'!$B$5:$M$5,0))</f>
        <v>6936.7911260000001</v>
      </c>
      <c r="F6" s="167">
        <v>-304.63054000000193</v>
      </c>
      <c r="G6" s="168">
        <v>-4.2067780893123019E-2</v>
      </c>
    </row>
    <row r="7" spans="1:16" x14ac:dyDescent="0.2">
      <c r="A7" s="463" t="str">
        <f>'4.1'!D6</f>
        <v>Březen</v>
      </c>
      <c r="B7" s="463"/>
      <c r="C7" s="463"/>
      <c r="D7" s="463"/>
      <c r="E7" s="166">
        <f>INDEX('3.1'!$B$7:$M$7,,MATCH('2'!$A7,'3.1'!$B$5:$M$5,0))</f>
        <v>8108.7462660000028</v>
      </c>
      <c r="F7" s="167">
        <v>613.67291000000387</v>
      </c>
      <c r="G7" s="168">
        <v>8.1876838404622537E-2</v>
      </c>
    </row>
    <row r="8" spans="1:16" x14ac:dyDescent="0.2">
      <c r="A8" s="169"/>
      <c r="B8" s="169"/>
      <c r="C8" s="169"/>
      <c r="D8" s="169"/>
      <c r="E8" s="166"/>
      <c r="F8" s="167"/>
      <c r="G8" s="168"/>
    </row>
    <row r="9" spans="1:16" x14ac:dyDescent="0.2">
      <c r="A9" s="467" t="s">
        <v>439</v>
      </c>
      <c r="B9" s="468"/>
      <c r="C9" s="468"/>
      <c r="D9" s="468"/>
      <c r="E9" s="166"/>
      <c r="F9" s="167"/>
      <c r="G9" s="170"/>
    </row>
    <row r="10" spans="1:16" x14ac:dyDescent="0.2">
      <c r="A10" s="463" t="s">
        <v>319</v>
      </c>
      <c r="B10" s="463"/>
      <c r="C10" s="463"/>
      <c r="D10" s="463"/>
      <c r="E10" s="166">
        <f>'4.1'!B7</f>
        <v>8054.8784599999999</v>
      </c>
      <c r="F10" s="167">
        <v>252.0987099999993</v>
      </c>
      <c r="G10" s="170">
        <v>3.230883327188612E-2</v>
      </c>
    </row>
    <row r="11" spans="1:16" x14ac:dyDescent="0.2">
      <c r="A11" s="463" t="s">
        <v>320</v>
      </c>
      <c r="B11" s="463"/>
      <c r="C11" s="463"/>
      <c r="D11" s="463"/>
      <c r="E11" s="166">
        <f>'4.1'!B9</f>
        <v>11663.034553000003</v>
      </c>
      <c r="F11" s="167">
        <v>823.63490100000308</v>
      </c>
      <c r="G11" s="170">
        <v>7.5985287695156847E-2</v>
      </c>
    </row>
    <row r="12" spans="1:16" x14ac:dyDescent="0.2">
      <c r="A12" s="463" t="s">
        <v>321</v>
      </c>
      <c r="B12" s="463"/>
      <c r="C12" s="463"/>
      <c r="D12" s="463"/>
      <c r="E12" s="166">
        <f>'4.2'!B6</f>
        <v>774.83984799999985</v>
      </c>
      <c r="F12" s="167">
        <v>-975.98827200000017</v>
      </c>
      <c r="G12" s="170">
        <v>-0.55744379522531318</v>
      </c>
    </row>
    <row r="13" spans="1:16" x14ac:dyDescent="0.2">
      <c r="A13" s="463" t="s">
        <v>322</v>
      </c>
      <c r="B13" s="463"/>
      <c r="C13" s="463"/>
      <c r="D13" s="463"/>
      <c r="E13" s="166">
        <f>'4.2'!B20</f>
        <v>1088.0775630000003</v>
      </c>
      <c r="F13" s="167">
        <v>13.082735999999386</v>
      </c>
      <c r="G13" s="170">
        <v>1.2170045540134835E-2</v>
      </c>
    </row>
    <row r="14" spans="1:16" x14ac:dyDescent="0.2">
      <c r="A14" s="463" t="s">
        <v>323</v>
      </c>
      <c r="B14" s="463"/>
      <c r="C14" s="463"/>
      <c r="D14" s="463"/>
      <c r="E14" s="166">
        <f>'4.3'!E6/1000</f>
        <v>587.4778789999998</v>
      </c>
      <c r="F14" s="167">
        <v>-140.57579399999986</v>
      </c>
      <c r="G14" s="170">
        <v>-0.1930843826674849</v>
      </c>
      <c r="P14" s="158"/>
    </row>
    <row r="15" spans="1:16" x14ac:dyDescent="0.2">
      <c r="A15" s="463" t="s">
        <v>324</v>
      </c>
      <c r="B15" s="463"/>
      <c r="C15" s="463"/>
      <c r="D15" s="463"/>
      <c r="E15" s="166">
        <f>'4.3'!E16/1000</f>
        <v>287.41507999999999</v>
      </c>
      <c r="F15" s="167">
        <v>-31.956366000000003</v>
      </c>
      <c r="G15" s="170">
        <v>-0.10006018509243937</v>
      </c>
    </row>
    <row r="16" spans="1:16" x14ac:dyDescent="0.2">
      <c r="A16" s="463" t="s">
        <v>325</v>
      </c>
      <c r="B16" s="463"/>
      <c r="C16" s="463"/>
      <c r="D16" s="463"/>
      <c r="E16" s="166">
        <f>'4.4'!E30/1000</f>
        <v>244.38545600000006</v>
      </c>
      <c r="F16" s="167">
        <v>89.963435000000089</v>
      </c>
      <c r="G16" s="170">
        <v>0.58258164488081732</v>
      </c>
    </row>
    <row r="17" spans="1:7" x14ac:dyDescent="0.2">
      <c r="A17" s="463" t="s">
        <v>326</v>
      </c>
      <c r="B17" s="463"/>
      <c r="C17" s="463"/>
      <c r="D17" s="463"/>
      <c r="E17" s="166">
        <f>'4.4'!E6/1000</f>
        <v>443.84830299999999</v>
      </c>
      <c r="F17" s="167">
        <v>127.92771900000116</v>
      </c>
      <c r="G17" s="170">
        <v>0.40493632095843785</v>
      </c>
    </row>
    <row r="18" spans="1:7" x14ac:dyDescent="0.2">
      <c r="A18" s="169"/>
      <c r="B18" s="169"/>
      <c r="C18" s="169"/>
      <c r="D18" s="169"/>
      <c r="E18" s="166"/>
      <c r="F18" s="167"/>
      <c r="G18" s="170"/>
    </row>
    <row r="19" spans="1:7" ht="15" x14ac:dyDescent="0.25">
      <c r="A19" s="466" t="s">
        <v>442</v>
      </c>
      <c r="B19" s="466"/>
      <c r="C19" s="466"/>
      <c r="D19" s="466"/>
      <c r="E19" s="171">
        <f>SUM(E20:E27)</f>
        <v>20895.909380000001</v>
      </c>
      <c r="F19" s="172">
        <v>-462.77439000002778</v>
      </c>
      <c r="G19" s="173">
        <v>-2.1666802832205866E-2</v>
      </c>
    </row>
    <row r="20" spans="1:7" x14ac:dyDescent="0.2">
      <c r="A20" s="463" t="s">
        <v>319</v>
      </c>
      <c r="B20" s="463"/>
      <c r="C20" s="463"/>
      <c r="D20" s="463"/>
      <c r="E20" s="166">
        <f>'4.1'!N7</f>
        <v>4290</v>
      </c>
      <c r="F20" s="167">
        <v>0</v>
      </c>
      <c r="G20" s="170">
        <v>0</v>
      </c>
    </row>
    <row r="21" spans="1:7" x14ac:dyDescent="0.2">
      <c r="A21" s="463" t="s">
        <v>320</v>
      </c>
      <c r="B21" s="463"/>
      <c r="C21" s="463"/>
      <c r="D21" s="463"/>
      <c r="E21" s="166">
        <f>'4.1'!N9</f>
        <v>9557.7770000000019</v>
      </c>
      <c r="F21" s="167">
        <v>-492.67899999999645</v>
      </c>
      <c r="G21" s="170">
        <v>-4.9020561853113584E-2</v>
      </c>
    </row>
    <row r="22" spans="1:7" x14ac:dyDescent="0.2">
      <c r="A22" s="463" t="s">
        <v>321</v>
      </c>
      <c r="B22" s="463"/>
      <c r="C22" s="463"/>
      <c r="D22" s="463"/>
      <c r="E22" s="166">
        <f>'4.2'!N6</f>
        <v>1363.5</v>
      </c>
      <c r="F22" s="167">
        <v>0</v>
      </c>
      <c r="G22" s="170">
        <v>0</v>
      </c>
    </row>
    <row r="23" spans="1:7" x14ac:dyDescent="0.2">
      <c r="A23" s="463" t="s">
        <v>322</v>
      </c>
      <c r="B23" s="463"/>
      <c r="C23" s="463"/>
      <c r="D23" s="463"/>
      <c r="E23" s="166">
        <f>'4.2'!N20</f>
        <v>988.99599999999987</v>
      </c>
      <c r="F23" s="167">
        <v>19.666200000000799</v>
      </c>
      <c r="G23" s="170">
        <v>2.0288450845110526E-2</v>
      </c>
    </row>
    <row r="24" spans="1:7" x14ac:dyDescent="0.2">
      <c r="A24" s="463" t="s">
        <v>323</v>
      </c>
      <c r="B24" s="463"/>
      <c r="C24" s="463"/>
      <c r="D24" s="463"/>
      <c r="E24" s="166">
        <f>'4.3'!B6</f>
        <v>1111.5881300000005</v>
      </c>
      <c r="F24" s="167">
        <v>17.470800000000054</v>
      </c>
      <c r="G24" s="170">
        <v>1.5967940111139729E-2</v>
      </c>
    </row>
    <row r="25" spans="1:7" x14ac:dyDescent="0.2">
      <c r="A25" s="463" t="s">
        <v>324</v>
      </c>
      <c r="B25" s="463"/>
      <c r="C25" s="463"/>
      <c r="D25" s="463"/>
      <c r="E25" s="166">
        <f>'4.3'!B16</f>
        <v>1171.5</v>
      </c>
      <c r="F25" s="167">
        <v>0</v>
      </c>
      <c r="G25" s="170">
        <v>0</v>
      </c>
    </row>
    <row r="26" spans="1:7" x14ac:dyDescent="0.2">
      <c r="A26" s="463" t="s">
        <v>325</v>
      </c>
      <c r="B26" s="463"/>
      <c r="C26" s="463"/>
      <c r="D26" s="463"/>
      <c r="E26" s="166">
        <f>'4.4'!B30</f>
        <v>339.41190000000012</v>
      </c>
      <c r="F26" s="167">
        <v>-2.4999999999977263E-3</v>
      </c>
      <c r="G26" s="170">
        <v>-7.3656273864565714E-6</v>
      </c>
    </row>
    <row r="27" spans="1:7" x14ac:dyDescent="0.2">
      <c r="A27" s="463" t="s">
        <v>326</v>
      </c>
      <c r="B27" s="463"/>
      <c r="C27" s="463"/>
      <c r="D27" s="463"/>
      <c r="E27" s="166">
        <f>'4.4'!B6</f>
        <v>2073.1363500000007</v>
      </c>
      <c r="F27" s="167">
        <v>-7.2298900000278081</v>
      </c>
      <c r="G27" s="170">
        <v>-3.4752967343035794E-3</v>
      </c>
    </row>
    <row r="28" spans="1:7" x14ac:dyDescent="0.2">
      <c r="A28" s="169"/>
      <c r="B28" s="169"/>
      <c r="C28" s="169"/>
      <c r="D28" s="169"/>
      <c r="E28" s="166"/>
      <c r="F28" s="167"/>
      <c r="G28" s="170"/>
    </row>
    <row r="29" spans="1:7" ht="15" x14ac:dyDescent="0.25">
      <c r="A29" s="466" t="s">
        <v>443</v>
      </c>
      <c r="B29" s="466"/>
      <c r="C29" s="466"/>
      <c r="D29" s="466"/>
      <c r="E29" s="163">
        <f>SUM(E30:E32)</f>
        <v>19937.679780000006</v>
      </c>
      <c r="F29" s="164">
        <f>SUM(F30:F32)</f>
        <v>-456.8587950000001</v>
      </c>
      <c r="G29" s="165">
        <v>-2.2401036106795075E-2</v>
      </c>
    </row>
    <row r="30" spans="1:7" x14ac:dyDescent="0.2">
      <c r="A30" s="463" t="str">
        <f>'4.1'!B6</f>
        <v>Leden</v>
      </c>
      <c r="B30" s="463"/>
      <c r="C30" s="463"/>
      <c r="D30" s="463"/>
      <c r="E30" s="166">
        <f>INDEX('3.2'!$B$27:$M$27,,MATCH('2'!$A30,'3.2'!$B$4:$M$4,0))</f>
        <v>7048.0500749999983</v>
      </c>
      <c r="F30" s="167">
        <v>-38.921235000007073</v>
      </c>
      <c r="G30" s="170">
        <v>-5.4919419449444675E-3</v>
      </c>
    </row>
    <row r="31" spans="1:7" x14ac:dyDescent="0.2">
      <c r="A31" s="463" t="str">
        <f>'4.1'!C6</f>
        <v>Únor</v>
      </c>
      <c r="B31" s="463"/>
      <c r="C31" s="463"/>
      <c r="D31" s="463"/>
      <c r="E31" s="166">
        <f>INDEX('3.2'!$B$27:$M$27,,MATCH('2'!$A31,'3.2'!$B$4:$M$4,0))</f>
        <v>6214.9453910000011</v>
      </c>
      <c r="F31" s="167">
        <v>-338.70806000000084</v>
      </c>
      <c r="G31" s="170">
        <v>-5.1682326893302301E-2</v>
      </c>
    </row>
    <row r="32" spans="1:7" x14ac:dyDescent="0.2">
      <c r="A32" s="463" t="str">
        <f>'4.1'!D6</f>
        <v>Březen</v>
      </c>
      <c r="B32" s="463"/>
      <c r="C32" s="463"/>
      <c r="D32" s="463"/>
      <c r="E32" s="166">
        <f>INDEX('3.2'!$B$27:$M$27,,MATCH('2'!$A32,'3.2'!$B$4:$M$4,0))</f>
        <v>6674.6843140000055</v>
      </c>
      <c r="F32" s="167">
        <v>-79.229499999992186</v>
      </c>
      <c r="G32" s="170">
        <v>-1.1730901841797209E-2</v>
      </c>
    </row>
    <row r="33" spans="1:7" x14ac:dyDescent="0.2">
      <c r="A33" s="451"/>
      <c r="B33" s="451"/>
      <c r="C33" s="451"/>
      <c r="D33" s="451"/>
      <c r="E33" s="166"/>
      <c r="F33" s="167"/>
      <c r="G33" s="170"/>
    </row>
    <row r="34" spans="1:7" x14ac:dyDescent="0.2">
      <c r="A34" s="465" t="s">
        <v>440</v>
      </c>
      <c r="B34" s="465"/>
      <c r="C34" s="465"/>
      <c r="D34" s="465"/>
      <c r="E34" s="166"/>
      <c r="F34" s="167"/>
      <c r="G34" s="170"/>
    </row>
    <row r="35" spans="1:7" x14ac:dyDescent="0.2">
      <c r="A35" s="465" t="s">
        <v>327</v>
      </c>
      <c r="B35" s="463"/>
      <c r="C35" s="463"/>
      <c r="D35" s="463"/>
      <c r="E35" s="166">
        <v>1888.0723540000004</v>
      </c>
      <c r="F35" s="167">
        <v>-20.934537000000127</v>
      </c>
      <c r="G35" s="170">
        <v>-1.0966192473529486E-2</v>
      </c>
    </row>
    <row r="36" spans="1:7" x14ac:dyDescent="0.2">
      <c r="A36" s="465" t="s">
        <v>328</v>
      </c>
      <c r="B36" s="463"/>
      <c r="C36" s="463"/>
      <c r="D36" s="463"/>
      <c r="E36" s="166">
        <v>6056.9149879999995</v>
      </c>
      <c r="F36" s="167">
        <v>76.046425999999741</v>
      </c>
      <c r="G36" s="170">
        <v>1.2714946869618188E-2</v>
      </c>
    </row>
    <row r="37" spans="1:7" x14ac:dyDescent="0.2">
      <c r="A37" s="465" t="s">
        <v>329</v>
      </c>
      <c r="B37" s="463"/>
      <c r="C37" s="463"/>
      <c r="D37" s="463"/>
      <c r="E37" s="166">
        <v>2249.2103667388233</v>
      </c>
      <c r="F37" s="167">
        <v>-47.688775606440963</v>
      </c>
      <c r="G37" s="170">
        <v>-2.0762241897024709E-2</v>
      </c>
    </row>
    <row r="38" spans="1:7" x14ac:dyDescent="0.2">
      <c r="A38" s="465" t="s">
        <v>330</v>
      </c>
      <c r="B38" s="463"/>
      <c r="C38" s="463"/>
      <c r="D38" s="463"/>
      <c r="E38" s="166">
        <v>4989.5264142611768</v>
      </c>
      <c r="F38" s="167">
        <v>-479.45071839355819</v>
      </c>
      <c r="G38" s="170">
        <v>-8.7667347433362658E-2</v>
      </c>
    </row>
    <row r="39" spans="1:7" x14ac:dyDescent="0.2">
      <c r="A39" s="169"/>
      <c r="B39" s="169"/>
      <c r="C39" s="169"/>
      <c r="D39" s="169"/>
      <c r="E39" s="166"/>
      <c r="F39" s="166"/>
      <c r="G39" s="170"/>
    </row>
    <row r="40" spans="1:7" ht="15" x14ac:dyDescent="0.25">
      <c r="A40" s="464" t="s">
        <v>437</v>
      </c>
      <c r="B40" s="464"/>
      <c r="C40" s="464"/>
      <c r="D40" s="464"/>
      <c r="E40" s="174"/>
      <c r="F40" s="166"/>
      <c r="G40" s="168"/>
    </row>
    <row r="41" spans="1:7" x14ac:dyDescent="0.2">
      <c r="A41" s="463" t="s">
        <v>42</v>
      </c>
      <c r="B41" s="463"/>
      <c r="C41" s="463"/>
      <c r="D41" s="463"/>
      <c r="E41" s="167">
        <v>-3140.3056380000007</v>
      </c>
      <c r="F41" s="167">
        <v>-632.57389100000091</v>
      </c>
      <c r="G41" s="168">
        <v>0.25224942490629199</v>
      </c>
    </row>
    <row r="42" spans="1:7" x14ac:dyDescent="0.2">
      <c r="A42" s="463" t="s">
        <v>331</v>
      </c>
      <c r="B42" s="463"/>
      <c r="C42" s="463"/>
      <c r="D42" s="463"/>
      <c r="E42" s="167">
        <v>4821.3972649999996</v>
      </c>
      <c r="F42" s="167">
        <v>1618.9235579999995</v>
      </c>
      <c r="G42" s="168">
        <v>0.50552282582721586</v>
      </c>
    </row>
    <row r="43" spans="1:7" x14ac:dyDescent="0.2">
      <c r="A43" s="463" t="s">
        <v>332</v>
      </c>
      <c r="B43" s="463"/>
      <c r="C43" s="463"/>
      <c r="D43" s="463"/>
      <c r="E43" s="167">
        <v>-7961.7029030000012</v>
      </c>
      <c r="F43" s="167">
        <v>-2251.4974490000013</v>
      </c>
      <c r="G43" s="168">
        <v>0.39429359716344831</v>
      </c>
    </row>
    <row r="44" spans="1:7" x14ac:dyDescent="0.2">
      <c r="A44" s="169"/>
      <c r="B44" s="169"/>
      <c r="C44" s="169"/>
      <c r="D44" s="169"/>
      <c r="E44" s="174"/>
      <c r="F44" s="174"/>
      <c r="G44" s="168"/>
    </row>
    <row r="45" spans="1:7" ht="30" x14ac:dyDescent="0.25">
      <c r="A45" s="464" t="s">
        <v>438</v>
      </c>
      <c r="B45" s="464"/>
      <c r="C45" s="464"/>
      <c r="D45" s="464"/>
      <c r="E45" s="175" t="s">
        <v>333</v>
      </c>
      <c r="F45" s="175" t="s">
        <v>336</v>
      </c>
      <c r="G45" s="176" t="s">
        <v>260</v>
      </c>
    </row>
    <row r="46" spans="1:7" x14ac:dyDescent="0.2">
      <c r="A46" s="463" t="s">
        <v>334</v>
      </c>
      <c r="B46" s="463"/>
      <c r="C46" s="463"/>
      <c r="D46" s="463"/>
      <c r="E46" s="177">
        <v>44573</v>
      </c>
      <c r="F46" s="178">
        <v>0.41666666666666669</v>
      </c>
      <c r="G46" s="166">
        <v>11469.204002251799</v>
      </c>
    </row>
    <row r="47" spans="1:7" x14ac:dyDescent="0.2">
      <c r="A47" s="463" t="s">
        <v>335</v>
      </c>
      <c r="B47" s="463"/>
      <c r="C47" s="463"/>
      <c r="D47" s="463"/>
      <c r="E47" s="177">
        <v>44562</v>
      </c>
      <c r="F47" s="178">
        <v>0.23958333333333334</v>
      </c>
      <c r="G47" s="166">
        <v>5491.2071597657095</v>
      </c>
    </row>
  </sheetData>
  <mergeCells count="38"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47:D47"/>
    <mergeCell ref="A40:D40"/>
    <mergeCell ref="A41:D41"/>
    <mergeCell ref="A42:D42"/>
    <mergeCell ref="A43:D43"/>
    <mergeCell ref="A45:D45"/>
    <mergeCell ref="A46:D46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>
      <selection activeCell="G15" sqref="G15"/>
    </sheetView>
  </sheetViews>
  <sheetFormatPr defaultColWidth="9.140625" defaultRowHeight="12" x14ac:dyDescent="0.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 x14ac:dyDescent="0.3">
      <c r="A1" s="220" t="s">
        <v>396</v>
      </c>
      <c r="N1" s="218" t="str">
        <f>Titulní!A35</f>
        <v>I. čtvrtletí 2022</v>
      </c>
    </row>
    <row r="2" spans="1:17" s="46" customFormat="1" ht="18" x14ac:dyDescent="0.25">
      <c r="A2" s="219" t="s">
        <v>400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 x14ac:dyDescent="0.2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 x14ac:dyDescent="0.2">
      <c r="A4" s="482" t="str">
        <f>RIGHT(N1,4)</f>
        <v>2022</v>
      </c>
      <c r="B4" s="479" t="s">
        <v>180</v>
      </c>
      <c r="C4" s="479"/>
      <c r="D4" s="480"/>
      <c r="E4" s="479" t="s">
        <v>182</v>
      </c>
      <c r="F4" s="479"/>
      <c r="G4" s="480"/>
      <c r="H4" s="479" t="s">
        <v>183</v>
      </c>
      <c r="I4" s="479"/>
      <c r="J4" s="480"/>
      <c r="K4" s="479" t="s">
        <v>184</v>
      </c>
      <c r="L4" s="479"/>
      <c r="M4" s="479"/>
      <c r="N4" s="476" t="s">
        <v>53</v>
      </c>
      <c r="O4" s="221"/>
      <c r="P4" s="221"/>
      <c r="Q4" s="221"/>
    </row>
    <row r="5" spans="1:17" x14ac:dyDescent="0.2">
      <c r="A5" s="483"/>
      <c r="B5" s="432" t="s">
        <v>60</v>
      </c>
      <c r="C5" s="432" t="s">
        <v>61</v>
      </c>
      <c r="D5" s="433" t="s">
        <v>62</v>
      </c>
      <c r="E5" s="432" t="s">
        <v>63</v>
      </c>
      <c r="F5" s="432" t="s">
        <v>64</v>
      </c>
      <c r="G5" s="433" t="s">
        <v>65</v>
      </c>
      <c r="H5" s="432" t="s">
        <v>66</v>
      </c>
      <c r="I5" s="432" t="s">
        <v>67</v>
      </c>
      <c r="J5" s="433" t="s">
        <v>68</v>
      </c>
      <c r="K5" s="432" t="s">
        <v>69</v>
      </c>
      <c r="L5" s="432" t="s">
        <v>70</v>
      </c>
      <c r="M5" s="432" t="s">
        <v>71</v>
      </c>
      <c r="N5" s="477"/>
      <c r="O5" s="221"/>
      <c r="P5" s="221"/>
      <c r="Q5" s="221"/>
    </row>
    <row r="6" spans="1:17" s="32" customFormat="1" ht="14.25" customHeight="1" x14ac:dyDescent="0.2">
      <c r="A6" s="481" t="s">
        <v>19</v>
      </c>
      <c r="B6" s="471">
        <f>SUM(B7:D7)</f>
        <v>23143.957142000007</v>
      </c>
      <c r="C6" s="472"/>
      <c r="D6" s="473"/>
      <c r="E6" s="471">
        <f>SUM(E7:G7)</f>
        <v>0</v>
      </c>
      <c r="F6" s="472"/>
      <c r="G6" s="473"/>
      <c r="H6" s="471">
        <f>SUM(H7:J7)</f>
        <v>0</v>
      </c>
      <c r="I6" s="472"/>
      <c r="J6" s="473"/>
      <c r="K6" s="472">
        <f>SUM(K7:M7)</f>
        <v>0</v>
      </c>
      <c r="L6" s="472"/>
      <c r="M6" s="473"/>
      <c r="N6" s="478">
        <f>SUM(N8:N15)</f>
        <v>23143.957142000007</v>
      </c>
      <c r="O6" s="222"/>
      <c r="P6" s="222"/>
      <c r="Q6" s="222"/>
    </row>
    <row r="7" spans="1:17" s="32" customFormat="1" ht="14.25" customHeight="1" x14ac:dyDescent="0.2">
      <c r="A7" s="470"/>
      <c r="B7" s="229">
        <f t="shared" ref="B7:M7" si="0">SUM(B8:B15)</f>
        <v>8098.4197500000028</v>
      </c>
      <c r="C7" s="225">
        <f t="shared" si="0"/>
        <v>6936.7911260000001</v>
      </c>
      <c r="D7" s="228">
        <f t="shared" si="0"/>
        <v>8108.7462660000028</v>
      </c>
      <c r="E7" s="229">
        <f t="shared" si="0"/>
        <v>0</v>
      </c>
      <c r="F7" s="225">
        <f t="shared" si="0"/>
        <v>0</v>
      </c>
      <c r="G7" s="228">
        <f t="shared" si="0"/>
        <v>0</v>
      </c>
      <c r="H7" s="229">
        <f t="shared" si="0"/>
        <v>0</v>
      </c>
      <c r="I7" s="225">
        <f t="shared" si="0"/>
        <v>0</v>
      </c>
      <c r="J7" s="228">
        <f t="shared" si="0"/>
        <v>0</v>
      </c>
      <c r="K7" s="225">
        <f t="shared" si="0"/>
        <v>0</v>
      </c>
      <c r="L7" s="225">
        <f t="shared" si="0"/>
        <v>0</v>
      </c>
      <c r="M7" s="228">
        <f t="shared" si="0"/>
        <v>0</v>
      </c>
      <c r="N7" s="475"/>
      <c r="O7" s="222"/>
      <c r="P7" s="222"/>
      <c r="Q7" s="222"/>
    </row>
    <row r="8" spans="1:17" x14ac:dyDescent="0.2">
      <c r="A8" s="230" t="s">
        <v>0</v>
      </c>
      <c r="B8" s="231">
        <v>2743.45759</v>
      </c>
      <c r="C8" s="232">
        <v>2571.2223300000001</v>
      </c>
      <c r="D8" s="233">
        <v>2740.1985399999999</v>
      </c>
      <c r="E8" s="232">
        <v>0</v>
      </c>
      <c r="F8" s="232">
        <v>0</v>
      </c>
      <c r="G8" s="233">
        <v>0</v>
      </c>
      <c r="H8" s="232">
        <v>0</v>
      </c>
      <c r="I8" s="232">
        <v>0</v>
      </c>
      <c r="J8" s="233">
        <v>0</v>
      </c>
      <c r="K8" s="232">
        <v>0</v>
      </c>
      <c r="L8" s="232">
        <v>0</v>
      </c>
      <c r="M8" s="233">
        <v>0</v>
      </c>
      <c r="N8" s="234">
        <f t="shared" ref="N8:N15" si="1">SUM(B8:M8)</f>
        <v>8054.8784599999999</v>
      </c>
      <c r="O8" s="221"/>
      <c r="P8" s="221"/>
      <c r="Q8" s="221"/>
    </row>
    <row r="9" spans="1:17" ht="12.75" customHeight="1" x14ac:dyDescent="0.2">
      <c r="A9" s="230" t="s">
        <v>15</v>
      </c>
      <c r="B9" s="231">
        <v>4203.9870220000021</v>
      </c>
      <c r="C9" s="232">
        <v>3372.2601100000002</v>
      </c>
      <c r="D9" s="233">
        <v>4086.7874210000032</v>
      </c>
      <c r="E9" s="232">
        <v>0</v>
      </c>
      <c r="F9" s="232">
        <v>0</v>
      </c>
      <c r="G9" s="233">
        <v>0</v>
      </c>
      <c r="H9" s="232">
        <v>0</v>
      </c>
      <c r="I9" s="232">
        <v>0</v>
      </c>
      <c r="J9" s="233">
        <v>0</v>
      </c>
      <c r="K9" s="232">
        <v>0</v>
      </c>
      <c r="L9" s="232">
        <v>0</v>
      </c>
      <c r="M9" s="233">
        <v>0</v>
      </c>
      <c r="N9" s="234">
        <f t="shared" si="1"/>
        <v>11663.034553000005</v>
      </c>
      <c r="O9" s="221"/>
      <c r="P9" s="221"/>
      <c r="Q9" s="221"/>
    </row>
    <row r="10" spans="1:17" x14ac:dyDescent="0.2">
      <c r="A10" s="230" t="s">
        <v>16</v>
      </c>
      <c r="B10" s="231">
        <v>311.06209000000001</v>
      </c>
      <c r="C10" s="232">
        <v>150.42146</v>
      </c>
      <c r="D10" s="233">
        <v>313.35629799999992</v>
      </c>
      <c r="E10" s="232">
        <v>0</v>
      </c>
      <c r="F10" s="232">
        <v>0</v>
      </c>
      <c r="G10" s="233">
        <v>0</v>
      </c>
      <c r="H10" s="232">
        <v>0</v>
      </c>
      <c r="I10" s="232">
        <v>0</v>
      </c>
      <c r="J10" s="233">
        <v>0</v>
      </c>
      <c r="K10" s="232">
        <v>0</v>
      </c>
      <c r="L10" s="232">
        <v>0</v>
      </c>
      <c r="M10" s="233">
        <v>0</v>
      </c>
      <c r="N10" s="234">
        <f t="shared" si="1"/>
        <v>774.83984799999996</v>
      </c>
      <c r="O10" s="221"/>
      <c r="P10" s="221"/>
      <c r="Q10" s="221"/>
    </row>
    <row r="11" spans="1:17" ht="12.75" customHeight="1" x14ac:dyDescent="0.2">
      <c r="A11" s="230" t="s">
        <v>17</v>
      </c>
      <c r="B11" s="231">
        <v>377.58115400000037</v>
      </c>
      <c r="C11" s="232">
        <v>340.19224300000053</v>
      </c>
      <c r="D11" s="233">
        <v>370.30416599999984</v>
      </c>
      <c r="E11" s="232">
        <v>0</v>
      </c>
      <c r="F11" s="232">
        <v>0</v>
      </c>
      <c r="G11" s="233">
        <v>0</v>
      </c>
      <c r="H11" s="232">
        <v>0</v>
      </c>
      <c r="I11" s="232">
        <v>0</v>
      </c>
      <c r="J11" s="233">
        <v>0</v>
      </c>
      <c r="K11" s="232">
        <v>0</v>
      </c>
      <c r="L11" s="232">
        <v>0</v>
      </c>
      <c r="M11" s="233">
        <v>0</v>
      </c>
      <c r="N11" s="234">
        <f t="shared" si="1"/>
        <v>1088.0775630000007</v>
      </c>
      <c r="O11" s="221"/>
      <c r="P11" s="221"/>
      <c r="Q11" s="221"/>
    </row>
    <row r="12" spans="1:17" ht="12.75" customHeight="1" x14ac:dyDescent="0.2">
      <c r="A12" s="230" t="s">
        <v>3</v>
      </c>
      <c r="B12" s="231">
        <v>205.45763500000001</v>
      </c>
      <c r="C12" s="232">
        <v>176.71110999999985</v>
      </c>
      <c r="D12" s="233">
        <v>205.309134</v>
      </c>
      <c r="E12" s="232">
        <v>0</v>
      </c>
      <c r="F12" s="232">
        <v>0</v>
      </c>
      <c r="G12" s="233">
        <v>0</v>
      </c>
      <c r="H12" s="232">
        <v>0</v>
      </c>
      <c r="I12" s="232">
        <v>0</v>
      </c>
      <c r="J12" s="233">
        <v>0</v>
      </c>
      <c r="K12" s="232">
        <v>0</v>
      </c>
      <c r="L12" s="232">
        <v>0</v>
      </c>
      <c r="M12" s="233">
        <v>0</v>
      </c>
      <c r="N12" s="234">
        <f t="shared" si="1"/>
        <v>587.4778789999998</v>
      </c>
      <c r="O12" s="221"/>
      <c r="P12" s="221"/>
      <c r="Q12" s="221"/>
    </row>
    <row r="13" spans="1:17" ht="12.75" customHeight="1" x14ac:dyDescent="0.2">
      <c r="A13" s="230" t="s">
        <v>18</v>
      </c>
      <c r="B13" s="231">
        <v>109.0994</v>
      </c>
      <c r="C13" s="232">
        <v>95.060739999999996</v>
      </c>
      <c r="D13" s="233">
        <v>83.254940000000005</v>
      </c>
      <c r="E13" s="232">
        <v>0</v>
      </c>
      <c r="F13" s="232">
        <v>0</v>
      </c>
      <c r="G13" s="233">
        <v>0</v>
      </c>
      <c r="H13" s="232">
        <v>0</v>
      </c>
      <c r="I13" s="232">
        <v>0</v>
      </c>
      <c r="J13" s="233">
        <v>0</v>
      </c>
      <c r="K13" s="232">
        <v>0</v>
      </c>
      <c r="L13" s="232">
        <v>0</v>
      </c>
      <c r="M13" s="233">
        <v>0</v>
      </c>
      <c r="N13" s="234">
        <f t="shared" si="1"/>
        <v>287.41507999999999</v>
      </c>
      <c r="O13" s="221"/>
      <c r="P13" s="221"/>
      <c r="Q13" s="221"/>
    </row>
    <row r="14" spans="1:17" ht="12.75" customHeight="1" x14ac:dyDescent="0.2">
      <c r="A14" s="230" t="s">
        <v>1</v>
      </c>
      <c r="B14" s="231">
        <v>87.641514999999984</v>
      </c>
      <c r="C14" s="232">
        <v>106.05078700000007</v>
      </c>
      <c r="D14" s="233">
        <v>50.693154000000007</v>
      </c>
      <c r="E14" s="232">
        <v>0</v>
      </c>
      <c r="F14" s="232">
        <v>0</v>
      </c>
      <c r="G14" s="233">
        <v>0</v>
      </c>
      <c r="H14" s="232">
        <v>0</v>
      </c>
      <c r="I14" s="232">
        <v>0</v>
      </c>
      <c r="J14" s="233">
        <v>0</v>
      </c>
      <c r="K14" s="232">
        <v>0</v>
      </c>
      <c r="L14" s="232">
        <v>0</v>
      </c>
      <c r="M14" s="233">
        <v>0</v>
      </c>
      <c r="N14" s="234">
        <f t="shared" si="1"/>
        <v>244.38545600000003</v>
      </c>
      <c r="O14" s="221"/>
      <c r="P14" s="221"/>
      <c r="Q14" s="221"/>
    </row>
    <row r="15" spans="1:17" ht="12.75" customHeight="1" x14ac:dyDescent="0.2">
      <c r="A15" s="230" t="s">
        <v>2</v>
      </c>
      <c r="B15" s="231">
        <v>60.13334399999983</v>
      </c>
      <c r="C15" s="232">
        <v>124.87234600000052</v>
      </c>
      <c r="D15" s="233">
        <v>258.84261300000088</v>
      </c>
      <c r="E15" s="232">
        <v>0</v>
      </c>
      <c r="F15" s="232">
        <v>0</v>
      </c>
      <c r="G15" s="233">
        <v>0</v>
      </c>
      <c r="H15" s="232">
        <v>0</v>
      </c>
      <c r="I15" s="232">
        <v>0</v>
      </c>
      <c r="J15" s="233">
        <v>0</v>
      </c>
      <c r="K15" s="232">
        <v>0</v>
      </c>
      <c r="L15" s="232">
        <v>0</v>
      </c>
      <c r="M15" s="233">
        <v>0</v>
      </c>
      <c r="N15" s="234">
        <f t="shared" si="1"/>
        <v>443.84830300000124</v>
      </c>
      <c r="O15" s="221"/>
      <c r="P15" s="221"/>
      <c r="Q15" s="221"/>
    </row>
    <row r="16" spans="1:17" ht="18" customHeight="1" x14ac:dyDescent="0.2">
      <c r="A16" s="469" t="s">
        <v>196</v>
      </c>
      <c r="B16" s="471">
        <f>SUM(B17:D17)</f>
        <v>1545.9725789999993</v>
      </c>
      <c r="C16" s="472"/>
      <c r="D16" s="473"/>
      <c r="E16" s="472">
        <f>SUM(E17:G17)</f>
        <v>0</v>
      </c>
      <c r="F16" s="472"/>
      <c r="G16" s="473"/>
      <c r="H16" s="472">
        <f>SUM(H17:J17)</f>
        <v>0</v>
      </c>
      <c r="I16" s="472"/>
      <c r="J16" s="473"/>
      <c r="K16" s="472">
        <f>SUM(K17:M17)</f>
        <v>0</v>
      </c>
      <c r="L16" s="472"/>
      <c r="M16" s="473"/>
      <c r="N16" s="474">
        <f>SUM(N18:N25)</f>
        <v>1545.9725789999993</v>
      </c>
      <c r="O16" s="221"/>
      <c r="P16" s="221"/>
      <c r="Q16" s="221"/>
    </row>
    <row r="17" spans="1:17" s="32" customFormat="1" ht="18" customHeight="1" x14ac:dyDescent="0.2">
      <c r="A17" s="470"/>
      <c r="B17" s="229">
        <f t="shared" ref="B17:M17" si="2">SUM(B18:B25)</f>
        <v>539.47782199999961</v>
      </c>
      <c r="C17" s="225">
        <f t="shared" si="2"/>
        <v>470.07441000000011</v>
      </c>
      <c r="D17" s="228">
        <f t="shared" si="2"/>
        <v>536.42034699999965</v>
      </c>
      <c r="E17" s="225">
        <f t="shared" si="2"/>
        <v>0</v>
      </c>
      <c r="F17" s="225">
        <f t="shared" si="2"/>
        <v>0</v>
      </c>
      <c r="G17" s="228">
        <f t="shared" si="2"/>
        <v>0</v>
      </c>
      <c r="H17" s="225">
        <f t="shared" si="2"/>
        <v>0</v>
      </c>
      <c r="I17" s="225">
        <f t="shared" si="2"/>
        <v>0</v>
      </c>
      <c r="J17" s="228">
        <f t="shared" si="2"/>
        <v>0</v>
      </c>
      <c r="K17" s="225">
        <f t="shared" si="2"/>
        <v>0</v>
      </c>
      <c r="L17" s="225">
        <f t="shared" si="2"/>
        <v>0</v>
      </c>
      <c r="M17" s="228">
        <f t="shared" si="2"/>
        <v>0</v>
      </c>
      <c r="N17" s="475"/>
      <c r="O17" s="222"/>
      <c r="P17" s="222"/>
      <c r="Q17" s="222"/>
    </row>
    <row r="18" spans="1:17" ht="12.75" customHeight="1" x14ac:dyDescent="0.2">
      <c r="A18" s="230" t="s">
        <v>0</v>
      </c>
      <c r="B18" s="231">
        <v>143.38987</v>
      </c>
      <c r="C18" s="232">
        <v>138.90194</v>
      </c>
      <c r="D18" s="233">
        <v>143.67174</v>
      </c>
      <c r="E18" s="232">
        <v>0</v>
      </c>
      <c r="F18" s="232">
        <v>0</v>
      </c>
      <c r="G18" s="233">
        <v>0</v>
      </c>
      <c r="H18" s="232">
        <v>0</v>
      </c>
      <c r="I18" s="232">
        <v>0</v>
      </c>
      <c r="J18" s="233">
        <v>0</v>
      </c>
      <c r="K18" s="232">
        <v>0</v>
      </c>
      <c r="L18" s="232">
        <v>0</v>
      </c>
      <c r="M18" s="233">
        <v>0</v>
      </c>
      <c r="N18" s="234">
        <f t="shared" ref="N18:N25" si="3">SUM(B18:M18)</f>
        <v>425.96355</v>
      </c>
      <c r="O18" s="221"/>
      <c r="P18" s="221"/>
      <c r="Q18" s="221"/>
    </row>
    <row r="19" spans="1:17" ht="12.75" customHeight="1" x14ac:dyDescent="0.2">
      <c r="A19" s="230" t="s">
        <v>15</v>
      </c>
      <c r="B19" s="231">
        <v>367.68987099999975</v>
      </c>
      <c r="C19" s="232">
        <v>306.57973600000008</v>
      </c>
      <c r="D19" s="233">
        <v>363.66501699999981</v>
      </c>
      <c r="E19" s="232">
        <v>0</v>
      </c>
      <c r="F19" s="232">
        <v>0</v>
      </c>
      <c r="G19" s="233">
        <v>0</v>
      </c>
      <c r="H19" s="232">
        <v>0</v>
      </c>
      <c r="I19" s="232">
        <v>0</v>
      </c>
      <c r="J19" s="233">
        <v>0</v>
      </c>
      <c r="K19" s="232">
        <v>0</v>
      </c>
      <c r="L19" s="232">
        <v>0</v>
      </c>
      <c r="M19" s="233">
        <v>0</v>
      </c>
      <c r="N19" s="234">
        <f t="shared" si="3"/>
        <v>1037.9346239999995</v>
      </c>
      <c r="O19" s="221"/>
      <c r="P19" s="221"/>
      <c r="Q19" s="221"/>
    </row>
    <row r="20" spans="1:17" ht="12.75" customHeight="1" x14ac:dyDescent="0.2">
      <c r="A20" s="230" t="s">
        <v>16</v>
      </c>
      <c r="B20" s="231">
        <v>3.8870849999999999</v>
      </c>
      <c r="C20" s="232">
        <v>1.6103749999999999</v>
      </c>
      <c r="D20" s="233">
        <v>3.9452540000000003</v>
      </c>
      <c r="E20" s="232">
        <v>0</v>
      </c>
      <c r="F20" s="232">
        <v>0</v>
      </c>
      <c r="G20" s="233">
        <v>0</v>
      </c>
      <c r="H20" s="232">
        <v>0</v>
      </c>
      <c r="I20" s="232">
        <v>0</v>
      </c>
      <c r="J20" s="233">
        <v>0</v>
      </c>
      <c r="K20" s="232">
        <v>0</v>
      </c>
      <c r="L20" s="232">
        <v>0</v>
      </c>
      <c r="M20" s="233">
        <v>0</v>
      </c>
      <c r="N20" s="234">
        <f t="shared" si="3"/>
        <v>9.4427140000000005</v>
      </c>
      <c r="O20" s="221"/>
      <c r="P20" s="221"/>
      <c r="Q20" s="221"/>
    </row>
    <row r="21" spans="1:17" ht="12.75" customHeight="1" x14ac:dyDescent="0.2">
      <c r="A21" s="230" t="s">
        <v>17</v>
      </c>
      <c r="B21" s="231">
        <v>19.557210999999917</v>
      </c>
      <c r="C21" s="232">
        <v>17.822364999999962</v>
      </c>
      <c r="D21" s="233">
        <v>19.740746999999885</v>
      </c>
      <c r="E21" s="232">
        <v>0</v>
      </c>
      <c r="F21" s="232">
        <v>0</v>
      </c>
      <c r="G21" s="233">
        <v>0</v>
      </c>
      <c r="H21" s="232">
        <v>0</v>
      </c>
      <c r="I21" s="232">
        <v>0</v>
      </c>
      <c r="J21" s="233">
        <v>0</v>
      </c>
      <c r="K21" s="232">
        <v>0</v>
      </c>
      <c r="L21" s="232">
        <v>0</v>
      </c>
      <c r="M21" s="233">
        <v>0</v>
      </c>
      <c r="N21" s="234">
        <f t="shared" si="3"/>
        <v>57.120322999999765</v>
      </c>
      <c r="O21" s="221"/>
      <c r="P21" s="221"/>
      <c r="Q21" s="221"/>
    </row>
    <row r="22" spans="1:17" ht="12.75" customHeight="1" x14ac:dyDescent="0.2">
      <c r="A22" s="230" t="s">
        <v>3</v>
      </c>
      <c r="B22" s="231">
        <v>1.6392889999999967</v>
      </c>
      <c r="C22" s="232">
        <v>1.4877889999999976</v>
      </c>
      <c r="D22" s="233">
        <v>1.6607599999999971</v>
      </c>
      <c r="E22" s="232">
        <v>0</v>
      </c>
      <c r="F22" s="232">
        <v>0</v>
      </c>
      <c r="G22" s="233">
        <v>0</v>
      </c>
      <c r="H22" s="232">
        <v>0</v>
      </c>
      <c r="I22" s="232">
        <v>0</v>
      </c>
      <c r="J22" s="233">
        <v>0</v>
      </c>
      <c r="K22" s="232">
        <v>0</v>
      </c>
      <c r="L22" s="232">
        <v>0</v>
      </c>
      <c r="M22" s="233">
        <v>0</v>
      </c>
      <c r="N22" s="234">
        <f t="shared" si="3"/>
        <v>4.7878379999999918</v>
      </c>
      <c r="O22" s="221"/>
      <c r="P22" s="221"/>
      <c r="Q22" s="221"/>
    </row>
    <row r="23" spans="1:17" ht="12.75" customHeight="1" x14ac:dyDescent="0.2">
      <c r="A23" s="230" t="s">
        <v>18</v>
      </c>
      <c r="B23" s="231">
        <v>1.3505199999999999</v>
      </c>
      <c r="C23" s="232">
        <v>1.2061599999999999</v>
      </c>
      <c r="D23" s="233">
        <v>1.0375799999999999</v>
      </c>
      <c r="E23" s="232">
        <v>0</v>
      </c>
      <c r="F23" s="232">
        <v>0</v>
      </c>
      <c r="G23" s="233">
        <v>0</v>
      </c>
      <c r="H23" s="232">
        <v>0</v>
      </c>
      <c r="I23" s="232">
        <v>0</v>
      </c>
      <c r="J23" s="233">
        <v>0</v>
      </c>
      <c r="K23" s="232">
        <v>0</v>
      </c>
      <c r="L23" s="232">
        <v>0</v>
      </c>
      <c r="M23" s="233">
        <v>0</v>
      </c>
      <c r="N23" s="234">
        <f t="shared" si="3"/>
        <v>3.5942600000000002</v>
      </c>
      <c r="O23" s="221"/>
      <c r="P23" s="221"/>
      <c r="Q23" s="221"/>
    </row>
    <row r="24" spans="1:17" ht="12.75" customHeight="1" x14ac:dyDescent="0.2">
      <c r="A24" s="230" t="s">
        <v>1</v>
      </c>
      <c r="B24" s="231">
        <v>1.1561089999999998</v>
      </c>
      <c r="C24" s="232">
        <v>1.3738780000000004</v>
      </c>
      <c r="D24" s="233">
        <v>0.74917600000000062</v>
      </c>
      <c r="E24" s="232">
        <v>0</v>
      </c>
      <c r="F24" s="232">
        <v>0</v>
      </c>
      <c r="G24" s="233">
        <v>0</v>
      </c>
      <c r="H24" s="232">
        <v>0</v>
      </c>
      <c r="I24" s="232">
        <v>0</v>
      </c>
      <c r="J24" s="233">
        <v>0</v>
      </c>
      <c r="K24" s="232">
        <v>0</v>
      </c>
      <c r="L24" s="232">
        <v>0</v>
      </c>
      <c r="M24" s="233">
        <v>0</v>
      </c>
      <c r="N24" s="234">
        <f t="shared" si="3"/>
        <v>3.2791630000000009</v>
      </c>
      <c r="O24" s="221"/>
      <c r="P24" s="221"/>
      <c r="Q24" s="221"/>
    </row>
    <row r="25" spans="1:17" ht="12.75" customHeight="1" x14ac:dyDescent="0.2">
      <c r="A25" s="230" t="s">
        <v>2</v>
      </c>
      <c r="B25" s="231">
        <v>0.80786699999999712</v>
      </c>
      <c r="C25" s="232">
        <v>1.0921669999999954</v>
      </c>
      <c r="D25" s="233">
        <v>1.9500729999999911</v>
      </c>
      <c r="E25" s="232">
        <v>0</v>
      </c>
      <c r="F25" s="232">
        <v>0</v>
      </c>
      <c r="G25" s="233">
        <v>0</v>
      </c>
      <c r="H25" s="232">
        <v>0</v>
      </c>
      <c r="I25" s="232">
        <v>0</v>
      </c>
      <c r="J25" s="233">
        <v>0</v>
      </c>
      <c r="K25" s="232">
        <v>0</v>
      </c>
      <c r="L25" s="232">
        <v>0</v>
      </c>
      <c r="M25" s="233">
        <v>0</v>
      </c>
      <c r="N25" s="234">
        <f t="shared" si="3"/>
        <v>3.8501069999999835</v>
      </c>
      <c r="O25" s="221"/>
      <c r="P25" s="221"/>
      <c r="Q25" s="221"/>
    </row>
    <row r="26" spans="1:17" ht="12.75" customHeight="1" x14ac:dyDescent="0.2">
      <c r="A26" s="469" t="s">
        <v>197</v>
      </c>
      <c r="B26" s="471">
        <f>SUM(B27:D27)</f>
        <v>334.12340800000004</v>
      </c>
      <c r="C26" s="472"/>
      <c r="D26" s="473"/>
      <c r="E26" s="471">
        <f>SUM(E27:G27)</f>
        <v>0</v>
      </c>
      <c r="F26" s="472"/>
      <c r="G26" s="473"/>
      <c r="H26" s="472">
        <f>SUM(H27:J27)</f>
        <v>0</v>
      </c>
      <c r="I26" s="472"/>
      <c r="J26" s="473"/>
      <c r="K26" s="472">
        <f>SUM(K27:M27)</f>
        <v>0</v>
      </c>
      <c r="L26" s="472"/>
      <c r="M26" s="473"/>
      <c r="N26" s="474">
        <f>SUM(N28:N31)</f>
        <v>334.12340800000004</v>
      </c>
      <c r="O26" s="221"/>
      <c r="P26" s="221"/>
      <c r="Q26" s="221"/>
    </row>
    <row r="27" spans="1:17" s="32" customFormat="1" ht="13.5" customHeight="1" x14ac:dyDescent="0.2">
      <c r="A27" s="470"/>
      <c r="B27" s="229">
        <f t="shared" ref="B27:M27" si="4">SUM(B28:B31)</f>
        <v>120.16952900000004</v>
      </c>
      <c r="C27" s="225">
        <f t="shared" si="4"/>
        <v>105.84364500000001</v>
      </c>
      <c r="D27" s="228">
        <f t="shared" si="4"/>
        <v>108.11023399999999</v>
      </c>
      <c r="E27" s="229">
        <f t="shared" si="4"/>
        <v>0</v>
      </c>
      <c r="F27" s="225">
        <f t="shared" si="4"/>
        <v>0</v>
      </c>
      <c r="G27" s="228">
        <f t="shared" si="4"/>
        <v>0</v>
      </c>
      <c r="H27" s="225">
        <f t="shared" si="4"/>
        <v>0</v>
      </c>
      <c r="I27" s="225">
        <f t="shared" si="4"/>
        <v>0</v>
      </c>
      <c r="J27" s="228">
        <f t="shared" si="4"/>
        <v>0</v>
      </c>
      <c r="K27" s="225">
        <f t="shared" si="4"/>
        <v>0</v>
      </c>
      <c r="L27" s="225">
        <f t="shared" si="4"/>
        <v>0</v>
      </c>
      <c r="M27" s="228">
        <f t="shared" si="4"/>
        <v>0</v>
      </c>
      <c r="N27" s="475"/>
      <c r="O27" s="222"/>
      <c r="P27" s="222"/>
      <c r="Q27" s="222"/>
    </row>
    <row r="28" spans="1:17" ht="12" customHeight="1" x14ac:dyDescent="0.2">
      <c r="A28" s="230" t="s">
        <v>0</v>
      </c>
      <c r="B28" s="231">
        <v>0.44406000000000001</v>
      </c>
      <c r="C28" s="232">
        <v>0.34939999999999999</v>
      </c>
      <c r="D28" s="233">
        <v>0.36910999999999999</v>
      </c>
      <c r="E28" s="232">
        <v>0</v>
      </c>
      <c r="F28" s="232">
        <v>0</v>
      </c>
      <c r="G28" s="233">
        <v>0</v>
      </c>
      <c r="H28" s="232">
        <v>0</v>
      </c>
      <c r="I28" s="232">
        <v>0</v>
      </c>
      <c r="J28" s="233">
        <v>0</v>
      </c>
      <c r="K28" s="232">
        <v>0</v>
      </c>
      <c r="L28" s="232">
        <v>0</v>
      </c>
      <c r="M28" s="233">
        <v>0</v>
      </c>
      <c r="N28" s="234">
        <f>SUM(B28:M28)</f>
        <v>1.1625700000000001</v>
      </c>
      <c r="O28" s="221"/>
      <c r="P28" s="221"/>
      <c r="Q28" s="221"/>
    </row>
    <row r="29" spans="1:17" ht="12.75" customHeight="1" x14ac:dyDescent="0.2">
      <c r="A29" s="230" t="s">
        <v>15</v>
      </c>
      <c r="B29" s="231">
        <v>115.28967800000004</v>
      </c>
      <c r="C29" s="232">
        <v>101.47473500000001</v>
      </c>
      <c r="D29" s="233">
        <v>103.47274499999999</v>
      </c>
      <c r="E29" s="232">
        <v>0</v>
      </c>
      <c r="F29" s="232">
        <v>0</v>
      </c>
      <c r="G29" s="233">
        <v>0</v>
      </c>
      <c r="H29" s="232">
        <v>0</v>
      </c>
      <c r="I29" s="232">
        <v>0</v>
      </c>
      <c r="J29" s="233">
        <v>0</v>
      </c>
      <c r="K29" s="232">
        <v>0</v>
      </c>
      <c r="L29" s="232">
        <v>0</v>
      </c>
      <c r="M29" s="233">
        <v>0</v>
      </c>
      <c r="N29" s="234">
        <f>SUM(B29:M29)</f>
        <v>320.23715800000002</v>
      </c>
      <c r="O29" s="221"/>
      <c r="P29" s="221"/>
      <c r="Q29" s="221"/>
    </row>
    <row r="30" spans="1:17" ht="12.75" customHeight="1" x14ac:dyDescent="0.2">
      <c r="A30" s="230" t="s">
        <v>16</v>
      </c>
      <c r="B30" s="231">
        <v>0.89435600000000004</v>
      </c>
      <c r="C30" s="232">
        <v>0.81944399999999995</v>
      </c>
      <c r="D30" s="233">
        <v>0.83296100000000006</v>
      </c>
      <c r="E30" s="232">
        <v>0</v>
      </c>
      <c r="F30" s="232">
        <v>0</v>
      </c>
      <c r="G30" s="233">
        <v>0</v>
      </c>
      <c r="H30" s="232">
        <v>0</v>
      </c>
      <c r="I30" s="232">
        <v>0</v>
      </c>
      <c r="J30" s="233">
        <v>0</v>
      </c>
      <c r="K30" s="232">
        <v>0</v>
      </c>
      <c r="L30" s="232">
        <v>0</v>
      </c>
      <c r="M30" s="233">
        <v>0</v>
      </c>
      <c r="N30" s="234">
        <f>SUM(B30:M30)</f>
        <v>2.5467610000000001</v>
      </c>
      <c r="O30" s="221"/>
      <c r="P30" s="221"/>
      <c r="Q30" s="221"/>
    </row>
    <row r="31" spans="1:17" ht="12" customHeight="1" x14ac:dyDescent="0.2">
      <c r="A31" s="230" t="s">
        <v>17</v>
      </c>
      <c r="B31" s="231">
        <v>3.5414350000000021</v>
      </c>
      <c r="C31" s="232">
        <v>3.2000659999999996</v>
      </c>
      <c r="D31" s="233">
        <v>3.4354180000000003</v>
      </c>
      <c r="E31" s="232">
        <v>0</v>
      </c>
      <c r="F31" s="232">
        <v>0</v>
      </c>
      <c r="G31" s="233">
        <v>0</v>
      </c>
      <c r="H31" s="232">
        <v>0</v>
      </c>
      <c r="I31" s="232">
        <v>0</v>
      </c>
      <c r="J31" s="233">
        <v>0</v>
      </c>
      <c r="K31" s="232">
        <v>0</v>
      </c>
      <c r="L31" s="232">
        <v>0</v>
      </c>
      <c r="M31" s="233">
        <v>0</v>
      </c>
      <c r="N31" s="234">
        <f>SUM(B31:M31)</f>
        <v>10.176919000000002</v>
      </c>
      <c r="O31" s="221"/>
      <c r="P31" s="221"/>
      <c r="Q31" s="221"/>
    </row>
    <row r="32" spans="1:17" ht="12" customHeight="1" x14ac:dyDescent="0.2">
      <c r="A32" s="469" t="s">
        <v>6</v>
      </c>
      <c r="B32" s="471">
        <f>SUM(B33:D33)</f>
        <v>21597.984563000005</v>
      </c>
      <c r="C32" s="472"/>
      <c r="D32" s="473"/>
      <c r="E32" s="471">
        <f>SUM(E33:G33)</f>
        <v>0</v>
      </c>
      <c r="F32" s="472"/>
      <c r="G32" s="473"/>
      <c r="H32" s="472">
        <f>SUM(H33:J33)</f>
        <v>0</v>
      </c>
      <c r="I32" s="472"/>
      <c r="J32" s="473"/>
      <c r="K32" s="472">
        <f>SUM(K33:M33)</f>
        <v>0</v>
      </c>
      <c r="L32" s="472"/>
      <c r="M32" s="473"/>
      <c r="N32" s="474">
        <f>SUM(N34:N41)</f>
        <v>21597.984563000002</v>
      </c>
      <c r="O32" s="221"/>
      <c r="P32" s="221"/>
      <c r="Q32" s="221"/>
    </row>
    <row r="33" spans="1:17" s="32" customFormat="1" x14ac:dyDescent="0.2">
      <c r="A33" s="470"/>
      <c r="B33" s="229">
        <f t="shared" ref="B33:M33" si="5">SUM(B34:B41)</f>
        <v>7558.941928000002</v>
      </c>
      <c r="C33" s="225">
        <f t="shared" si="5"/>
        <v>6466.7167160000008</v>
      </c>
      <c r="D33" s="228">
        <f t="shared" si="5"/>
        <v>7572.3259190000044</v>
      </c>
      <c r="E33" s="229">
        <f t="shared" si="5"/>
        <v>0</v>
      </c>
      <c r="F33" s="225">
        <f t="shared" si="5"/>
        <v>0</v>
      </c>
      <c r="G33" s="228">
        <f t="shared" si="5"/>
        <v>0</v>
      </c>
      <c r="H33" s="225">
        <f t="shared" si="5"/>
        <v>0</v>
      </c>
      <c r="I33" s="225">
        <f t="shared" si="5"/>
        <v>0</v>
      </c>
      <c r="J33" s="228">
        <f t="shared" si="5"/>
        <v>0</v>
      </c>
      <c r="K33" s="225">
        <f t="shared" si="5"/>
        <v>0</v>
      </c>
      <c r="L33" s="225">
        <f t="shared" si="5"/>
        <v>0</v>
      </c>
      <c r="M33" s="228">
        <f t="shared" si="5"/>
        <v>0</v>
      </c>
      <c r="N33" s="475"/>
      <c r="O33" s="222"/>
      <c r="P33" s="222"/>
      <c r="Q33" s="222"/>
    </row>
    <row r="34" spans="1:17" ht="12" customHeight="1" x14ac:dyDescent="0.2">
      <c r="A34" s="230" t="s">
        <v>0</v>
      </c>
      <c r="B34" s="231">
        <f t="shared" ref="B34:M34" si="6">B8-B18</f>
        <v>2600.06772</v>
      </c>
      <c r="C34" s="232">
        <f t="shared" si="6"/>
        <v>2432.3203899999999</v>
      </c>
      <c r="D34" s="233">
        <f t="shared" si="6"/>
        <v>2596.5267999999996</v>
      </c>
      <c r="E34" s="232">
        <f t="shared" si="6"/>
        <v>0</v>
      </c>
      <c r="F34" s="232">
        <f t="shared" si="6"/>
        <v>0</v>
      </c>
      <c r="G34" s="233">
        <f t="shared" si="6"/>
        <v>0</v>
      </c>
      <c r="H34" s="232">
        <f t="shared" si="6"/>
        <v>0</v>
      </c>
      <c r="I34" s="232">
        <f t="shared" si="6"/>
        <v>0</v>
      </c>
      <c r="J34" s="233">
        <f t="shared" si="6"/>
        <v>0</v>
      </c>
      <c r="K34" s="232">
        <f t="shared" si="6"/>
        <v>0</v>
      </c>
      <c r="L34" s="232">
        <f t="shared" si="6"/>
        <v>0</v>
      </c>
      <c r="M34" s="233">
        <f t="shared" si="6"/>
        <v>0</v>
      </c>
      <c r="N34" s="234">
        <f>SUM(B34:M34)</f>
        <v>7628.9149099999995</v>
      </c>
      <c r="O34" s="221"/>
      <c r="P34" s="221"/>
      <c r="Q34" s="221"/>
    </row>
    <row r="35" spans="1:17" ht="12" customHeight="1" x14ac:dyDescent="0.2">
      <c r="A35" s="230" t="s">
        <v>15</v>
      </c>
      <c r="B35" s="231">
        <f t="shared" ref="B35:M35" si="7">B9-B19</f>
        <v>3836.2971510000025</v>
      </c>
      <c r="C35" s="232">
        <f t="shared" si="7"/>
        <v>3065.680374</v>
      </c>
      <c r="D35" s="233">
        <f t="shared" si="7"/>
        <v>3723.1224040000034</v>
      </c>
      <c r="E35" s="232">
        <f t="shared" si="7"/>
        <v>0</v>
      </c>
      <c r="F35" s="232">
        <f t="shared" si="7"/>
        <v>0</v>
      </c>
      <c r="G35" s="233">
        <f t="shared" si="7"/>
        <v>0</v>
      </c>
      <c r="H35" s="232">
        <f t="shared" si="7"/>
        <v>0</v>
      </c>
      <c r="I35" s="232">
        <f t="shared" si="7"/>
        <v>0</v>
      </c>
      <c r="J35" s="233">
        <f t="shared" si="7"/>
        <v>0</v>
      </c>
      <c r="K35" s="232">
        <f t="shared" si="7"/>
        <v>0</v>
      </c>
      <c r="L35" s="232">
        <f t="shared" si="7"/>
        <v>0</v>
      </c>
      <c r="M35" s="233">
        <f t="shared" si="7"/>
        <v>0</v>
      </c>
      <c r="N35" s="234">
        <f>SUM(B35:M35)</f>
        <v>10625.099929000005</v>
      </c>
      <c r="O35" s="221"/>
      <c r="P35" s="221"/>
      <c r="Q35" s="221"/>
    </row>
    <row r="36" spans="1:17" ht="12.75" customHeight="1" x14ac:dyDescent="0.2">
      <c r="A36" s="230" t="s">
        <v>16</v>
      </c>
      <c r="B36" s="231">
        <f t="shared" ref="B36:M36" si="8">B10-B20</f>
        <v>307.175005</v>
      </c>
      <c r="C36" s="232">
        <f t="shared" si="8"/>
        <v>148.81108499999999</v>
      </c>
      <c r="D36" s="233">
        <f t="shared" si="8"/>
        <v>309.41104399999995</v>
      </c>
      <c r="E36" s="232">
        <f t="shared" si="8"/>
        <v>0</v>
      </c>
      <c r="F36" s="232">
        <f t="shared" si="8"/>
        <v>0</v>
      </c>
      <c r="G36" s="233">
        <f t="shared" si="8"/>
        <v>0</v>
      </c>
      <c r="H36" s="232">
        <f t="shared" si="8"/>
        <v>0</v>
      </c>
      <c r="I36" s="232">
        <f t="shared" si="8"/>
        <v>0</v>
      </c>
      <c r="J36" s="233">
        <f t="shared" si="8"/>
        <v>0</v>
      </c>
      <c r="K36" s="232">
        <f t="shared" si="8"/>
        <v>0</v>
      </c>
      <c r="L36" s="232">
        <f t="shared" si="8"/>
        <v>0</v>
      </c>
      <c r="M36" s="233">
        <f t="shared" si="8"/>
        <v>0</v>
      </c>
      <c r="N36" s="234">
        <f t="shared" ref="N36:N41" si="9">SUM(B36:M36)</f>
        <v>765.39713399999994</v>
      </c>
      <c r="O36" s="221"/>
      <c r="P36" s="221"/>
      <c r="Q36" s="221"/>
    </row>
    <row r="37" spans="1:17" ht="12.75" customHeight="1" x14ac:dyDescent="0.2">
      <c r="A37" s="230" t="s">
        <v>17</v>
      </c>
      <c r="B37" s="231">
        <f t="shared" ref="B37:M37" si="10">B11-B21</f>
        <v>358.02394300000043</v>
      </c>
      <c r="C37" s="232">
        <f t="shared" si="10"/>
        <v>322.36987800000054</v>
      </c>
      <c r="D37" s="233">
        <f t="shared" si="10"/>
        <v>350.56341899999995</v>
      </c>
      <c r="E37" s="232">
        <f t="shared" si="10"/>
        <v>0</v>
      </c>
      <c r="F37" s="232">
        <f t="shared" si="10"/>
        <v>0</v>
      </c>
      <c r="G37" s="233">
        <f t="shared" si="10"/>
        <v>0</v>
      </c>
      <c r="H37" s="232">
        <f t="shared" si="10"/>
        <v>0</v>
      </c>
      <c r="I37" s="232">
        <f t="shared" si="10"/>
        <v>0</v>
      </c>
      <c r="J37" s="233">
        <f t="shared" si="10"/>
        <v>0</v>
      </c>
      <c r="K37" s="232">
        <f t="shared" si="10"/>
        <v>0</v>
      </c>
      <c r="L37" s="232">
        <f t="shared" si="10"/>
        <v>0</v>
      </c>
      <c r="M37" s="233">
        <f t="shared" si="10"/>
        <v>0</v>
      </c>
      <c r="N37" s="234">
        <f t="shared" si="9"/>
        <v>1030.9572400000011</v>
      </c>
      <c r="O37" s="221"/>
      <c r="P37" s="221"/>
      <c r="Q37" s="221"/>
    </row>
    <row r="38" spans="1:17" ht="12.75" customHeight="1" x14ac:dyDescent="0.2">
      <c r="A38" s="230" t="s">
        <v>3</v>
      </c>
      <c r="B38" s="231">
        <f t="shared" ref="B38:M38" si="11">B12-B22</f>
        <v>203.81834600000002</v>
      </c>
      <c r="C38" s="232">
        <f t="shared" si="11"/>
        <v>175.22332099999986</v>
      </c>
      <c r="D38" s="233">
        <f t="shared" si="11"/>
        <v>203.64837399999999</v>
      </c>
      <c r="E38" s="232">
        <f t="shared" si="11"/>
        <v>0</v>
      </c>
      <c r="F38" s="232">
        <f t="shared" si="11"/>
        <v>0</v>
      </c>
      <c r="G38" s="233">
        <f t="shared" si="11"/>
        <v>0</v>
      </c>
      <c r="H38" s="232">
        <f t="shared" si="11"/>
        <v>0</v>
      </c>
      <c r="I38" s="232">
        <f t="shared" si="11"/>
        <v>0</v>
      </c>
      <c r="J38" s="233">
        <f t="shared" si="11"/>
        <v>0</v>
      </c>
      <c r="K38" s="232">
        <f t="shared" si="11"/>
        <v>0</v>
      </c>
      <c r="L38" s="232">
        <f t="shared" si="11"/>
        <v>0</v>
      </c>
      <c r="M38" s="233">
        <f t="shared" si="11"/>
        <v>0</v>
      </c>
      <c r="N38" s="234">
        <f t="shared" si="9"/>
        <v>582.69004099999984</v>
      </c>
      <c r="O38" s="221"/>
      <c r="P38" s="221"/>
      <c r="Q38" s="221"/>
    </row>
    <row r="39" spans="1:17" ht="12.75" customHeight="1" x14ac:dyDescent="0.2">
      <c r="A39" s="230" t="s">
        <v>18</v>
      </c>
      <c r="B39" s="231">
        <f t="shared" ref="B39:M39" si="12">B13-B23</f>
        <v>107.74888</v>
      </c>
      <c r="C39" s="232">
        <f t="shared" si="12"/>
        <v>93.854579999999999</v>
      </c>
      <c r="D39" s="233">
        <f t="shared" si="12"/>
        <v>82.217359999999999</v>
      </c>
      <c r="E39" s="232">
        <f t="shared" si="12"/>
        <v>0</v>
      </c>
      <c r="F39" s="232">
        <f t="shared" si="12"/>
        <v>0</v>
      </c>
      <c r="G39" s="233">
        <f t="shared" si="12"/>
        <v>0</v>
      </c>
      <c r="H39" s="232">
        <f t="shared" si="12"/>
        <v>0</v>
      </c>
      <c r="I39" s="232">
        <f t="shared" si="12"/>
        <v>0</v>
      </c>
      <c r="J39" s="233">
        <f t="shared" si="12"/>
        <v>0</v>
      </c>
      <c r="K39" s="232">
        <f t="shared" si="12"/>
        <v>0</v>
      </c>
      <c r="L39" s="232">
        <f t="shared" si="12"/>
        <v>0</v>
      </c>
      <c r="M39" s="233">
        <f t="shared" si="12"/>
        <v>0</v>
      </c>
      <c r="N39" s="234">
        <f t="shared" si="9"/>
        <v>283.82081999999997</v>
      </c>
      <c r="O39" s="221"/>
      <c r="P39" s="221"/>
      <c r="Q39" s="221"/>
    </row>
    <row r="40" spans="1:17" ht="12.75" customHeight="1" x14ac:dyDescent="0.2">
      <c r="A40" s="230" t="s">
        <v>1</v>
      </c>
      <c r="B40" s="231">
        <f t="shared" ref="B40:M40" si="13">B14-B24</f>
        <v>86.485405999999983</v>
      </c>
      <c r="C40" s="232">
        <f t="shared" si="13"/>
        <v>104.67690900000007</v>
      </c>
      <c r="D40" s="233">
        <f t="shared" si="13"/>
        <v>49.943978000000008</v>
      </c>
      <c r="E40" s="232">
        <f t="shared" si="13"/>
        <v>0</v>
      </c>
      <c r="F40" s="232">
        <f t="shared" si="13"/>
        <v>0</v>
      </c>
      <c r="G40" s="233">
        <f t="shared" si="13"/>
        <v>0</v>
      </c>
      <c r="H40" s="232">
        <f t="shared" si="13"/>
        <v>0</v>
      </c>
      <c r="I40" s="232">
        <f t="shared" si="13"/>
        <v>0</v>
      </c>
      <c r="J40" s="233">
        <f t="shared" si="13"/>
        <v>0</v>
      </c>
      <c r="K40" s="232">
        <f t="shared" si="13"/>
        <v>0</v>
      </c>
      <c r="L40" s="232">
        <f t="shared" si="13"/>
        <v>0</v>
      </c>
      <c r="M40" s="233">
        <f t="shared" si="13"/>
        <v>0</v>
      </c>
      <c r="N40" s="234">
        <f t="shared" si="9"/>
        <v>241.10629300000005</v>
      </c>
      <c r="O40" s="221"/>
      <c r="P40" s="221"/>
      <c r="Q40" s="221"/>
    </row>
    <row r="41" spans="1:17" x14ac:dyDescent="0.2">
      <c r="A41" s="235" t="s">
        <v>2</v>
      </c>
      <c r="B41" s="236">
        <f t="shared" ref="B41:M41" si="14">B15-B25</f>
        <v>59.325476999999836</v>
      </c>
      <c r="C41" s="237">
        <f t="shared" si="14"/>
        <v>123.78017900000053</v>
      </c>
      <c r="D41" s="238">
        <f t="shared" si="14"/>
        <v>256.89254000000091</v>
      </c>
      <c r="E41" s="237">
        <f t="shared" si="14"/>
        <v>0</v>
      </c>
      <c r="F41" s="237">
        <f t="shared" si="14"/>
        <v>0</v>
      </c>
      <c r="G41" s="238">
        <f t="shared" si="14"/>
        <v>0</v>
      </c>
      <c r="H41" s="237">
        <f t="shared" si="14"/>
        <v>0</v>
      </c>
      <c r="I41" s="237">
        <f t="shared" si="14"/>
        <v>0</v>
      </c>
      <c r="J41" s="238">
        <f t="shared" si="14"/>
        <v>0</v>
      </c>
      <c r="K41" s="237">
        <f t="shared" si="14"/>
        <v>0</v>
      </c>
      <c r="L41" s="237">
        <f t="shared" si="14"/>
        <v>0</v>
      </c>
      <c r="M41" s="238">
        <f t="shared" si="14"/>
        <v>0</v>
      </c>
      <c r="N41" s="239">
        <f t="shared" si="9"/>
        <v>439.99819600000126</v>
      </c>
      <c r="O41" s="221"/>
      <c r="P41" s="221"/>
      <c r="Q41" s="221"/>
    </row>
    <row r="42" spans="1:17" s="38" customFormat="1" ht="11.25" x14ac:dyDescent="0.2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24"/>
      <c r="P42" s="224"/>
      <c r="Q42" s="224"/>
    </row>
    <row r="43" spans="1:17" x14ac:dyDescent="0.2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 x14ac:dyDescent="0.2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 x14ac:dyDescent="0.2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9" type="noConversion"/>
  <conditionalFormatting sqref="B6:D41">
    <cfRule type="expression" dxfId="33" priority="4">
      <formula>SEARCH($B$4,$N$1)</formula>
    </cfRule>
  </conditionalFormatting>
  <conditionalFormatting sqref="B6:G41">
    <cfRule type="expression" dxfId="32" priority="3">
      <formula>SEARCH($E$4,$N$1)</formula>
    </cfRule>
  </conditionalFormatting>
  <conditionalFormatting sqref="B6:J41">
    <cfRule type="expression" dxfId="31" priority="2">
      <formula>SEARCH($H$4,$N$1)</formula>
    </cfRule>
  </conditionalFormatting>
  <conditionalFormatting sqref="B6:M41">
    <cfRule type="expression" dxfId="30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 x14ac:dyDescent="0.2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 x14ac:dyDescent="0.25">
      <c r="A1" s="240" t="s">
        <v>397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18" t="str">
        <f>'3.1'!N1</f>
        <v>I. čtvrtletí 2022</v>
      </c>
    </row>
    <row r="2" spans="1:15" s="6" customFormat="1" ht="6" customHeight="1" x14ac:dyDescent="0.2"/>
    <row r="3" spans="1:15" s="6" customFormat="1" ht="12" x14ac:dyDescent="0.2">
      <c r="A3" s="484" t="str">
        <f>'3.1'!A4</f>
        <v>2022</v>
      </c>
      <c r="B3" s="476" t="s">
        <v>180</v>
      </c>
      <c r="C3" s="479"/>
      <c r="D3" s="480"/>
      <c r="E3" s="476" t="s">
        <v>182</v>
      </c>
      <c r="F3" s="479"/>
      <c r="G3" s="480"/>
      <c r="H3" s="476" t="s">
        <v>183</v>
      </c>
      <c r="I3" s="479"/>
      <c r="J3" s="480"/>
      <c r="K3" s="476" t="s">
        <v>184</v>
      </c>
      <c r="L3" s="479"/>
      <c r="M3" s="480"/>
      <c r="N3" s="479" t="s">
        <v>53</v>
      </c>
    </row>
    <row r="4" spans="1:15" s="6" customFormat="1" ht="12" customHeight="1" x14ac:dyDescent="0.2">
      <c r="A4" s="485"/>
      <c r="B4" s="434" t="s">
        <v>60</v>
      </c>
      <c r="C4" s="435" t="s">
        <v>61</v>
      </c>
      <c r="D4" s="436" t="s">
        <v>62</v>
      </c>
      <c r="E4" s="434" t="s">
        <v>63</v>
      </c>
      <c r="F4" s="435" t="s">
        <v>64</v>
      </c>
      <c r="G4" s="436" t="s">
        <v>65</v>
      </c>
      <c r="H4" s="434" t="s">
        <v>66</v>
      </c>
      <c r="I4" s="435" t="s">
        <v>67</v>
      </c>
      <c r="J4" s="436" t="s">
        <v>68</v>
      </c>
      <c r="K4" s="434" t="s">
        <v>69</v>
      </c>
      <c r="L4" s="435" t="s">
        <v>70</v>
      </c>
      <c r="M4" s="436" t="s">
        <v>71</v>
      </c>
      <c r="N4" s="486"/>
    </row>
    <row r="5" spans="1:15" s="6" customFormat="1" ht="12" customHeight="1" x14ac:dyDescent="0.2">
      <c r="A5" s="469" t="s">
        <v>290</v>
      </c>
      <c r="B5" s="487">
        <f>SUM(B6:D6)</f>
        <v>-3140.3056380000007</v>
      </c>
      <c r="C5" s="488"/>
      <c r="D5" s="489"/>
      <c r="E5" s="471">
        <f>SUM(E6:G6)</f>
        <v>0</v>
      </c>
      <c r="F5" s="472"/>
      <c r="G5" s="473"/>
      <c r="H5" s="471">
        <f>SUM(H6:J6)</f>
        <v>0</v>
      </c>
      <c r="I5" s="472"/>
      <c r="J5" s="473"/>
      <c r="K5" s="471">
        <f>SUM(K6:M6)</f>
        <v>0</v>
      </c>
      <c r="L5" s="472"/>
      <c r="M5" s="473"/>
      <c r="N5" s="474">
        <f>SUM(B6:M6)</f>
        <v>-3140.3056380000007</v>
      </c>
    </row>
    <row r="6" spans="1:15" s="36" customFormat="1" ht="12" customHeight="1" x14ac:dyDescent="0.2">
      <c r="A6" s="470"/>
      <c r="B6" s="229">
        <f t="shared" ref="B6:M6" si="0">B7+B8+B9+B10</f>
        <v>-1025.9945870000006</v>
      </c>
      <c r="C6" s="225">
        <f t="shared" si="0"/>
        <v>-697.31239500000015</v>
      </c>
      <c r="D6" s="228">
        <f t="shared" si="0"/>
        <v>-1416.9986560000002</v>
      </c>
      <c r="E6" s="229">
        <f t="shared" si="0"/>
        <v>0</v>
      </c>
      <c r="F6" s="225">
        <f t="shared" si="0"/>
        <v>0</v>
      </c>
      <c r="G6" s="228">
        <f t="shared" si="0"/>
        <v>0</v>
      </c>
      <c r="H6" s="229">
        <f t="shared" si="0"/>
        <v>0</v>
      </c>
      <c r="I6" s="225">
        <f t="shared" si="0"/>
        <v>0</v>
      </c>
      <c r="J6" s="228">
        <f t="shared" si="0"/>
        <v>0</v>
      </c>
      <c r="K6" s="229">
        <f t="shared" si="0"/>
        <v>0</v>
      </c>
      <c r="L6" s="225">
        <f t="shared" si="0"/>
        <v>0</v>
      </c>
      <c r="M6" s="228">
        <f t="shared" si="0"/>
        <v>0</v>
      </c>
      <c r="N6" s="475"/>
    </row>
    <row r="7" spans="1:15" s="6" customFormat="1" ht="12" customHeight="1" x14ac:dyDescent="0.2">
      <c r="A7" s="230" t="s">
        <v>49</v>
      </c>
      <c r="B7" s="247">
        <v>1573.8539999999998</v>
      </c>
      <c r="C7" s="242">
        <v>1564.1669999999999</v>
      </c>
      <c r="D7" s="233">
        <v>1469.953</v>
      </c>
      <c r="E7" s="247">
        <v>0</v>
      </c>
      <c r="F7" s="242">
        <v>0</v>
      </c>
      <c r="G7" s="233">
        <v>0</v>
      </c>
      <c r="H7" s="247">
        <v>0</v>
      </c>
      <c r="I7" s="242">
        <v>0</v>
      </c>
      <c r="J7" s="233">
        <v>0</v>
      </c>
      <c r="K7" s="247">
        <v>0</v>
      </c>
      <c r="L7" s="242">
        <v>0</v>
      </c>
      <c r="M7" s="233">
        <v>0</v>
      </c>
      <c r="N7" s="243">
        <f>SUM(B7:M7)</f>
        <v>4607.9740000000002</v>
      </c>
    </row>
    <row r="8" spans="1:15" s="6" customFormat="1" ht="12" customHeight="1" x14ac:dyDescent="0.2">
      <c r="A8" s="230" t="s">
        <v>50</v>
      </c>
      <c r="B8" s="247">
        <v>75.349299000000002</v>
      </c>
      <c r="C8" s="242">
        <v>67.822948999999994</v>
      </c>
      <c r="D8" s="233">
        <v>70.25101699999999</v>
      </c>
      <c r="E8" s="247">
        <v>0</v>
      </c>
      <c r="F8" s="242">
        <v>0</v>
      </c>
      <c r="G8" s="233">
        <v>0</v>
      </c>
      <c r="H8" s="247">
        <v>0</v>
      </c>
      <c r="I8" s="242">
        <v>0</v>
      </c>
      <c r="J8" s="233">
        <v>0</v>
      </c>
      <c r="K8" s="247">
        <v>0</v>
      </c>
      <c r="L8" s="242">
        <v>0</v>
      </c>
      <c r="M8" s="233">
        <v>0</v>
      </c>
      <c r="N8" s="243">
        <f>SUM(B8:M8)</f>
        <v>213.42326499999999</v>
      </c>
    </row>
    <row r="9" spans="1:15" s="6" customFormat="1" ht="12" customHeight="1" x14ac:dyDescent="0.2">
      <c r="A9" s="230" t="s">
        <v>51</v>
      </c>
      <c r="B9" s="247">
        <v>-2675.0640000000003</v>
      </c>
      <c r="C9" s="242">
        <v>-2329.194</v>
      </c>
      <c r="D9" s="233">
        <v>-2957.0790000000002</v>
      </c>
      <c r="E9" s="247">
        <v>0</v>
      </c>
      <c r="F9" s="242">
        <v>0</v>
      </c>
      <c r="G9" s="233">
        <v>0</v>
      </c>
      <c r="H9" s="247">
        <v>0</v>
      </c>
      <c r="I9" s="242">
        <v>0</v>
      </c>
      <c r="J9" s="233">
        <v>0</v>
      </c>
      <c r="K9" s="247">
        <v>0</v>
      </c>
      <c r="L9" s="242">
        <v>0</v>
      </c>
      <c r="M9" s="233">
        <v>0</v>
      </c>
      <c r="N9" s="243">
        <f>SUM(B9:M9)</f>
        <v>-7961.3369999999995</v>
      </c>
    </row>
    <row r="10" spans="1:15" s="6" customFormat="1" ht="12" customHeight="1" x14ac:dyDescent="0.2">
      <c r="A10" s="230" t="s">
        <v>52</v>
      </c>
      <c r="B10" s="247">
        <v>-0.13388600000000003</v>
      </c>
      <c r="C10" s="242">
        <v>-0.108344</v>
      </c>
      <c r="D10" s="233">
        <v>-0.12367300000000001</v>
      </c>
      <c r="E10" s="247">
        <v>0</v>
      </c>
      <c r="F10" s="242">
        <v>0</v>
      </c>
      <c r="G10" s="233">
        <v>0</v>
      </c>
      <c r="H10" s="247">
        <v>0</v>
      </c>
      <c r="I10" s="242">
        <v>0</v>
      </c>
      <c r="J10" s="233">
        <v>0</v>
      </c>
      <c r="K10" s="247">
        <v>0</v>
      </c>
      <c r="L10" s="242">
        <v>0</v>
      </c>
      <c r="M10" s="233">
        <v>0</v>
      </c>
      <c r="N10" s="243">
        <f>SUM(B10:M10)</f>
        <v>-0.36590300000000003</v>
      </c>
      <c r="O10" s="37"/>
    </row>
    <row r="11" spans="1:15" s="6" customFormat="1" ht="12" customHeight="1" x14ac:dyDescent="0.2">
      <c r="A11" s="469" t="s">
        <v>228</v>
      </c>
      <c r="B11" s="471">
        <f>SUM(B12:D12)</f>
        <v>999.12113799999997</v>
      </c>
      <c r="C11" s="472"/>
      <c r="D11" s="473"/>
      <c r="E11" s="471">
        <f>SUM(E12:G12)</f>
        <v>0</v>
      </c>
      <c r="F11" s="472"/>
      <c r="G11" s="473"/>
      <c r="H11" s="471">
        <f>SUM(H12:J12)</f>
        <v>0</v>
      </c>
      <c r="I11" s="472"/>
      <c r="J11" s="473"/>
      <c r="K11" s="471">
        <f>SUM(K12:M12)</f>
        <v>0</v>
      </c>
      <c r="L11" s="472"/>
      <c r="M11" s="473"/>
      <c r="N11" s="474">
        <f>N13+N14</f>
        <v>999.12113799999997</v>
      </c>
      <c r="O11" s="37"/>
    </row>
    <row r="12" spans="1:15" s="36" customFormat="1" ht="12" customHeight="1" x14ac:dyDescent="0.2">
      <c r="A12" s="470"/>
      <c r="B12" s="229">
        <f>SUM(B13:B14)</f>
        <v>355.25139999999999</v>
      </c>
      <c r="C12" s="225">
        <f t="shared" ref="C12:M12" si="1">SUM(C13:C14)</f>
        <v>317.72720800000002</v>
      </c>
      <c r="D12" s="228">
        <f t="shared" si="1"/>
        <v>326.14253000000002</v>
      </c>
      <c r="E12" s="229">
        <f t="shared" si="1"/>
        <v>0</v>
      </c>
      <c r="F12" s="225">
        <f t="shared" si="1"/>
        <v>0</v>
      </c>
      <c r="G12" s="228">
        <f t="shared" si="1"/>
        <v>0</v>
      </c>
      <c r="H12" s="229">
        <f t="shared" si="1"/>
        <v>0</v>
      </c>
      <c r="I12" s="225">
        <f t="shared" si="1"/>
        <v>0</v>
      </c>
      <c r="J12" s="228">
        <f t="shared" si="1"/>
        <v>0</v>
      </c>
      <c r="K12" s="229">
        <f t="shared" si="1"/>
        <v>0</v>
      </c>
      <c r="L12" s="225">
        <f t="shared" si="1"/>
        <v>0</v>
      </c>
      <c r="M12" s="228">
        <f t="shared" si="1"/>
        <v>0</v>
      </c>
      <c r="N12" s="475"/>
      <c r="O12" s="37"/>
    </row>
    <row r="13" spans="1:15" s="6" customFormat="1" ht="12" customHeight="1" x14ac:dyDescent="0.2">
      <c r="A13" s="230" t="s">
        <v>58</v>
      </c>
      <c r="B13" s="247">
        <v>108.70699999999999</v>
      </c>
      <c r="C13" s="242">
        <v>105.20699999999999</v>
      </c>
      <c r="D13" s="249">
        <v>94.741</v>
      </c>
      <c r="E13" s="247">
        <v>0</v>
      </c>
      <c r="F13" s="242">
        <v>0</v>
      </c>
      <c r="G13" s="249">
        <v>0</v>
      </c>
      <c r="H13" s="247">
        <v>0</v>
      </c>
      <c r="I13" s="242">
        <v>0</v>
      </c>
      <c r="J13" s="249">
        <v>0</v>
      </c>
      <c r="K13" s="247">
        <v>0</v>
      </c>
      <c r="L13" s="242">
        <v>0</v>
      </c>
      <c r="M13" s="249">
        <v>0</v>
      </c>
      <c r="N13" s="243">
        <f>SUM(B13:M13)</f>
        <v>308.65499999999997</v>
      </c>
    </row>
    <row r="14" spans="1:15" s="6" customFormat="1" ht="12" customHeight="1" x14ac:dyDescent="0.2">
      <c r="A14" s="230" t="s">
        <v>59</v>
      </c>
      <c r="B14" s="247">
        <v>246.5444</v>
      </c>
      <c r="C14" s="242">
        <v>212.520208</v>
      </c>
      <c r="D14" s="249">
        <v>231.40153000000001</v>
      </c>
      <c r="E14" s="247">
        <v>0</v>
      </c>
      <c r="F14" s="242">
        <v>0</v>
      </c>
      <c r="G14" s="249">
        <v>0</v>
      </c>
      <c r="H14" s="247">
        <v>0</v>
      </c>
      <c r="I14" s="242">
        <v>0</v>
      </c>
      <c r="J14" s="249">
        <v>0</v>
      </c>
      <c r="K14" s="247">
        <v>0</v>
      </c>
      <c r="L14" s="242">
        <v>0</v>
      </c>
      <c r="M14" s="249">
        <v>0</v>
      </c>
      <c r="N14" s="243">
        <f>SUM(B14:M14)</f>
        <v>690.466138</v>
      </c>
    </row>
    <row r="15" spans="1:15" s="51" customFormat="1" ht="0.75" customHeight="1" x14ac:dyDescent="0.2">
      <c r="A15" s="230"/>
      <c r="B15" s="247"/>
      <c r="C15" s="242"/>
      <c r="D15" s="249"/>
      <c r="E15" s="247"/>
      <c r="F15" s="242"/>
      <c r="G15" s="249"/>
      <c r="H15" s="247"/>
      <c r="I15" s="242"/>
      <c r="J15" s="249"/>
      <c r="K15" s="247"/>
      <c r="L15" s="242"/>
      <c r="M15" s="249"/>
      <c r="N15" s="243"/>
    </row>
    <row r="16" spans="1:15" s="6" customFormat="1" ht="12" customHeight="1" x14ac:dyDescent="0.2">
      <c r="A16" s="469" t="s">
        <v>229</v>
      </c>
      <c r="B16" s="471">
        <f>SUM(B17:D17)</f>
        <v>16683.737719000004</v>
      </c>
      <c r="C16" s="472"/>
      <c r="D16" s="473"/>
      <c r="E16" s="471">
        <f>SUM(E17:G17)</f>
        <v>0</v>
      </c>
      <c r="F16" s="472"/>
      <c r="G16" s="473"/>
      <c r="H16" s="471">
        <f>SUM(H17:J17)</f>
        <v>0</v>
      </c>
      <c r="I16" s="472"/>
      <c r="J16" s="473"/>
      <c r="K16" s="471">
        <f>SUM(K17:M17)</f>
        <v>0</v>
      </c>
      <c r="L16" s="472"/>
      <c r="M16" s="473"/>
      <c r="N16" s="474">
        <f>SUM(B17:M17)</f>
        <v>16683.737719000004</v>
      </c>
    </row>
    <row r="17" spans="1:15" s="36" customFormat="1" ht="12" customHeight="1" x14ac:dyDescent="0.2">
      <c r="A17" s="470"/>
      <c r="B17" s="229">
        <f>B28-B25</f>
        <v>5891.0253709999988</v>
      </c>
      <c r="C17" s="225">
        <f t="shared" ref="C17:M17" si="2">C28-C25</f>
        <v>5198.0185030000011</v>
      </c>
      <c r="D17" s="228">
        <f t="shared" si="2"/>
        <v>5594.6938450000061</v>
      </c>
      <c r="E17" s="229">
        <f t="shared" si="2"/>
        <v>0</v>
      </c>
      <c r="F17" s="225">
        <f t="shared" si="2"/>
        <v>0</v>
      </c>
      <c r="G17" s="228">
        <f t="shared" si="2"/>
        <v>0</v>
      </c>
      <c r="H17" s="229">
        <f t="shared" si="2"/>
        <v>0</v>
      </c>
      <c r="I17" s="225">
        <f t="shared" si="2"/>
        <v>0</v>
      </c>
      <c r="J17" s="228">
        <f t="shared" si="2"/>
        <v>0</v>
      </c>
      <c r="K17" s="229">
        <f t="shared" si="2"/>
        <v>0</v>
      </c>
      <c r="L17" s="225">
        <f t="shared" si="2"/>
        <v>0</v>
      </c>
      <c r="M17" s="228">
        <f t="shared" si="2"/>
        <v>0</v>
      </c>
      <c r="N17" s="475"/>
    </row>
    <row r="18" spans="1:15" s="6" customFormat="1" ht="12" customHeight="1" x14ac:dyDescent="0.2">
      <c r="A18" s="230" t="s">
        <v>151</v>
      </c>
      <c r="B18" s="231">
        <v>644.53571000000011</v>
      </c>
      <c r="C18" s="232">
        <v>578.55931399999997</v>
      </c>
      <c r="D18" s="233">
        <v>664.97732999999994</v>
      </c>
      <c r="E18" s="231">
        <v>0</v>
      </c>
      <c r="F18" s="232">
        <v>0</v>
      </c>
      <c r="G18" s="233">
        <v>0</v>
      </c>
      <c r="H18" s="231">
        <v>0</v>
      </c>
      <c r="I18" s="232">
        <v>0</v>
      </c>
      <c r="J18" s="233">
        <v>0</v>
      </c>
      <c r="K18" s="231">
        <v>0</v>
      </c>
      <c r="L18" s="232">
        <v>0</v>
      </c>
      <c r="M18" s="233">
        <v>0</v>
      </c>
      <c r="N18" s="234">
        <f t="shared" ref="N18:N26" si="3">SUM(B18:M18)</f>
        <v>1888.0723540000001</v>
      </c>
    </row>
    <row r="19" spans="1:15" s="6" customFormat="1" ht="12" customHeight="1" x14ac:dyDescent="0.2">
      <c r="A19" s="230" t="s">
        <v>152</v>
      </c>
      <c r="B19" s="231">
        <v>2060.5739490000001</v>
      </c>
      <c r="C19" s="232">
        <v>1900.6300469999999</v>
      </c>
      <c r="D19" s="233">
        <v>2095.7109920000003</v>
      </c>
      <c r="E19" s="231">
        <v>0</v>
      </c>
      <c r="F19" s="232">
        <v>0</v>
      </c>
      <c r="G19" s="233">
        <v>0</v>
      </c>
      <c r="H19" s="231">
        <v>0</v>
      </c>
      <c r="I19" s="232">
        <v>0</v>
      </c>
      <c r="J19" s="233">
        <v>0</v>
      </c>
      <c r="K19" s="231">
        <v>0</v>
      </c>
      <c r="L19" s="232">
        <v>0</v>
      </c>
      <c r="M19" s="233">
        <v>0</v>
      </c>
      <c r="N19" s="234">
        <f t="shared" si="3"/>
        <v>6056.9149880000004</v>
      </c>
    </row>
    <row r="20" spans="1:15" s="6" customFormat="1" ht="12" customHeight="1" x14ac:dyDescent="0.2">
      <c r="A20" s="230" t="s">
        <v>153</v>
      </c>
      <c r="B20" s="231">
        <v>807.65082331090696</v>
      </c>
      <c r="C20" s="232">
        <v>696.61242093856094</v>
      </c>
      <c r="D20" s="233">
        <v>744.94712248935502</v>
      </c>
      <c r="E20" s="231">
        <v>0</v>
      </c>
      <c r="F20" s="232">
        <v>0</v>
      </c>
      <c r="G20" s="233">
        <v>0</v>
      </c>
      <c r="H20" s="231">
        <v>0</v>
      </c>
      <c r="I20" s="232">
        <v>0</v>
      </c>
      <c r="J20" s="233">
        <v>0</v>
      </c>
      <c r="K20" s="231">
        <v>0</v>
      </c>
      <c r="L20" s="232">
        <v>0</v>
      </c>
      <c r="M20" s="233">
        <v>0</v>
      </c>
      <c r="N20" s="234">
        <f t="shared" si="3"/>
        <v>2249.2103667388228</v>
      </c>
    </row>
    <row r="21" spans="1:15" s="6" customFormat="1" ht="12" customHeight="1" x14ac:dyDescent="0.2">
      <c r="A21" s="230" t="s">
        <v>194</v>
      </c>
      <c r="B21" s="231">
        <v>1860.958586689093</v>
      </c>
      <c r="C21" s="232">
        <v>1547.2035540614388</v>
      </c>
      <c r="D21" s="233">
        <v>1581.3642735106448</v>
      </c>
      <c r="E21" s="231">
        <v>0</v>
      </c>
      <c r="F21" s="232">
        <v>0</v>
      </c>
      <c r="G21" s="233">
        <v>0</v>
      </c>
      <c r="H21" s="231">
        <v>0</v>
      </c>
      <c r="I21" s="232">
        <v>0</v>
      </c>
      <c r="J21" s="233">
        <v>0</v>
      </c>
      <c r="K21" s="231">
        <v>0</v>
      </c>
      <c r="L21" s="232">
        <v>0</v>
      </c>
      <c r="M21" s="233">
        <v>0</v>
      </c>
      <c r="N21" s="234">
        <f t="shared" si="3"/>
        <v>4989.5264142611768</v>
      </c>
    </row>
    <row r="22" spans="1:15" s="6" customFormat="1" ht="12" customHeight="1" x14ac:dyDescent="0.2">
      <c r="A22" s="230" t="s">
        <v>155</v>
      </c>
      <c r="B22" s="231">
        <v>18.447493000000001</v>
      </c>
      <c r="C22" s="232">
        <v>19.216734000000002</v>
      </c>
      <c r="D22" s="233">
        <v>14.088123</v>
      </c>
      <c r="E22" s="231">
        <v>0</v>
      </c>
      <c r="F22" s="232">
        <v>0</v>
      </c>
      <c r="G22" s="233">
        <v>0</v>
      </c>
      <c r="H22" s="231">
        <v>0</v>
      </c>
      <c r="I22" s="232">
        <v>0</v>
      </c>
      <c r="J22" s="233">
        <v>0</v>
      </c>
      <c r="K22" s="231">
        <v>0</v>
      </c>
      <c r="L22" s="232">
        <v>0</v>
      </c>
      <c r="M22" s="233">
        <v>0</v>
      </c>
      <c r="N22" s="234">
        <f t="shared" si="3"/>
        <v>51.752350000000007</v>
      </c>
    </row>
    <row r="23" spans="1:15" s="6" customFormat="1" ht="12" customHeight="1" x14ac:dyDescent="0.2">
      <c r="A23" s="230" t="s">
        <v>159</v>
      </c>
      <c r="B23" s="231">
        <v>498.85880899999819</v>
      </c>
      <c r="C23" s="232">
        <v>455.79643300000225</v>
      </c>
      <c r="D23" s="233">
        <v>493.60600400000561</v>
      </c>
      <c r="E23" s="231">
        <v>0</v>
      </c>
      <c r="F23" s="232">
        <v>0</v>
      </c>
      <c r="G23" s="233">
        <v>0</v>
      </c>
      <c r="H23" s="231">
        <v>0</v>
      </c>
      <c r="I23" s="232">
        <v>0</v>
      </c>
      <c r="J23" s="233">
        <v>0</v>
      </c>
      <c r="K23" s="231">
        <v>0</v>
      </c>
      <c r="L23" s="232">
        <v>0</v>
      </c>
      <c r="M23" s="233">
        <v>0</v>
      </c>
      <c r="N23" s="234">
        <f t="shared" si="3"/>
        <v>1448.2612460000062</v>
      </c>
    </row>
    <row r="24" spans="1:15" s="6" customFormat="1" ht="12" customHeight="1" x14ac:dyDescent="0.2">
      <c r="A24" s="230" t="s">
        <v>185</v>
      </c>
      <c r="B24" s="231">
        <f>'3.1'!B17</f>
        <v>539.47782199999961</v>
      </c>
      <c r="C24" s="232">
        <f>'3.1'!C17</f>
        <v>470.07441000000011</v>
      </c>
      <c r="D24" s="233">
        <f>'3.1'!D17</f>
        <v>536.42034699999965</v>
      </c>
      <c r="E24" s="231">
        <f>'3.1'!E17</f>
        <v>0</v>
      </c>
      <c r="F24" s="232">
        <f>'3.1'!F17</f>
        <v>0</v>
      </c>
      <c r="G24" s="233">
        <f>'3.1'!G17</f>
        <v>0</v>
      </c>
      <c r="H24" s="231">
        <f>'3.1'!H17</f>
        <v>0</v>
      </c>
      <c r="I24" s="232">
        <f>'3.1'!I17</f>
        <v>0</v>
      </c>
      <c r="J24" s="233">
        <f>'3.1'!J17</f>
        <v>0</v>
      </c>
      <c r="K24" s="231">
        <f>'3.1'!K17</f>
        <v>0</v>
      </c>
      <c r="L24" s="232">
        <f>'3.1'!L17</f>
        <v>0</v>
      </c>
      <c r="M24" s="233">
        <f>'3.1'!M17</f>
        <v>0</v>
      </c>
      <c r="N24" s="234">
        <f t="shared" si="3"/>
        <v>1545.9725789999993</v>
      </c>
    </row>
    <row r="25" spans="1:15" s="6" customFormat="1" ht="12" customHeight="1" x14ac:dyDescent="0.2">
      <c r="A25" s="230" t="s">
        <v>186</v>
      </c>
      <c r="B25" s="231">
        <f>'3.1'!B27</f>
        <v>120.16952900000004</v>
      </c>
      <c r="C25" s="232">
        <f>'3.1'!C27</f>
        <v>105.84364500000001</v>
      </c>
      <c r="D25" s="233">
        <f>'3.1'!D27</f>
        <v>108.11023399999999</v>
      </c>
      <c r="E25" s="231">
        <f>'3.1'!E27</f>
        <v>0</v>
      </c>
      <c r="F25" s="232">
        <f>'3.1'!F27</f>
        <v>0</v>
      </c>
      <c r="G25" s="233">
        <f>'3.1'!G27</f>
        <v>0</v>
      </c>
      <c r="H25" s="231">
        <f>'3.1'!H27</f>
        <v>0</v>
      </c>
      <c r="I25" s="232">
        <f>'3.1'!I27</f>
        <v>0</v>
      </c>
      <c r="J25" s="233">
        <f>'3.1'!J27</f>
        <v>0</v>
      </c>
      <c r="K25" s="231">
        <f>'3.1'!K27</f>
        <v>0</v>
      </c>
      <c r="L25" s="232">
        <f>'3.1'!L27</f>
        <v>0</v>
      </c>
      <c r="M25" s="233">
        <f>'3.1'!M27</f>
        <v>0</v>
      </c>
      <c r="N25" s="234">
        <f t="shared" si="3"/>
        <v>334.12340800000004</v>
      </c>
    </row>
    <row r="26" spans="1:15" s="6" customFormat="1" ht="12" customHeight="1" x14ac:dyDescent="0.2">
      <c r="A26" s="230" t="s">
        <v>156</v>
      </c>
      <c r="B26" s="231">
        <v>142.12595300000001</v>
      </c>
      <c r="C26" s="232">
        <v>123.28162499999999</v>
      </c>
      <c r="D26" s="233">
        <v>109.317358</v>
      </c>
      <c r="E26" s="231">
        <v>0</v>
      </c>
      <c r="F26" s="232">
        <v>0</v>
      </c>
      <c r="G26" s="233">
        <v>0</v>
      </c>
      <c r="H26" s="231">
        <v>0</v>
      </c>
      <c r="I26" s="232">
        <v>0</v>
      </c>
      <c r="J26" s="233">
        <v>0</v>
      </c>
      <c r="K26" s="231">
        <v>0</v>
      </c>
      <c r="L26" s="232">
        <v>0</v>
      </c>
      <c r="M26" s="233">
        <v>0</v>
      </c>
      <c r="N26" s="234">
        <f t="shared" si="3"/>
        <v>374.72493600000001</v>
      </c>
    </row>
    <row r="27" spans="1:15" s="6" customFormat="1" ht="12" customHeight="1" x14ac:dyDescent="0.2">
      <c r="A27" s="230" t="s">
        <v>157</v>
      </c>
      <c r="B27" s="231">
        <f t="shared" ref="B27:M27" si="4">B28+B12+B24+B26</f>
        <v>7048.0500749999983</v>
      </c>
      <c r="C27" s="232">
        <f t="shared" si="4"/>
        <v>6214.9453910000011</v>
      </c>
      <c r="D27" s="233">
        <f t="shared" si="4"/>
        <v>6674.6843140000055</v>
      </c>
      <c r="E27" s="231">
        <f t="shared" si="4"/>
        <v>0</v>
      </c>
      <c r="F27" s="232">
        <f t="shared" si="4"/>
        <v>0</v>
      </c>
      <c r="G27" s="233">
        <f t="shared" si="4"/>
        <v>0</v>
      </c>
      <c r="H27" s="231">
        <f t="shared" si="4"/>
        <v>0</v>
      </c>
      <c r="I27" s="232">
        <f t="shared" si="4"/>
        <v>0</v>
      </c>
      <c r="J27" s="233">
        <f t="shared" si="4"/>
        <v>0</v>
      </c>
      <c r="K27" s="231">
        <f t="shared" si="4"/>
        <v>0</v>
      </c>
      <c r="L27" s="232">
        <f t="shared" si="4"/>
        <v>0</v>
      </c>
      <c r="M27" s="233">
        <f t="shared" si="4"/>
        <v>0</v>
      </c>
      <c r="N27" s="234">
        <f>SUM(B27:M27)</f>
        <v>19937.679780000006</v>
      </c>
    </row>
    <row r="28" spans="1:15" s="6" customFormat="1" ht="12" customHeight="1" x14ac:dyDescent="0.2">
      <c r="A28" s="230" t="s">
        <v>158</v>
      </c>
      <c r="B28" s="231">
        <f>B18+B19+B20+B21+B22+B23+B25</f>
        <v>6011.1948999999986</v>
      </c>
      <c r="C28" s="232">
        <f t="shared" ref="C28:M28" si="5">C18+C19+C20+C21+C22+C23+C25</f>
        <v>5303.8621480000011</v>
      </c>
      <c r="D28" s="233">
        <f t="shared" si="5"/>
        <v>5702.8040790000059</v>
      </c>
      <c r="E28" s="231">
        <f t="shared" si="5"/>
        <v>0</v>
      </c>
      <c r="F28" s="232">
        <f t="shared" si="5"/>
        <v>0</v>
      </c>
      <c r="G28" s="233">
        <f t="shared" si="5"/>
        <v>0</v>
      </c>
      <c r="H28" s="231">
        <f t="shared" si="5"/>
        <v>0</v>
      </c>
      <c r="I28" s="232">
        <f t="shared" si="5"/>
        <v>0</v>
      </c>
      <c r="J28" s="233">
        <f t="shared" si="5"/>
        <v>0</v>
      </c>
      <c r="K28" s="231">
        <f>K18+K19+K20+K21+K22+K23+K25</f>
        <v>0</v>
      </c>
      <c r="L28" s="232">
        <f t="shared" si="5"/>
        <v>0</v>
      </c>
      <c r="M28" s="233">
        <f t="shared" si="5"/>
        <v>0</v>
      </c>
      <c r="N28" s="234">
        <f>SUM(B28:M28)</f>
        <v>17017.861127000004</v>
      </c>
    </row>
    <row r="29" spans="1:15" s="115" customFormat="1" ht="12" x14ac:dyDescent="0.2">
      <c r="A29" s="244" t="s">
        <v>256</v>
      </c>
      <c r="B29" s="248">
        <f>'3.1'!B7+'3.2'!B6-'3.2'!B27</f>
        <v>24.375088000003416</v>
      </c>
      <c r="C29" s="245">
        <f>'3.1'!C7+'3.2'!C6-'3.2'!C27</f>
        <v>24.533339999999043</v>
      </c>
      <c r="D29" s="250">
        <f>'3.1'!D7+'3.2'!D6-'3.2'!D27</f>
        <v>17.063295999996626</v>
      </c>
      <c r="E29" s="248">
        <f>'3.1'!E7+'3.2'!E6-'3.2'!E27</f>
        <v>0</v>
      </c>
      <c r="F29" s="245">
        <f>'3.1'!F7+'3.2'!F6-'3.2'!F27</f>
        <v>0</v>
      </c>
      <c r="G29" s="250">
        <f>'3.1'!G7+'3.2'!G6-'3.2'!G27</f>
        <v>0</v>
      </c>
      <c r="H29" s="248">
        <f>'3.1'!H7+'3.2'!H6-'3.2'!H27</f>
        <v>0</v>
      </c>
      <c r="I29" s="245">
        <f>'3.1'!I7+'3.2'!I6-'3.2'!I27</f>
        <v>0</v>
      </c>
      <c r="J29" s="250">
        <f>'3.1'!J7+'3.2'!J6-'3.2'!J27</f>
        <v>0</v>
      </c>
      <c r="K29" s="248">
        <f>'3.1'!K7+'3.2'!K6-'3.2'!K27</f>
        <v>0</v>
      </c>
      <c r="L29" s="245">
        <f>'3.1'!L7+'3.2'!L6-'3.2'!L27</f>
        <v>0</v>
      </c>
      <c r="M29" s="250">
        <f>'3.1'!M7+'3.2'!M6-'3.2'!M27</f>
        <v>0</v>
      </c>
      <c r="N29" s="246">
        <f>SUM(B29:M29)</f>
        <v>65.971723999999085</v>
      </c>
    </row>
    <row r="30" spans="1:15" s="4" customFormat="1" ht="11.25" x14ac:dyDescent="0.2">
      <c r="A30" s="241" t="s">
        <v>289</v>
      </c>
      <c r="N30" s="8"/>
    </row>
    <row r="31" spans="1:15" s="6" customFormat="1" x14ac:dyDescent="0.2">
      <c r="A31" s="34" t="s">
        <v>210</v>
      </c>
      <c r="B31" s="35">
        <f>-'3.2'!B24</f>
        <v>-539.47782199999961</v>
      </c>
      <c r="C31" s="35">
        <f>-'3.2'!C24</f>
        <v>-470.07441000000011</v>
      </c>
      <c r="D31" s="35">
        <f>-'3.2'!D24</f>
        <v>-536.42034699999965</v>
      </c>
      <c r="E31" s="35">
        <f>-'3.2'!E24</f>
        <v>0</v>
      </c>
      <c r="F31" s="35">
        <f>-'3.2'!F24</f>
        <v>0</v>
      </c>
      <c r="G31" s="35">
        <f>-'3.2'!G24</f>
        <v>0</v>
      </c>
      <c r="H31" s="35">
        <f>-'3.2'!H24</f>
        <v>0</v>
      </c>
      <c r="I31" s="35">
        <f>-'3.2'!I24</f>
        <v>0</v>
      </c>
      <c r="J31" s="35">
        <f>-'3.2'!J24</f>
        <v>0</v>
      </c>
      <c r="K31" s="35">
        <f>-'3.2'!K24</f>
        <v>0</v>
      </c>
      <c r="L31" s="35">
        <f>-'3.2'!L24</f>
        <v>0</v>
      </c>
      <c r="M31" s="35">
        <f>-'3.2'!M24</f>
        <v>0</v>
      </c>
      <c r="N31" s="35">
        <f>-'3.1'!N17</f>
        <v>0</v>
      </c>
    </row>
    <row r="32" spans="1:15" s="6" customFormat="1" x14ac:dyDescent="0.2">
      <c r="A32" s="34" t="s">
        <v>49</v>
      </c>
      <c r="B32" s="35">
        <f t="shared" ref="B32:N32" si="6">-B7</f>
        <v>-1573.8539999999998</v>
      </c>
      <c r="C32" s="35">
        <f t="shared" si="6"/>
        <v>-1564.1669999999999</v>
      </c>
      <c r="D32" s="35">
        <f t="shared" si="6"/>
        <v>-1469.953</v>
      </c>
      <c r="E32" s="35">
        <f t="shared" si="6"/>
        <v>0</v>
      </c>
      <c r="F32" s="35">
        <f t="shared" si="6"/>
        <v>0</v>
      </c>
      <c r="G32" s="35">
        <f t="shared" si="6"/>
        <v>0</v>
      </c>
      <c r="H32" s="35">
        <f t="shared" si="6"/>
        <v>0</v>
      </c>
      <c r="I32" s="35">
        <f t="shared" si="6"/>
        <v>0</v>
      </c>
      <c r="J32" s="35">
        <f t="shared" si="6"/>
        <v>0</v>
      </c>
      <c r="K32" s="35">
        <f t="shared" si="6"/>
        <v>0</v>
      </c>
      <c r="L32" s="35">
        <f t="shared" si="6"/>
        <v>0</v>
      </c>
      <c r="M32" s="35">
        <f t="shared" si="6"/>
        <v>0</v>
      </c>
      <c r="N32" s="35">
        <f t="shared" si="6"/>
        <v>-4607.9740000000002</v>
      </c>
      <c r="O32" s="37"/>
    </row>
    <row r="33" spans="1:17" s="6" customFormat="1" x14ac:dyDescent="0.2">
      <c r="A33" s="34" t="s">
        <v>50</v>
      </c>
      <c r="B33" s="35">
        <f t="shared" ref="B33:N33" si="7">-B8</f>
        <v>-75.349299000000002</v>
      </c>
      <c r="C33" s="35">
        <f t="shared" si="7"/>
        <v>-67.822948999999994</v>
      </c>
      <c r="D33" s="35">
        <f t="shared" si="7"/>
        <v>-70.25101699999999</v>
      </c>
      <c r="E33" s="35">
        <f t="shared" si="7"/>
        <v>0</v>
      </c>
      <c r="F33" s="35">
        <f t="shared" si="7"/>
        <v>0</v>
      </c>
      <c r="G33" s="35">
        <f t="shared" si="7"/>
        <v>0</v>
      </c>
      <c r="H33" s="35">
        <f t="shared" si="7"/>
        <v>0</v>
      </c>
      <c r="I33" s="35">
        <f t="shared" si="7"/>
        <v>0</v>
      </c>
      <c r="J33" s="35">
        <f t="shared" si="7"/>
        <v>0</v>
      </c>
      <c r="K33" s="35">
        <f t="shared" si="7"/>
        <v>0</v>
      </c>
      <c r="L33" s="35">
        <f t="shared" si="7"/>
        <v>0</v>
      </c>
      <c r="M33" s="35">
        <f t="shared" si="7"/>
        <v>0</v>
      </c>
      <c r="N33" s="35">
        <f t="shared" si="7"/>
        <v>-213.42326499999999</v>
      </c>
      <c r="O33" s="37"/>
    </row>
    <row r="34" spans="1:17" s="6" customFormat="1" x14ac:dyDescent="0.2">
      <c r="A34" s="34" t="s">
        <v>51</v>
      </c>
      <c r="B34" s="35">
        <f t="shared" ref="B34:N34" si="8">-B9</f>
        <v>2675.0640000000003</v>
      </c>
      <c r="C34" s="35">
        <f t="shared" si="8"/>
        <v>2329.194</v>
      </c>
      <c r="D34" s="35">
        <f t="shared" si="8"/>
        <v>2957.0790000000002</v>
      </c>
      <c r="E34" s="35">
        <f t="shared" si="8"/>
        <v>0</v>
      </c>
      <c r="F34" s="35">
        <f t="shared" si="8"/>
        <v>0</v>
      </c>
      <c r="G34" s="35">
        <f t="shared" si="8"/>
        <v>0</v>
      </c>
      <c r="H34" s="35">
        <f t="shared" si="8"/>
        <v>0</v>
      </c>
      <c r="I34" s="35">
        <f t="shared" si="8"/>
        <v>0</v>
      </c>
      <c r="J34" s="35">
        <f t="shared" si="8"/>
        <v>0</v>
      </c>
      <c r="K34" s="35">
        <f t="shared" si="8"/>
        <v>0</v>
      </c>
      <c r="L34" s="35">
        <f t="shared" si="8"/>
        <v>0</v>
      </c>
      <c r="M34" s="35">
        <f t="shared" si="8"/>
        <v>0</v>
      </c>
      <c r="N34" s="35">
        <f t="shared" si="8"/>
        <v>7961.3369999999995</v>
      </c>
      <c r="Q34" s="7"/>
    </row>
    <row r="35" spans="1:17" s="6" customFormat="1" x14ac:dyDescent="0.2">
      <c r="A35" s="34" t="s">
        <v>52</v>
      </c>
      <c r="B35" s="35">
        <f t="shared" ref="B35:N35" si="9">-B10</f>
        <v>0.13388600000000003</v>
      </c>
      <c r="C35" s="35">
        <f t="shared" si="9"/>
        <v>0.108344</v>
      </c>
      <c r="D35" s="35">
        <f t="shared" si="9"/>
        <v>0.12367300000000001</v>
      </c>
      <c r="E35" s="35">
        <f t="shared" si="9"/>
        <v>0</v>
      </c>
      <c r="F35" s="35">
        <f t="shared" si="9"/>
        <v>0</v>
      </c>
      <c r="G35" s="35">
        <f t="shared" si="9"/>
        <v>0</v>
      </c>
      <c r="H35" s="35">
        <f t="shared" si="9"/>
        <v>0</v>
      </c>
      <c r="I35" s="35">
        <f t="shared" si="9"/>
        <v>0</v>
      </c>
      <c r="J35" s="35">
        <f t="shared" si="9"/>
        <v>0</v>
      </c>
      <c r="K35" s="35">
        <f t="shared" si="9"/>
        <v>0</v>
      </c>
      <c r="L35" s="35">
        <f t="shared" si="9"/>
        <v>0</v>
      </c>
      <c r="M35" s="35">
        <f t="shared" si="9"/>
        <v>0</v>
      </c>
      <c r="N35" s="35">
        <f t="shared" si="9"/>
        <v>0.36590300000000003</v>
      </c>
    </row>
    <row r="36" spans="1:17" s="6" customFormat="1" x14ac:dyDescent="0.2">
      <c r="A36" s="34" t="s">
        <v>228</v>
      </c>
      <c r="B36" s="35">
        <f t="shared" ref="B36:M36" si="10">-B12</f>
        <v>-355.25139999999999</v>
      </c>
      <c r="C36" s="35">
        <f t="shared" si="10"/>
        <v>-317.72720800000002</v>
      </c>
      <c r="D36" s="35">
        <f t="shared" si="10"/>
        <v>-326.14253000000002</v>
      </c>
      <c r="E36" s="35">
        <f t="shared" si="10"/>
        <v>0</v>
      </c>
      <c r="F36" s="35">
        <f t="shared" si="10"/>
        <v>0</v>
      </c>
      <c r="G36" s="35">
        <f t="shared" si="10"/>
        <v>0</v>
      </c>
      <c r="H36" s="35">
        <f t="shared" si="10"/>
        <v>0</v>
      </c>
      <c r="I36" s="35">
        <f t="shared" si="10"/>
        <v>0</v>
      </c>
      <c r="J36" s="35">
        <f t="shared" si="10"/>
        <v>0</v>
      </c>
      <c r="K36" s="35">
        <f t="shared" si="10"/>
        <v>0</v>
      </c>
      <c r="L36" s="35">
        <f t="shared" si="10"/>
        <v>0</v>
      </c>
      <c r="M36" s="35">
        <f t="shared" si="10"/>
        <v>0</v>
      </c>
      <c r="N36" s="35">
        <f>-N11</f>
        <v>-999.12113799999997</v>
      </c>
    </row>
    <row r="37" spans="1:17" s="6" customFormat="1" x14ac:dyDescent="0.2">
      <c r="A37" s="34" t="s">
        <v>58</v>
      </c>
      <c r="B37" s="35">
        <f t="shared" ref="B37:M37" si="11">-B13</f>
        <v>-108.70699999999999</v>
      </c>
      <c r="C37" s="35">
        <f t="shared" si="11"/>
        <v>-105.20699999999999</v>
      </c>
      <c r="D37" s="35">
        <f t="shared" si="11"/>
        <v>-94.741</v>
      </c>
      <c r="E37" s="35">
        <f t="shared" si="11"/>
        <v>0</v>
      </c>
      <c r="F37" s="35">
        <f t="shared" si="11"/>
        <v>0</v>
      </c>
      <c r="G37" s="35">
        <f t="shared" si="11"/>
        <v>0</v>
      </c>
      <c r="H37" s="35">
        <f t="shared" si="11"/>
        <v>0</v>
      </c>
      <c r="I37" s="35">
        <f t="shared" si="11"/>
        <v>0</v>
      </c>
      <c r="J37" s="35">
        <f t="shared" si="11"/>
        <v>0</v>
      </c>
      <c r="K37" s="35">
        <f t="shared" si="11"/>
        <v>0</v>
      </c>
      <c r="L37" s="35">
        <f t="shared" si="11"/>
        <v>0</v>
      </c>
      <c r="M37" s="35">
        <f t="shared" si="11"/>
        <v>0</v>
      </c>
      <c r="N37" s="35">
        <f>-N13</f>
        <v>-308.65499999999997</v>
      </c>
    </row>
    <row r="38" spans="1:17" s="6" customFormat="1" x14ac:dyDescent="0.2">
      <c r="A38" s="34" t="s">
        <v>59</v>
      </c>
      <c r="B38" s="35">
        <f t="shared" ref="B38:M38" si="12">-B14</f>
        <v>-246.5444</v>
      </c>
      <c r="C38" s="35">
        <f t="shared" si="12"/>
        <v>-212.520208</v>
      </c>
      <c r="D38" s="35">
        <f t="shared" si="12"/>
        <v>-231.40153000000001</v>
      </c>
      <c r="E38" s="35">
        <f t="shared" si="12"/>
        <v>0</v>
      </c>
      <c r="F38" s="35">
        <f t="shared" si="12"/>
        <v>0</v>
      </c>
      <c r="G38" s="35">
        <f t="shared" si="12"/>
        <v>0</v>
      </c>
      <c r="H38" s="35">
        <f t="shared" si="12"/>
        <v>0</v>
      </c>
      <c r="I38" s="35">
        <f t="shared" si="12"/>
        <v>0</v>
      </c>
      <c r="J38" s="35">
        <f t="shared" si="12"/>
        <v>0</v>
      </c>
      <c r="K38" s="35">
        <f t="shared" si="12"/>
        <v>0</v>
      </c>
      <c r="L38" s="35">
        <f t="shared" si="12"/>
        <v>0</v>
      </c>
      <c r="M38" s="35">
        <f t="shared" si="12"/>
        <v>0</v>
      </c>
      <c r="N38" s="35">
        <f>-N14</f>
        <v>-690.466138</v>
      </c>
    </row>
    <row r="39" spans="1:17" s="6" customFormat="1" x14ac:dyDescent="0.2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 x14ac:dyDescent="0.2">
      <c r="A40" s="34" t="s">
        <v>165</v>
      </c>
      <c r="B40" s="35">
        <f t="shared" ref="B40:M40" si="13">-B17</f>
        <v>-5891.0253709999988</v>
      </c>
      <c r="C40" s="35">
        <f t="shared" si="13"/>
        <v>-5198.0185030000011</v>
      </c>
      <c r="D40" s="35">
        <f t="shared" si="13"/>
        <v>-5594.6938450000061</v>
      </c>
      <c r="E40" s="35">
        <f t="shared" si="13"/>
        <v>0</v>
      </c>
      <c r="F40" s="35">
        <f t="shared" si="13"/>
        <v>0</v>
      </c>
      <c r="G40" s="35">
        <f t="shared" si="13"/>
        <v>0</v>
      </c>
      <c r="H40" s="35">
        <f t="shared" si="13"/>
        <v>0</v>
      </c>
      <c r="I40" s="35">
        <f t="shared" si="13"/>
        <v>0</v>
      </c>
      <c r="J40" s="35">
        <f t="shared" si="13"/>
        <v>0</v>
      </c>
      <c r="K40" s="35">
        <f t="shared" si="13"/>
        <v>0</v>
      </c>
      <c r="L40" s="35">
        <f t="shared" si="13"/>
        <v>0</v>
      </c>
      <c r="M40" s="35">
        <f t="shared" si="13"/>
        <v>0</v>
      </c>
      <c r="N40" s="35">
        <f>-N16</f>
        <v>-16683.737719000004</v>
      </c>
    </row>
    <row r="41" spans="1:17" s="6" customFormat="1" x14ac:dyDescent="0.2">
      <c r="A41" s="34" t="s">
        <v>151</v>
      </c>
      <c r="B41" s="35">
        <f t="shared" ref="B41:N41" si="14">-B18</f>
        <v>-644.53571000000011</v>
      </c>
      <c r="C41" s="35">
        <f t="shared" si="14"/>
        <v>-578.55931399999997</v>
      </c>
      <c r="D41" s="35">
        <f t="shared" si="14"/>
        <v>-664.97732999999994</v>
      </c>
      <c r="E41" s="35">
        <f t="shared" si="14"/>
        <v>0</v>
      </c>
      <c r="F41" s="35">
        <f t="shared" si="14"/>
        <v>0</v>
      </c>
      <c r="G41" s="35">
        <f t="shared" si="14"/>
        <v>0</v>
      </c>
      <c r="H41" s="35">
        <f t="shared" si="14"/>
        <v>0</v>
      </c>
      <c r="I41" s="35">
        <f t="shared" si="14"/>
        <v>0</v>
      </c>
      <c r="J41" s="35">
        <f t="shared" si="14"/>
        <v>0</v>
      </c>
      <c r="K41" s="35">
        <f t="shared" si="14"/>
        <v>0</v>
      </c>
      <c r="L41" s="35">
        <f t="shared" si="14"/>
        <v>0</v>
      </c>
      <c r="M41" s="35">
        <f t="shared" si="14"/>
        <v>0</v>
      </c>
      <c r="N41" s="35">
        <f t="shared" si="14"/>
        <v>-1888.0723540000001</v>
      </c>
    </row>
    <row r="42" spans="1:17" s="6" customFormat="1" x14ac:dyDescent="0.2">
      <c r="A42" s="34" t="s">
        <v>152</v>
      </c>
      <c r="B42" s="35">
        <f t="shared" ref="B42:N42" si="15">-B19</f>
        <v>-2060.5739490000001</v>
      </c>
      <c r="C42" s="35">
        <f t="shared" si="15"/>
        <v>-1900.6300469999999</v>
      </c>
      <c r="D42" s="35">
        <f t="shared" si="15"/>
        <v>-2095.7109920000003</v>
      </c>
      <c r="E42" s="35">
        <f t="shared" si="15"/>
        <v>0</v>
      </c>
      <c r="F42" s="35">
        <f t="shared" si="15"/>
        <v>0</v>
      </c>
      <c r="G42" s="35">
        <f t="shared" si="15"/>
        <v>0</v>
      </c>
      <c r="H42" s="35">
        <f t="shared" si="15"/>
        <v>0</v>
      </c>
      <c r="I42" s="35">
        <f t="shared" si="15"/>
        <v>0</v>
      </c>
      <c r="J42" s="35">
        <f t="shared" si="15"/>
        <v>0</v>
      </c>
      <c r="K42" s="35">
        <f t="shared" si="15"/>
        <v>0</v>
      </c>
      <c r="L42" s="35">
        <f t="shared" si="15"/>
        <v>0</v>
      </c>
      <c r="M42" s="35">
        <f t="shared" si="15"/>
        <v>0</v>
      </c>
      <c r="N42" s="35">
        <f t="shared" si="15"/>
        <v>-6056.9149880000004</v>
      </c>
    </row>
    <row r="43" spans="1:17" s="6" customFormat="1" x14ac:dyDescent="0.2">
      <c r="A43" s="34" t="s">
        <v>153</v>
      </c>
      <c r="B43" s="35">
        <f t="shared" ref="B43:N43" si="16">-B20</f>
        <v>-807.65082331090696</v>
      </c>
      <c r="C43" s="35">
        <f t="shared" si="16"/>
        <v>-696.61242093856094</v>
      </c>
      <c r="D43" s="35">
        <f t="shared" si="16"/>
        <v>-744.94712248935502</v>
      </c>
      <c r="E43" s="35">
        <f t="shared" si="16"/>
        <v>0</v>
      </c>
      <c r="F43" s="35">
        <f t="shared" si="16"/>
        <v>0</v>
      </c>
      <c r="G43" s="35">
        <f t="shared" si="16"/>
        <v>0</v>
      </c>
      <c r="H43" s="35">
        <f t="shared" si="16"/>
        <v>0</v>
      </c>
      <c r="I43" s="35">
        <f t="shared" si="16"/>
        <v>0</v>
      </c>
      <c r="J43" s="35">
        <f t="shared" si="16"/>
        <v>0</v>
      </c>
      <c r="K43" s="35">
        <f t="shared" si="16"/>
        <v>0</v>
      </c>
      <c r="L43" s="35">
        <f t="shared" si="16"/>
        <v>0</v>
      </c>
      <c r="M43" s="35">
        <f t="shared" si="16"/>
        <v>0</v>
      </c>
      <c r="N43" s="35">
        <f t="shared" si="16"/>
        <v>-2249.2103667388228</v>
      </c>
    </row>
    <row r="44" spans="1:17" s="6" customFormat="1" x14ac:dyDescent="0.2">
      <c r="A44" s="34" t="s">
        <v>154</v>
      </c>
      <c r="B44" s="35">
        <f t="shared" ref="B44:N44" si="17">-B21</f>
        <v>-1860.958586689093</v>
      </c>
      <c r="C44" s="35">
        <f t="shared" si="17"/>
        <v>-1547.2035540614388</v>
      </c>
      <c r="D44" s="35">
        <f t="shared" si="17"/>
        <v>-1581.3642735106448</v>
      </c>
      <c r="E44" s="35">
        <f t="shared" si="17"/>
        <v>0</v>
      </c>
      <c r="F44" s="35">
        <f t="shared" si="17"/>
        <v>0</v>
      </c>
      <c r="G44" s="35">
        <f t="shared" si="17"/>
        <v>0</v>
      </c>
      <c r="H44" s="35">
        <f t="shared" si="17"/>
        <v>0</v>
      </c>
      <c r="I44" s="35">
        <f t="shared" si="17"/>
        <v>0</v>
      </c>
      <c r="J44" s="35">
        <f t="shared" si="17"/>
        <v>0</v>
      </c>
      <c r="K44" s="35">
        <f t="shared" si="17"/>
        <v>0</v>
      </c>
      <c r="L44" s="35">
        <f t="shared" si="17"/>
        <v>0</v>
      </c>
      <c r="M44" s="35">
        <f t="shared" si="17"/>
        <v>0</v>
      </c>
      <c r="N44" s="35">
        <f t="shared" si="17"/>
        <v>-4989.5264142611768</v>
      </c>
    </row>
    <row r="45" spans="1:17" s="6" customFormat="1" x14ac:dyDescent="0.2">
      <c r="A45" s="34" t="s">
        <v>155</v>
      </c>
      <c r="B45" s="35">
        <f t="shared" ref="B45:N45" si="18">-B22</f>
        <v>-18.447493000000001</v>
      </c>
      <c r="C45" s="35">
        <f t="shared" si="18"/>
        <v>-19.216734000000002</v>
      </c>
      <c r="D45" s="35">
        <f t="shared" si="18"/>
        <v>-14.088123</v>
      </c>
      <c r="E45" s="35">
        <f t="shared" si="18"/>
        <v>0</v>
      </c>
      <c r="F45" s="35">
        <f t="shared" si="18"/>
        <v>0</v>
      </c>
      <c r="G45" s="35">
        <f t="shared" si="18"/>
        <v>0</v>
      </c>
      <c r="H45" s="35">
        <f t="shared" si="18"/>
        <v>0</v>
      </c>
      <c r="I45" s="35">
        <f t="shared" si="18"/>
        <v>0</v>
      </c>
      <c r="J45" s="35">
        <f t="shared" si="18"/>
        <v>0</v>
      </c>
      <c r="K45" s="35">
        <f t="shared" si="18"/>
        <v>0</v>
      </c>
      <c r="L45" s="35">
        <f t="shared" si="18"/>
        <v>0</v>
      </c>
      <c r="M45" s="35">
        <f t="shared" si="18"/>
        <v>0</v>
      </c>
      <c r="N45" s="35">
        <f t="shared" si="18"/>
        <v>-51.752350000000007</v>
      </c>
    </row>
    <row r="46" spans="1:17" s="6" customFormat="1" x14ac:dyDescent="0.2">
      <c r="A46" s="34" t="s">
        <v>159</v>
      </c>
      <c r="B46" s="35">
        <f t="shared" ref="B46:N46" si="19">-B23</f>
        <v>-498.85880899999819</v>
      </c>
      <c r="C46" s="35">
        <f t="shared" si="19"/>
        <v>-455.79643300000225</v>
      </c>
      <c r="D46" s="35">
        <f t="shared" si="19"/>
        <v>-493.60600400000561</v>
      </c>
      <c r="E46" s="35">
        <f t="shared" si="19"/>
        <v>0</v>
      </c>
      <c r="F46" s="35">
        <f t="shared" si="19"/>
        <v>0</v>
      </c>
      <c r="G46" s="35">
        <f t="shared" si="19"/>
        <v>0</v>
      </c>
      <c r="H46" s="35">
        <f t="shared" si="19"/>
        <v>0</v>
      </c>
      <c r="I46" s="35">
        <f t="shared" si="19"/>
        <v>0</v>
      </c>
      <c r="J46" s="35">
        <f t="shared" si="19"/>
        <v>0</v>
      </c>
      <c r="K46" s="35">
        <f t="shared" si="19"/>
        <v>0</v>
      </c>
      <c r="L46" s="35">
        <f t="shared" si="19"/>
        <v>0</v>
      </c>
      <c r="M46" s="35">
        <f t="shared" si="19"/>
        <v>0</v>
      </c>
      <c r="N46" s="35">
        <f t="shared" si="19"/>
        <v>-1448.2612460000062</v>
      </c>
    </row>
    <row r="47" spans="1:17" s="6" customFormat="1" x14ac:dyDescent="0.2">
      <c r="A47" s="34" t="s">
        <v>156</v>
      </c>
      <c r="B47" s="35">
        <f t="shared" ref="B47:N47" si="20">-B26</f>
        <v>-142.12595300000001</v>
      </c>
      <c r="C47" s="35">
        <f t="shared" si="20"/>
        <v>-123.28162499999999</v>
      </c>
      <c r="D47" s="35">
        <f t="shared" si="20"/>
        <v>-109.317358</v>
      </c>
      <c r="E47" s="35">
        <f t="shared" si="20"/>
        <v>0</v>
      </c>
      <c r="F47" s="35">
        <f t="shared" si="20"/>
        <v>0</v>
      </c>
      <c r="G47" s="35">
        <f t="shared" si="20"/>
        <v>0</v>
      </c>
      <c r="H47" s="35">
        <f t="shared" si="20"/>
        <v>0</v>
      </c>
      <c r="I47" s="35">
        <f t="shared" si="20"/>
        <v>0</v>
      </c>
      <c r="J47" s="35">
        <f t="shared" si="20"/>
        <v>0</v>
      </c>
      <c r="K47" s="35">
        <f t="shared" si="20"/>
        <v>0</v>
      </c>
      <c r="L47" s="35">
        <f t="shared" si="20"/>
        <v>0</v>
      </c>
      <c r="M47" s="35">
        <f t="shared" si="20"/>
        <v>0</v>
      </c>
      <c r="N47" s="35">
        <f t="shared" si="20"/>
        <v>-374.72493600000001</v>
      </c>
    </row>
    <row r="48" spans="1:17" s="6" customFormat="1" x14ac:dyDescent="0.2">
      <c r="A48" s="34" t="s">
        <v>157</v>
      </c>
      <c r="B48" s="35">
        <f t="shared" ref="B48:N48" si="21">-B27</f>
        <v>-7048.0500749999983</v>
      </c>
      <c r="C48" s="35">
        <f t="shared" si="21"/>
        <v>-6214.9453910000011</v>
      </c>
      <c r="D48" s="35">
        <f t="shared" si="21"/>
        <v>-6674.6843140000055</v>
      </c>
      <c r="E48" s="35">
        <f t="shared" si="21"/>
        <v>0</v>
      </c>
      <c r="F48" s="35">
        <f t="shared" si="21"/>
        <v>0</v>
      </c>
      <c r="G48" s="35">
        <f t="shared" si="21"/>
        <v>0</v>
      </c>
      <c r="H48" s="35">
        <f t="shared" si="21"/>
        <v>0</v>
      </c>
      <c r="I48" s="35">
        <f t="shared" si="21"/>
        <v>0</v>
      </c>
      <c r="J48" s="35">
        <f t="shared" si="21"/>
        <v>0</v>
      </c>
      <c r="K48" s="35">
        <f t="shared" si="21"/>
        <v>0</v>
      </c>
      <c r="L48" s="35">
        <f t="shared" si="21"/>
        <v>0</v>
      </c>
      <c r="M48" s="35">
        <f t="shared" si="21"/>
        <v>0</v>
      </c>
      <c r="N48" s="35">
        <f t="shared" si="21"/>
        <v>-19937.679780000006</v>
      </c>
    </row>
    <row r="49" spans="1:14" s="6" customFormat="1" x14ac:dyDescent="0.2">
      <c r="A49" s="34" t="s">
        <v>158</v>
      </c>
      <c r="B49" s="35">
        <f t="shared" ref="B49:N49" si="22">-B28</f>
        <v>-6011.1948999999986</v>
      </c>
      <c r="C49" s="35">
        <f t="shared" si="22"/>
        <v>-5303.8621480000011</v>
      </c>
      <c r="D49" s="35">
        <f t="shared" si="22"/>
        <v>-5702.8040790000059</v>
      </c>
      <c r="E49" s="35">
        <f t="shared" si="22"/>
        <v>0</v>
      </c>
      <c r="F49" s="35">
        <f t="shared" si="22"/>
        <v>0</v>
      </c>
      <c r="G49" s="35">
        <f t="shared" si="22"/>
        <v>0</v>
      </c>
      <c r="H49" s="35">
        <f t="shared" si="22"/>
        <v>0</v>
      </c>
      <c r="I49" s="35">
        <f t="shared" si="22"/>
        <v>0</v>
      </c>
      <c r="J49" s="35">
        <f t="shared" si="22"/>
        <v>0</v>
      </c>
      <c r="K49" s="35">
        <f t="shared" si="22"/>
        <v>0</v>
      </c>
      <c r="L49" s="35">
        <f t="shared" si="22"/>
        <v>0</v>
      </c>
      <c r="M49" s="35">
        <f t="shared" si="22"/>
        <v>0</v>
      </c>
      <c r="N49" s="35">
        <f t="shared" si="22"/>
        <v>-17017.861127000004</v>
      </c>
    </row>
    <row r="50" spans="1:14" s="6" customForma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 x14ac:dyDescent="0.2">
      <c r="B52" s="50"/>
    </row>
    <row r="53" spans="1:14" x14ac:dyDescent="0.2">
      <c r="B53" s="50"/>
    </row>
    <row r="54" spans="1:14" x14ac:dyDescent="0.2">
      <c r="B54" s="50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conditionalFormatting sqref="B5:D29">
    <cfRule type="expression" dxfId="29" priority="4">
      <formula>SEARCH($B$3,$N$1)</formula>
    </cfRule>
  </conditionalFormatting>
  <conditionalFormatting sqref="B5:G29">
    <cfRule type="expression" dxfId="28" priority="3">
      <formula>SEARCH($E$3,$N$1)</formula>
    </cfRule>
  </conditionalFormatting>
  <conditionalFormatting sqref="B5:J29">
    <cfRule type="expression" dxfId="27" priority="2">
      <formula>SEARCH($H$3,$N$1)</formula>
    </cfRule>
  </conditionalFormatting>
  <conditionalFormatting sqref="B5:M29">
    <cfRule type="expression" dxfId="2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 x14ac:dyDescent="0.3">
      <c r="A1" s="220" t="s">
        <v>398</v>
      </c>
      <c r="P1" s="218" t="str">
        <f>'3.1'!N1</f>
        <v>I. čtvrtletí 2022</v>
      </c>
    </row>
    <row r="2" spans="1:17" ht="18" x14ac:dyDescent="0.25">
      <c r="A2" s="255" t="s">
        <v>399</v>
      </c>
    </row>
    <row r="3" spans="1:17" ht="6" customHeight="1" x14ac:dyDescent="0.2"/>
    <row r="4" spans="1:17" ht="12" customHeight="1" x14ac:dyDescent="0.2">
      <c r="A4" s="499" t="str">
        <f>'3.1'!A4</f>
        <v>2022</v>
      </c>
      <c r="B4" s="502" t="s">
        <v>19</v>
      </c>
      <c r="C4" s="502"/>
      <c r="D4" s="503"/>
      <c r="E4" s="506" t="s">
        <v>193</v>
      </c>
      <c r="F4" s="502"/>
      <c r="G4" s="503"/>
      <c r="H4" s="506" t="s">
        <v>195</v>
      </c>
      <c r="I4" s="502"/>
      <c r="J4" s="503"/>
      <c r="K4" s="506" t="s">
        <v>6</v>
      </c>
      <c r="L4" s="502"/>
      <c r="M4" s="503"/>
      <c r="N4" s="491" t="s">
        <v>206</v>
      </c>
      <c r="O4" s="491"/>
      <c r="P4" s="491"/>
      <c r="Q4" s="22"/>
    </row>
    <row r="5" spans="1:17" ht="14.1" customHeight="1" x14ac:dyDescent="0.2">
      <c r="A5" s="500"/>
      <c r="B5" s="504" t="s">
        <v>227</v>
      </c>
      <c r="C5" s="504"/>
      <c r="D5" s="505"/>
      <c r="E5" s="504" t="s">
        <v>227</v>
      </c>
      <c r="F5" s="504"/>
      <c r="G5" s="505"/>
      <c r="H5" s="504" t="s">
        <v>227</v>
      </c>
      <c r="I5" s="504"/>
      <c r="J5" s="505"/>
      <c r="K5" s="504" t="s">
        <v>227</v>
      </c>
      <c r="L5" s="504"/>
      <c r="M5" s="505"/>
      <c r="N5" s="492" t="s">
        <v>232</v>
      </c>
      <c r="O5" s="492"/>
      <c r="P5" s="492"/>
      <c r="Q5" s="22"/>
    </row>
    <row r="6" spans="1:17" x14ac:dyDescent="0.2">
      <c r="A6" s="501"/>
      <c r="B6" s="439" t="s">
        <v>60</v>
      </c>
      <c r="C6" s="226" t="s">
        <v>61</v>
      </c>
      <c r="D6" s="260" t="s">
        <v>62</v>
      </c>
      <c r="E6" s="256" t="s">
        <v>60</v>
      </c>
      <c r="F6" s="226" t="s">
        <v>61</v>
      </c>
      <c r="G6" s="260" t="s">
        <v>62</v>
      </c>
      <c r="H6" s="256" t="s">
        <v>60</v>
      </c>
      <c r="I6" s="226" t="s">
        <v>61</v>
      </c>
      <c r="J6" s="260" t="s">
        <v>62</v>
      </c>
      <c r="K6" s="256" t="s">
        <v>60</v>
      </c>
      <c r="L6" s="226" t="s">
        <v>61</v>
      </c>
      <c r="M6" s="260" t="s">
        <v>62</v>
      </c>
      <c r="N6" s="254" t="s">
        <v>60</v>
      </c>
      <c r="O6" s="254" t="s">
        <v>61</v>
      </c>
      <c r="P6" s="254" t="s">
        <v>62</v>
      </c>
      <c r="Q6" s="22"/>
    </row>
    <row r="7" spans="1:17" ht="12.75" customHeight="1" x14ac:dyDescent="0.2">
      <c r="A7" s="493" t="s">
        <v>0</v>
      </c>
      <c r="B7" s="495">
        <f>SUM(B8:D8)</f>
        <v>8054.8784599999999</v>
      </c>
      <c r="C7" s="496"/>
      <c r="D7" s="497"/>
      <c r="E7" s="495">
        <f>SUM(E8:G8)</f>
        <v>425.96355</v>
      </c>
      <c r="F7" s="496"/>
      <c r="G7" s="497"/>
      <c r="H7" s="495">
        <f>SUM(H8:J8)</f>
        <v>1.1625700000000001</v>
      </c>
      <c r="I7" s="496"/>
      <c r="J7" s="497"/>
      <c r="K7" s="495">
        <f>SUM(K8:M8)</f>
        <v>7628.9149099999995</v>
      </c>
      <c r="L7" s="496"/>
      <c r="M7" s="497"/>
      <c r="N7" s="490">
        <f>P8</f>
        <v>4290</v>
      </c>
      <c r="O7" s="490"/>
      <c r="P7" s="490"/>
      <c r="Q7" s="22"/>
    </row>
    <row r="8" spans="1:17" s="110" customFormat="1" ht="15" customHeight="1" x14ac:dyDescent="0.2">
      <c r="A8" s="498"/>
      <c r="B8" s="257">
        <v>2743.45759</v>
      </c>
      <c r="C8" s="252">
        <v>2571.2223300000001</v>
      </c>
      <c r="D8" s="261">
        <v>2740.1985399999999</v>
      </c>
      <c r="E8" s="257">
        <v>143.38987</v>
      </c>
      <c r="F8" s="252">
        <v>138.90194</v>
      </c>
      <c r="G8" s="261">
        <v>143.67174</v>
      </c>
      <c r="H8" s="257">
        <v>0.44406000000000001</v>
      </c>
      <c r="I8" s="252">
        <v>0.34939999999999999</v>
      </c>
      <c r="J8" s="261">
        <v>0.36910999999999999</v>
      </c>
      <c r="K8" s="257">
        <v>2600.06772</v>
      </c>
      <c r="L8" s="252">
        <v>2432.3203899999999</v>
      </c>
      <c r="M8" s="261">
        <v>2596.5267999999996</v>
      </c>
      <c r="N8" s="253">
        <v>4290</v>
      </c>
      <c r="O8" s="253">
        <v>4290</v>
      </c>
      <c r="P8" s="253">
        <v>4290</v>
      </c>
      <c r="Q8" s="98"/>
    </row>
    <row r="9" spans="1:17" s="110" customFormat="1" ht="15" customHeight="1" x14ac:dyDescent="0.2">
      <c r="A9" s="493" t="s">
        <v>15</v>
      </c>
      <c r="B9" s="495">
        <f>SUM(B10:D10)</f>
        <v>11663.034553000003</v>
      </c>
      <c r="C9" s="496"/>
      <c r="D9" s="497"/>
      <c r="E9" s="495">
        <f>SUM(E10:G10)</f>
        <v>1037.9346239999998</v>
      </c>
      <c r="F9" s="496"/>
      <c r="G9" s="497"/>
      <c r="H9" s="495">
        <f>SUM(H10:J10)</f>
        <v>320.23715799999997</v>
      </c>
      <c r="I9" s="496"/>
      <c r="J9" s="497"/>
      <c r="K9" s="495">
        <f>SUM(K10:M10)</f>
        <v>10625.099929000004</v>
      </c>
      <c r="L9" s="496"/>
      <c r="M9" s="497"/>
      <c r="N9" s="490">
        <f>P10</f>
        <v>9557.7770000000019</v>
      </c>
      <c r="O9" s="490"/>
      <c r="P9" s="490"/>
      <c r="Q9" s="98"/>
    </row>
    <row r="10" spans="1:17" s="110" customFormat="1" ht="15" customHeight="1" x14ac:dyDescent="0.2">
      <c r="A10" s="494"/>
      <c r="B10" s="257">
        <f t="shared" ref="B10:M10" si="0">SUM(B11:B22)</f>
        <v>4203.9870220000021</v>
      </c>
      <c r="C10" s="252">
        <f t="shared" si="0"/>
        <v>3372.2601099999997</v>
      </c>
      <c r="D10" s="261">
        <f t="shared" si="0"/>
        <v>4086.7874210000009</v>
      </c>
      <c r="E10" s="257">
        <f t="shared" si="0"/>
        <v>367.68987099999987</v>
      </c>
      <c r="F10" s="252">
        <f t="shared" si="0"/>
        <v>306.57973599999991</v>
      </c>
      <c r="G10" s="261">
        <f t="shared" si="0"/>
        <v>363.66501699999998</v>
      </c>
      <c r="H10" s="257">
        <f t="shared" si="0"/>
        <v>115.28967799999999</v>
      </c>
      <c r="I10" s="252">
        <f t="shared" si="0"/>
        <v>101.474735</v>
      </c>
      <c r="J10" s="261">
        <f t="shared" si="0"/>
        <v>103.47274499999997</v>
      </c>
      <c r="K10" s="257">
        <f t="shared" si="0"/>
        <v>3836.297151000002</v>
      </c>
      <c r="L10" s="252">
        <f t="shared" si="0"/>
        <v>3065.6803739999996</v>
      </c>
      <c r="M10" s="261">
        <f t="shared" si="0"/>
        <v>3723.1224040000016</v>
      </c>
      <c r="N10" s="253">
        <v>9557.7770000000019</v>
      </c>
      <c r="O10" s="253">
        <v>9557.7770000000019</v>
      </c>
      <c r="P10" s="253">
        <v>9557.7770000000019</v>
      </c>
      <c r="Q10" s="98"/>
    </row>
    <row r="11" spans="1:17" ht="12" customHeight="1" x14ac:dyDescent="0.2">
      <c r="A11" s="223" t="s">
        <v>150</v>
      </c>
      <c r="B11" s="258">
        <v>227.49763099999993</v>
      </c>
      <c r="C11" s="23">
        <v>226.76813999999993</v>
      </c>
      <c r="D11" s="262">
        <v>253.17644200000004</v>
      </c>
      <c r="E11" s="258">
        <v>16.040432999999997</v>
      </c>
      <c r="F11" s="23">
        <v>17.801925999999998</v>
      </c>
      <c r="G11" s="262">
        <v>18.874239000000003</v>
      </c>
      <c r="H11" s="258">
        <v>8.9958400000000012</v>
      </c>
      <c r="I11" s="23">
        <v>8.8455199999999987</v>
      </c>
      <c r="J11" s="262">
        <v>9.4177910000000029</v>
      </c>
      <c r="K11" s="258">
        <v>211.45719799999992</v>
      </c>
      <c r="L11" s="23">
        <v>208.96621399999992</v>
      </c>
      <c r="M11" s="262">
        <v>234.30220300000002</v>
      </c>
      <c r="N11" s="23"/>
      <c r="O11" s="23"/>
      <c r="P11" s="23"/>
      <c r="Q11" s="22"/>
    </row>
    <row r="12" spans="1:17" ht="12" customHeight="1" x14ac:dyDescent="0.2">
      <c r="A12" s="223" t="s">
        <v>149</v>
      </c>
      <c r="B12" s="258">
        <v>0.98514999999999997</v>
      </c>
      <c r="C12" s="23">
        <v>0.86978999999999995</v>
      </c>
      <c r="D12" s="262">
        <v>0.90754000000000001</v>
      </c>
      <c r="E12" s="258">
        <v>4.7795000000000004E-2</v>
      </c>
      <c r="F12" s="23">
        <v>3.3309999999999999E-2</v>
      </c>
      <c r="G12" s="262">
        <v>3.3729999999999996E-2</v>
      </c>
      <c r="H12" s="258">
        <v>8.022E-2</v>
      </c>
      <c r="I12" s="23">
        <v>8.4260000000000002E-2</v>
      </c>
      <c r="J12" s="262">
        <v>9.2090000000000005E-2</v>
      </c>
      <c r="K12" s="258">
        <v>0.93735499999999994</v>
      </c>
      <c r="L12" s="23">
        <v>0.83648</v>
      </c>
      <c r="M12" s="262">
        <v>0.87380999999999998</v>
      </c>
      <c r="N12" s="23"/>
      <c r="O12" s="23"/>
      <c r="P12" s="23"/>
      <c r="Q12" s="22"/>
    </row>
    <row r="13" spans="1:17" ht="12" customHeight="1" x14ac:dyDescent="0.2">
      <c r="A13" s="223" t="s">
        <v>148</v>
      </c>
      <c r="B13" s="258">
        <v>290.47679599999998</v>
      </c>
      <c r="C13" s="23">
        <v>167.46193</v>
      </c>
      <c r="D13" s="262">
        <v>234.57255600000008</v>
      </c>
      <c r="E13" s="258">
        <v>19.048967000000005</v>
      </c>
      <c r="F13" s="23">
        <v>11.247691999999997</v>
      </c>
      <c r="G13" s="262">
        <v>16.204890000000002</v>
      </c>
      <c r="H13" s="258">
        <v>20.089102</v>
      </c>
      <c r="I13" s="23">
        <v>16.617456999999998</v>
      </c>
      <c r="J13" s="262">
        <v>17.242956999999993</v>
      </c>
      <c r="K13" s="258">
        <v>271.42782899999997</v>
      </c>
      <c r="L13" s="23">
        <v>156.21423799999999</v>
      </c>
      <c r="M13" s="262">
        <v>218.36766600000007</v>
      </c>
      <c r="N13" s="23"/>
      <c r="O13" s="23"/>
      <c r="P13" s="23"/>
      <c r="Q13" s="22"/>
    </row>
    <row r="14" spans="1:17" ht="12" customHeight="1" x14ac:dyDescent="0.2">
      <c r="A14" s="223" t="s">
        <v>147</v>
      </c>
      <c r="B14" s="258">
        <v>3510.1179850000021</v>
      </c>
      <c r="C14" s="23">
        <v>2824.175835</v>
      </c>
      <c r="D14" s="262">
        <v>3449.2574850000015</v>
      </c>
      <c r="E14" s="258">
        <v>320.30205699999993</v>
      </c>
      <c r="F14" s="23">
        <v>266.84017699999998</v>
      </c>
      <c r="G14" s="262">
        <v>318.56416200000001</v>
      </c>
      <c r="H14" s="258">
        <v>70.493049999999997</v>
      </c>
      <c r="I14" s="23">
        <v>60.220871999999979</v>
      </c>
      <c r="J14" s="262">
        <v>62.007557999999982</v>
      </c>
      <c r="K14" s="258">
        <v>3189.8159280000023</v>
      </c>
      <c r="L14" s="23">
        <v>2557.335658</v>
      </c>
      <c r="M14" s="262">
        <v>3130.6933230000013</v>
      </c>
      <c r="N14" s="23"/>
      <c r="O14" s="23"/>
      <c r="P14" s="23"/>
      <c r="Q14" s="22"/>
    </row>
    <row r="15" spans="1:17" ht="12" customHeight="1" x14ac:dyDescent="0.2">
      <c r="A15" s="223" t="s">
        <v>146</v>
      </c>
      <c r="B15" s="258">
        <v>0</v>
      </c>
      <c r="C15" s="23">
        <v>0</v>
      </c>
      <c r="D15" s="262">
        <v>0</v>
      </c>
      <c r="E15" s="258">
        <v>0</v>
      </c>
      <c r="F15" s="23">
        <v>0</v>
      </c>
      <c r="G15" s="262">
        <v>0</v>
      </c>
      <c r="H15" s="258">
        <v>0</v>
      </c>
      <c r="I15" s="23">
        <v>0</v>
      </c>
      <c r="J15" s="262">
        <v>0</v>
      </c>
      <c r="K15" s="258">
        <v>0</v>
      </c>
      <c r="L15" s="23">
        <v>0</v>
      </c>
      <c r="M15" s="262">
        <v>0</v>
      </c>
      <c r="N15" s="23"/>
      <c r="O15" s="23"/>
      <c r="P15" s="23"/>
      <c r="Q15" s="22"/>
    </row>
    <row r="16" spans="1:17" ht="12" customHeight="1" x14ac:dyDescent="0.2">
      <c r="A16" s="223" t="s">
        <v>145</v>
      </c>
      <c r="B16" s="258">
        <v>6.684429999999999</v>
      </c>
      <c r="C16" s="23">
        <v>6.4540610000000003</v>
      </c>
      <c r="D16" s="262">
        <v>6.9729849999999995</v>
      </c>
      <c r="E16" s="258">
        <v>0.85564600000000002</v>
      </c>
      <c r="F16" s="23">
        <v>0.81453400000000009</v>
      </c>
      <c r="G16" s="262">
        <v>0.84548200000000007</v>
      </c>
      <c r="H16" s="258">
        <v>0.45912599999999998</v>
      </c>
      <c r="I16" s="23">
        <v>0.41705699999999996</v>
      </c>
      <c r="J16" s="262">
        <v>0.49570900000000001</v>
      </c>
      <c r="K16" s="258">
        <v>5.8287839999999989</v>
      </c>
      <c r="L16" s="23">
        <v>5.6395270000000002</v>
      </c>
      <c r="M16" s="262">
        <v>6.127502999999999</v>
      </c>
      <c r="N16" s="23"/>
      <c r="O16" s="23"/>
      <c r="P16" s="23"/>
      <c r="Q16" s="22"/>
    </row>
    <row r="17" spans="1:17" ht="12" customHeight="1" x14ac:dyDescent="0.2">
      <c r="A17" s="223" t="s">
        <v>144</v>
      </c>
      <c r="B17" s="258">
        <v>2.103939</v>
      </c>
      <c r="C17" s="23">
        <v>1.7214090000000002</v>
      </c>
      <c r="D17" s="262">
        <v>1.528</v>
      </c>
      <c r="E17" s="258">
        <v>3.5864999999999994E-2</v>
      </c>
      <c r="F17" s="23">
        <v>5.9146999999999998E-2</v>
      </c>
      <c r="G17" s="262">
        <v>5.0000000000000001E-3</v>
      </c>
      <c r="H17" s="258">
        <v>0.216784</v>
      </c>
      <c r="I17" s="23">
        <v>0.1444</v>
      </c>
      <c r="J17" s="262">
        <v>0.121</v>
      </c>
      <c r="K17" s="258">
        <v>2.0680740000000002</v>
      </c>
      <c r="L17" s="23">
        <v>1.6622620000000001</v>
      </c>
      <c r="M17" s="262">
        <v>1.5230000000000001</v>
      </c>
      <c r="N17" s="23"/>
      <c r="O17" s="23"/>
      <c r="P17" s="23"/>
      <c r="Q17" s="22"/>
    </row>
    <row r="18" spans="1:17" ht="12" customHeight="1" x14ac:dyDescent="0.2">
      <c r="A18" s="223" t="s">
        <v>143</v>
      </c>
      <c r="B18" s="258">
        <v>19.606988000000001</v>
      </c>
      <c r="C18" s="23">
        <v>18.787723</v>
      </c>
      <c r="D18" s="262">
        <v>21.265716000000001</v>
      </c>
      <c r="E18" s="258">
        <v>2.3232229999999996</v>
      </c>
      <c r="F18" s="23">
        <v>2.1917140000000002</v>
      </c>
      <c r="G18" s="262">
        <v>2.2035049999999998</v>
      </c>
      <c r="H18" s="258">
        <v>3.4143189999999999</v>
      </c>
      <c r="I18" s="23">
        <v>2.713352</v>
      </c>
      <c r="J18" s="262">
        <v>2.760529</v>
      </c>
      <c r="K18" s="258">
        <v>17.283765000000002</v>
      </c>
      <c r="L18" s="23">
        <v>16.596008999999999</v>
      </c>
      <c r="M18" s="262">
        <v>19.062211000000001</v>
      </c>
      <c r="N18" s="23"/>
      <c r="O18" s="23"/>
      <c r="P18" s="23"/>
      <c r="Q18" s="22"/>
    </row>
    <row r="19" spans="1:17" ht="12" customHeight="1" x14ac:dyDescent="0.2">
      <c r="A19" s="223" t="s">
        <v>142</v>
      </c>
      <c r="B19" s="258">
        <v>75.720732999999996</v>
      </c>
      <c r="C19" s="23">
        <v>68.922648999999993</v>
      </c>
      <c r="D19" s="262">
        <v>62.766148999999999</v>
      </c>
      <c r="E19" s="258">
        <v>6.3245559999999994</v>
      </c>
      <c r="F19" s="23">
        <v>5.4031509999999994</v>
      </c>
      <c r="G19" s="262">
        <v>5.0508260000000007</v>
      </c>
      <c r="H19" s="258">
        <v>6.0876749999999991</v>
      </c>
      <c r="I19" s="23">
        <v>5.6213610000000012</v>
      </c>
      <c r="J19" s="262">
        <v>5.8625569999999998</v>
      </c>
      <c r="K19" s="258">
        <v>69.396176999999994</v>
      </c>
      <c r="L19" s="23">
        <v>63.519497999999992</v>
      </c>
      <c r="M19" s="262">
        <v>57.715322999999998</v>
      </c>
      <c r="N19" s="23"/>
      <c r="O19" s="23"/>
      <c r="P19" s="23"/>
      <c r="Q19" s="22"/>
    </row>
    <row r="20" spans="1:17" ht="12" customHeight="1" x14ac:dyDescent="0.2">
      <c r="A20" s="223" t="s">
        <v>14</v>
      </c>
      <c r="B20" s="258">
        <v>0</v>
      </c>
      <c r="C20" s="23">
        <v>0</v>
      </c>
      <c r="D20" s="262">
        <v>0</v>
      </c>
      <c r="E20" s="258">
        <v>0</v>
      </c>
      <c r="F20" s="23">
        <v>0</v>
      </c>
      <c r="G20" s="262">
        <v>0</v>
      </c>
      <c r="H20" s="258">
        <v>0</v>
      </c>
      <c r="I20" s="23">
        <v>0</v>
      </c>
      <c r="J20" s="262">
        <v>0</v>
      </c>
      <c r="K20" s="258">
        <v>0</v>
      </c>
      <c r="L20" s="23">
        <v>0</v>
      </c>
      <c r="M20" s="262">
        <v>0</v>
      </c>
      <c r="N20" s="23"/>
      <c r="O20" s="23"/>
      <c r="P20" s="23"/>
      <c r="Q20" s="22"/>
    </row>
    <row r="21" spans="1:17" ht="12" customHeight="1" x14ac:dyDescent="0.2">
      <c r="A21" s="223" t="s">
        <v>141</v>
      </c>
      <c r="B21" s="258">
        <v>1.1531390000000001</v>
      </c>
      <c r="C21" s="23">
        <v>0.56463700000000017</v>
      </c>
      <c r="D21" s="262">
        <v>0.77231399999999994</v>
      </c>
      <c r="E21" s="258">
        <v>0.116533</v>
      </c>
      <c r="F21" s="23">
        <v>5.3675E-2</v>
      </c>
      <c r="G21" s="262">
        <v>6.7031000000000007E-2</v>
      </c>
      <c r="H21" s="258">
        <v>4.8823999999999999E-2</v>
      </c>
      <c r="I21" s="23">
        <v>2.5852E-2</v>
      </c>
      <c r="J21" s="262">
        <v>3.0334000000000003E-2</v>
      </c>
      <c r="K21" s="258">
        <v>1.0366060000000001</v>
      </c>
      <c r="L21" s="23">
        <v>0.51096200000000014</v>
      </c>
      <c r="M21" s="262">
        <v>0.70528299999999988</v>
      </c>
      <c r="N21" s="23"/>
      <c r="O21" s="23"/>
      <c r="P21" s="23"/>
      <c r="Q21" s="22"/>
    </row>
    <row r="22" spans="1:17" ht="12" customHeight="1" x14ac:dyDescent="0.2">
      <c r="A22" s="227" t="s">
        <v>140</v>
      </c>
      <c r="B22" s="259">
        <v>69.640231000000014</v>
      </c>
      <c r="C22" s="251">
        <v>56.533935999999997</v>
      </c>
      <c r="D22" s="263">
        <v>55.568234000000011</v>
      </c>
      <c r="E22" s="259">
        <v>2.5947960000000005</v>
      </c>
      <c r="F22" s="251">
        <v>2.1344099999999999</v>
      </c>
      <c r="G22" s="263">
        <v>1.8161519999999998</v>
      </c>
      <c r="H22" s="259">
        <v>5.4047379999999992</v>
      </c>
      <c r="I22" s="251">
        <v>6.7846040000000007</v>
      </c>
      <c r="J22" s="263">
        <v>5.4422199999999989</v>
      </c>
      <c r="K22" s="259">
        <v>67.045435000000012</v>
      </c>
      <c r="L22" s="251">
        <v>54.399525999999994</v>
      </c>
      <c r="M22" s="263">
        <v>53.752082000000009</v>
      </c>
      <c r="N22" s="251"/>
      <c r="O22" s="251"/>
      <c r="P22" s="251"/>
      <c r="Q22" s="22"/>
    </row>
    <row r="23" spans="1:17" s="109" customFormat="1" ht="11.25" x14ac:dyDescent="0.2">
      <c r="P23" s="14"/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 x14ac:dyDescent="0.25">
      <c r="A1" s="255" t="s">
        <v>403</v>
      </c>
      <c r="P1" s="218" t="str">
        <f>'3.1'!N1</f>
        <v>I. čtvrtletí 2022</v>
      </c>
    </row>
    <row r="2" spans="1:17" ht="6" customHeight="1" x14ac:dyDescent="0.2"/>
    <row r="3" spans="1:17" ht="12" customHeight="1" x14ac:dyDescent="0.2">
      <c r="A3" s="513" t="str">
        <f>'3.1'!A4</f>
        <v>2022</v>
      </c>
      <c r="B3" s="515" t="s">
        <v>19</v>
      </c>
      <c r="C3" s="516"/>
      <c r="D3" s="517"/>
      <c r="E3" s="515" t="s">
        <v>193</v>
      </c>
      <c r="F3" s="516"/>
      <c r="G3" s="517"/>
      <c r="H3" s="515" t="s">
        <v>195</v>
      </c>
      <c r="I3" s="516"/>
      <c r="J3" s="517"/>
      <c r="K3" s="515" t="s">
        <v>6</v>
      </c>
      <c r="L3" s="516"/>
      <c r="M3" s="517"/>
      <c r="N3" s="512" t="s">
        <v>206</v>
      </c>
      <c r="O3" s="512"/>
      <c r="P3" s="512"/>
      <c r="Q3" s="22"/>
    </row>
    <row r="4" spans="1:17" ht="14.1" customHeight="1" x14ac:dyDescent="0.2">
      <c r="A4" s="514"/>
      <c r="B4" s="518" t="s">
        <v>227</v>
      </c>
      <c r="C4" s="519"/>
      <c r="D4" s="520"/>
      <c r="E4" s="518" t="s">
        <v>227</v>
      </c>
      <c r="F4" s="519"/>
      <c r="G4" s="520"/>
      <c r="H4" s="518" t="s">
        <v>227</v>
      </c>
      <c r="I4" s="519"/>
      <c r="J4" s="520"/>
      <c r="K4" s="518" t="s">
        <v>227</v>
      </c>
      <c r="L4" s="519"/>
      <c r="M4" s="520"/>
      <c r="N4" s="521" t="s">
        <v>168</v>
      </c>
      <c r="O4" s="521"/>
      <c r="P4" s="521"/>
      <c r="Q4" s="22"/>
    </row>
    <row r="5" spans="1:17" x14ac:dyDescent="0.2">
      <c r="A5" s="514"/>
      <c r="B5" s="389" t="s">
        <v>60</v>
      </c>
      <c r="C5" s="388" t="s">
        <v>61</v>
      </c>
      <c r="D5" s="393" t="s">
        <v>62</v>
      </c>
      <c r="E5" s="389" t="s">
        <v>60</v>
      </c>
      <c r="F5" s="388" t="s">
        <v>61</v>
      </c>
      <c r="G5" s="393" t="s">
        <v>62</v>
      </c>
      <c r="H5" s="389" t="s">
        <v>60</v>
      </c>
      <c r="I5" s="388" t="s">
        <v>61</v>
      </c>
      <c r="J5" s="393" t="s">
        <v>62</v>
      </c>
      <c r="K5" s="389" t="s">
        <v>60</v>
      </c>
      <c r="L5" s="388" t="s">
        <v>61</v>
      </c>
      <c r="M5" s="393" t="s">
        <v>62</v>
      </c>
      <c r="N5" s="437" t="s">
        <v>60</v>
      </c>
      <c r="O5" s="437" t="s">
        <v>61</v>
      </c>
      <c r="P5" s="437" t="s">
        <v>62</v>
      </c>
      <c r="Q5" s="22"/>
    </row>
    <row r="6" spans="1:17" ht="12" customHeight="1" x14ac:dyDescent="0.2">
      <c r="A6" s="508" t="s">
        <v>16</v>
      </c>
      <c r="B6" s="510">
        <f>SUM(B7:D7)</f>
        <v>774.83984799999985</v>
      </c>
      <c r="C6" s="507"/>
      <c r="D6" s="511"/>
      <c r="E6" s="510">
        <f>SUM(E7:G7)</f>
        <v>9.4427140000000005</v>
      </c>
      <c r="F6" s="507"/>
      <c r="G6" s="511"/>
      <c r="H6" s="510">
        <f>SUM(H7:J7)</f>
        <v>2.5467610000000001</v>
      </c>
      <c r="I6" s="507"/>
      <c r="J6" s="511"/>
      <c r="K6" s="510">
        <f>SUM(K7:M7)</f>
        <v>765.39713399999994</v>
      </c>
      <c r="L6" s="507"/>
      <c r="M6" s="511"/>
      <c r="N6" s="507">
        <f>P7</f>
        <v>1363.5</v>
      </c>
      <c r="O6" s="507"/>
      <c r="P6" s="507"/>
      <c r="Q6" s="22"/>
    </row>
    <row r="7" spans="1:17" s="111" customFormat="1" ht="15" customHeight="1" x14ac:dyDescent="0.2">
      <c r="A7" s="509"/>
      <c r="B7" s="274">
        <f t="shared" ref="B7:M7" si="0">SUM(B8:B19)</f>
        <v>311.06208999999996</v>
      </c>
      <c r="C7" s="275">
        <f t="shared" si="0"/>
        <v>150.42146</v>
      </c>
      <c r="D7" s="276">
        <f t="shared" si="0"/>
        <v>313.35629799999998</v>
      </c>
      <c r="E7" s="274">
        <f t="shared" si="0"/>
        <v>3.8870849999999999</v>
      </c>
      <c r="F7" s="275">
        <f t="shared" si="0"/>
        <v>1.6103749999999999</v>
      </c>
      <c r="G7" s="276">
        <f t="shared" si="0"/>
        <v>3.9452540000000003</v>
      </c>
      <c r="H7" s="274">
        <f t="shared" si="0"/>
        <v>0.89435600000000004</v>
      </c>
      <c r="I7" s="275">
        <f t="shared" si="0"/>
        <v>0.81944399999999995</v>
      </c>
      <c r="J7" s="276">
        <f t="shared" si="0"/>
        <v>0.83296100000000006</v>
      </c>
      <c r="K7" s="274">
        <f t="shared" si="0"/>
        <v>307.175005</v>
      </c>
      <c r="L7" s="275">
        <f t="shared" si="0"/>
        <v>148.81108499999999</v>
      </c>
      <c r="M7" s="276">
        <f t="shared" si="0"/>
        <v>309.41104399999995</v>
      </c>
      <c r="N7" s="438">
        <v>1363.5</v>
      </c>
      <c r="O7" s="438">
        <v>1363.5</v>
      </c>
      <c r="P7" s="438">
        <v>1363.5</v>
      </c>
      <c r="Q7" s="18"/>
    </row>
    <row r="8" spans="1:17" ht="12" customHeight="1" x14ac:dyDescent="0.2">
      <c r="A8" s="264" t="s">
        <v>150</v>
      </c>
      <c r="B8" s="271">
        <v>0</v>
      </c>
      <c r="C8" s="7">
        <v>0</v>
      </c>
      <c r="D8" s="268">
        <v>0</v>
      </c>
      <c r="E8" s="271">
        <v>0</v>
      </c>
      <c r="F8" s="7">
        <v>0</v>
      </c>
      <c r="G8" s="268">
        <v>0</v>
      </c>
      <c r="H8" s="271">
        <v>0</v>
      </c>
      <c r="I8" s="7">
        <v>0</v>
      </c>
      <c r="J8" s="268">
        <v>0</v>
      </c>
      <c r="K8" s="271">
        <v>0</v>
      </c>
      <c r="L8" s="7">
        <v>0</v>
      </c>
      <c r="M8" s="268">
        <v>0</v>
      </c>
      <c r="N8" s="7"/>
      <c r="O8" s="7"/>
      <c r="P8" s="7"/>
      <c r="Q8" s="22"/>
    </row>
    <row r="9" spans="1:17" ht="12" customHeight="1" x14ac:dyDescent="0.2">
      <c r="A9" s="264" t="s">
        <v>149</v>
      </c>
      <c r="B9" s="271">
        <v>0</v>
      </c>
      <c r="C9" s="7">
        <v>0</v>
      </c>
      <c r="D9" s="268">
        <v>0</v>
      </c>
      <c r="E9" s="271">
        <v>0</v>
      </c>
      <c r="F9" s="7">
        <v>0</v>
      </c>
      <c r="G9" s="268">
        <v>0</v>
      </c>
      <c r="H9" s="271">
        <v>0</v>
      </c>
      <c r="I9" s="7">
        <v>0</v>
      </c>
      <c r="J9" s="268">
        <v>0</v>
      </c>
      <c r="K9" s="271">
        <v>0</v>
      </c>
      <c r="L9" s="7">
        <v>0</v>
      </c>
      <c r="M9" s="268">
        <v>0</v>
      </c>
      <c r="N9" s="7"/>
      <c r="O9" s="7"/>
      <c r="P9" s="7"/>
      <c r="Q9" s="22"/>
    </row>
    <row r="10" spans="1:17" ht="12" customHeight="1" x14ac:dyDescent="0.2">
      <c r="A10" s="264" t="s">
        <v>148</v>
      </c>
      <c r="B10" s="271">
        <v>0</v>
      </c>
      <c r="C10" s="7">
        <v>0</v>
      </c>
      <c r="D10" s="268">
        <v>0</v>
      </c>
      <c r="E10" s="271">
        <v>0</v>
      </c>
      <c r="F10" s="7">
        <v>0</v>
      </c>
      <c r="G10" s="268">
        <v>0</v>
      </c>
      <c r="H10" s="271">
        <v>0</v>
      </c>
      <c r="I10" s="7">
        <v>0</v>
      </c>
      <c r="J10" s="268">
        <v>0</v>
      </c>
      <c r="K10" s="271">
        <v>0</v>
      </c>
      <c r="L10" s="7">
        <v>0</v>
      </c>
      <c r="M10" s="268">
        <v>0</v>
      </c>
      <c r="N10" s="7"/>
      <c r="O10" s="7"/>
      <c r="P10" s="7"/>
      <c r="Q10" s="22"/>
    </row>
    <row r="11" spans="1:17" ht="12" customHeight="1" x14ac:dyDescent="0.2">
      <c r="A11" s="264" t="s">
        <v>147</v>
      </c>
      <c r="B11" s="271">
        <v>0</v>
      </c>
      <c r="C11" s="7">
        <v>0</v>
      </c>
      <c r="D11" s="268">
        <v>0</v>
      </c>
      <c r="E11" s="271">
        <v>0</v>
      </c>
      <c r="F11" s="7">
        <v>0</v>
      </c>
      <c r="G11" s="268">
        <v>0</v>
      </c>
      <c r="H11" s="271">
        <v>0</v>
      </c>
      <c r="I11" s="7">
        <v>0</v>
      </c>
      <c r="J11" s="268">
        <v>0</v>
      </c>
      <c r="K11" s="271">
        <v>0</v>
      </c>
      <c r="L11" s="7">
        <v>0</v>
      </c>
      <c r="M11" s="268">
        <v>0</v>
      </c>
      <c r="N11" s="7"/>
      <c r="O11" s="7"/>
      <c r="P11" s="7"/>
      <c r="Q11" s="22"/>
    </row>
    <row r="12" spans="1:17" ht="12" customHeight="1" x14ac:dyDescent="0.2">
      <c r="A12" s="264" t="s">
        <v>146</v>
      </c>
      <c r="B12" s="271">
        <v>0</v>
      </c>
      <c r="C12" s="7">
        <v>0</v>
      </c>
      <c r="D12" s="268">
        <v>0</v>
      </c>
      <c r="E12" s="271">
        <v>0</v>
      </c>
      <c r="F12" s="7">
        <v>0</v>
      </c>
      <c r="G12" s="268">
        <v>0</v>
      </c>
      <c r="H12" s="271">
        <v>0</v>
      </c>
      <c r="I12" s="7">
        <v>0</v>
      </c>
      <c r="J12" s="268">
        <v>0</v>
      </c>
      <c r="K12" s="271">
        <v>0</v>
      </c>
      <c r="L12" s="7">
        <v>0</v>
      </c>
      <c r="M12" s="268">
        <v>0</v>
      </c>
      <c r="N12" s="7"/>
      <c r="O12" s="7"/>
      <c r="P12" s="7"/>
      <c r="Q12" s="22"/>
    </row>
    <row r="13" spans="1:17" ht="12" customHeight="1" x14ac:dyDescent="0.2">
      <c r="A13" s="264" t="s">
        <v>145</v>
      </c>
      <c r="B13" s="271">
        <v>0</v>
      </c>
      <c r="C13" s="7">
        <v>0</v>
      </c>
      <c r="D13" s="268">
        <v>0</v>
      </c>
      <c r="E13" s="271">
        <v>0</v>
      </c>
      <c r="F13" s="7">
        <v>0</v>
      </c>
      <c r="G13" s="268">
        <v>0</v>
      </c>
      <c r="H13" s="271">
        <v>0</v>
      </c>
      <c r="I13" s="7">
        <v>0</v>
      </c>
      <c r="J13" s="268">
        <v>0</v>
      </c>
      <c r="K13" s="271">
        <v>0</v>
      </c>
      <c r="L13" s="7">
        <v>0</v>
      </c>
      <c r="M13" s="268">
        <v>0</v>
      </c>
      <c r="N13" s="7"/>
      <c r="O13" s="7"/>
      <c r="P13" s="7"/>
      <c r="Q13" s="22"/>
    </row>
    <row r="14" spans="1:17" ht="12" customHeight="1" x14ac:dyDescent="0.2">
      <c r="A14" s="264" t="s">
        <v>144</v>
      </c>
      <c r="B14" s="271">
        <v>0</v>
      </c>
      <c r="C14" s="7">
        <v>0</v>
      </c>
      <c r="D14" s="268">
        <v>0</v>
      </c>
      <c r="E14" s="271">
        <v>0</v>
      </c>
      <c r="F14" s="7">
        <v>0</v>
      </c>
      <c r="G14" s="268">
        <v>0</v>
      </c>
      <c r="H14" s="271">
        <v>0</v>
      </c>
      <c r="I14" s="7">
        <v>0</v>
      </c>
      <c r="J14" s="268">
        <v>0</v>
      </c>
      <c r="K14" s="271">
        <v>0</v>
      </c>
      <c r="L14" s="7">
        <v>0</v>
      </c>
      <c r="M14" s="268">
        <v>0</v>
      </c>
      <c r="N14" s="7"/>
      <c r="O14" s="7"/>
      <c r="P14" s="7"/>
      <c r="Q14" s="22"/>
    </row>
    <row r="15" spans="1:17" ht="12" customHeight="1" x14ac:dyDescent="0.2">
      <c r="A15" s="264" t="s">
        <v>143</v>
      </c>
      <c r="B15" s="271">
        <v>0</v>
      </c>
      <c r="C15" s="7">
        <v>0</v>
      </c>
      <c r="D15" s="268">
        <v>0</v>
      </c>
      <c r="E15" s="271">
        <v>0</v>
      </c>
      <c r="F15" s="7">
        <v>0</v>
      </c>
      <c r="G15" s="268">
        <v>0</v>
      </c>
      <c r="H15" s="271">
        <v>0</v>
      </c>
      <c r="I15" s="7">
        <v>0</v>
      </c>
      <c r="J15" s="268">
        <v>0</v>
      </c>
      <c r="K15" s="271">
        <v>0</v>
      </c>
      <c r="L15" s="7">
        <v>0</v>
      </c>
      <c r="M15" s="268">
        <v>0</v>
      </c>
      <c r="N15" s="7"/>
      <c r="O15" s="7"/>
      <c r="P15" s="7"/>
      <c r="Q15" s="22"/>
    </row>
    <row r="16" spans="1:17" ht="12" customHeight="1" x14ac:dyDescent="0.2">
      <c r="A16" s="264" t="s">
        <v>142</v>
      </c>
      <c r="B16" s="271">
        <v>0</v>
      </c>
      <c r="C16" s="7">
        <v>0</v>
      </c>
      <c r="D16" s="268">
        <v>0</v>
      </c>
      <c r="E16" s="271">
        <v>0</v>
      </c>
      <c r="F16" s="7">
        <v>0</v>
      </c>
      <c r="G16" s="268">
        <v>0</v>
      </c>
      <c r="H16" s="271">
        <v>0</v>
      </c>
      <c r="I16" s="7">
        <v>0</v>
      </c>
      <c r="J16" s="268">
        <v>0</v>
      </c>
      <c r="K16" s="271">
        <v>0</v>
      </c>
      <c r="L16" s="7">
        <v>0</v>
      </c>
      <c r="M16" s="268">
        <v>0</v>
      </c>
      <c r="N16" s="7"/>
      <c r="O16" s="7"/>
      <c r="P16" s="7"/>
      <c r="Q16" s="22"/>
    </row>
    <row r="17" spans="1:17" ht="12" customHeight="1" x14ac:dyDescent="0.2">
      <c r="A17" s="264" t="s">
        <v>14</v>
      </c>
      <c r="B17" s="271">
        <v>12.760479999999999</v>
      </c>
      <c r="C17" s="7">
        <v>15.97824</v>
      </c>
      <c r="D17" s="268">
        <v>16.875970000000002</v>
      </c>
      <c r="E17" s="271">
        <v>0.30143999999999999</v>
      </c>
      <c r="F17" s="7">
        <v>8.1409999999999996E-2</v>
      </c>
      <c r="G17" s="268">
        <v>9.0010000000000007E-2</v>
      </c>
      <c r="H17" s="271">
        <v>1.4000000000000001E-4</v>
      </c>
      <c r="I17" s="7">
        <v>0</v>
      </c>
      <c r="J17" s="268">
        <v>0</v>
      </c>
      <c r="K17" s="271">
        <v>12.45904</v>
      </c>
      <c r="L17" s="7">
        <v>15.89683</v>
      </c>
      <c r="M17" s="268">
        <v>16.785960000000003</v>
      </c>
      <c r="N17" s="7"/>
      <c r="O17" s="7"/>
      <c r="P17" s="7"/>
      <c r="Q17" s="22"/>
    </row>
    <row r="18" spans="1:17" ht="12" customHeight="1" x14ac:dyDescent="0.2">
      <c r="A18" s="264" t="s">
        <v>141</v>
      </c>
      <c r="B18" s="271">
        <v>0</v>
      </c>
      <c r="C18" s="7">
        <v>0</v>
      </c>
      <c r="D18" s="268">
        <v>0</v>
      </c>
      <c r="E18" s="271">
        <v>0</v>
      </c>
      <c r="F18" s="7">
        <v>0</v>
      </c>
      <c r="G18" s="268">
        <v>0</v>
      </c>
      <c r="H18" s="271">
        <v>0</v>
      </c>
      <c r="I18" s="7">
        <v>0</v>
      </c>
      <c r="J18" s="268">
        <v>0</v>
      </c>
      <c r="K18" s="271">
        <v>0</v>
      </c>
      <c r="L18" s="7">
        <v>0</v>
      </c>
      <c r="M18" s="268">
        <v>0</v>
      </c>
      <c r="N18" s="7"/>
      <c r="O18" s="7"/>
      <c r="P18" s="7"/>
      <c r="Q18" s="22"/>
    </row>
    <row r="19" spans="1:17" ht="12" customHeight="1" x14ac:dyDescent="0.2">
      <c r="A19" s="265" t="s">
        <v>140</v>
      </c>
      <c r="B19" s="272">
        <v>298.30160999999998</v>
      </c>
      <c r="C19" s="267">
        <v>134.44322</v>
      </c>
      <c r="D19" s="269">
        <v>296.48032799999999</v>
      </c>
      <c r="E19" s="272">
        <v>3.585645</v>
      </c>
      <c r="F19" s="267">
        <v>1.5289649999999999</v>
      </c>
      <c r="G19" s="269">
        <v>3.8552440000000003</v>
      </c>
      <c r="H19" s="272">
        <v>0.89421600000000001</v>
      </c>
      <c r="I19" s="267">
        <v>0.81944399999999995</v>
      </c>
      <c r="J19" s="269">
        <v>0.83296100000000006</v>
      </c>
      <c r="K19" s="272">
        <v>294.71596499999998</v>
      </c>
      <c r="L19" s="267">
        <v>132.914255</v>
      </c>
      <c r="M19" s="269">
        <v>292.62508399999996</v>
      </c>
      <c r="N19" s="267"/>
      <c r="O19" s="267"/>
      <c r="P19" s="267"/>
      <c r="Q19" s="22"/>
    </row>
    <row r="20" spans="1:17" ht="12" customHeight="1" x14ac:dyDescent="0.2">
      <c r="A20" s="508" t="s">
        <v>17</v>
      </c>
      <c r="B20" s="510">
        <f>SUM(B21:D21)</f>
        <v>1088.0775630000003</v>
      </c>
      <c r="C20" s="507"/>
      <c r="D20" s="511"/>
      <c r="E20" s="510">
        <f>SUM(E21:G21)</f>
        <v>57.120322999999999</v>
      </c>
      <c r="F20" s="507"/>
      <c r="G20" s="511"/>
      <c r="H20" s="510">
        <f>SUM(H21:J21)</f>
        <v>10.176918999999998</v>
      </c>
      <c r="I20" s="507"/>
      <c r="J20" s="511"/>
      <c r="K20" s="510">
        <f>SUM(K21:M21)</f>
        <v>1030.9572400000002</v>
      </c>
      <c r="L20" s="507"/>
      <c r="M20" s="511"/>
      <c r="N20" s="507">
        <f>P21</f>
        <v>988.99599999999987</v>
      </c>
      <c r="O20" s="507"/>
      <c r="P20" s="507"/>
      <c r="Q20" s="22"/>
    </row>
    <row r="21" spans="1:17" s="111" customFormat="1" ht="15" customHeight="1" x14ac:dyDescent="0.2">
      <c r="A21" s="509"/>
      <c r="B21" s="274">
        <f>SUM(B22:B33)</f>
        <v>377.58115399999997</v>
      </c>
      <c r="C21" s="275">
        <f t="shared" ref="C21:M21" si="1">SUM(C22:C33)</f>
        <v>340.19224299999996</v>
      </c>
      <c r="D21" s="276">
        <f t="shared" si="1"/>
        <v>370.30416600000024</v>
      </c>
      <c r="E21" s="274">
        <f t="shared" si="1"/>
        <v>19.557211000000009</v>
      </c>
      <c r="F21" s="275">
        <f t="shared" si="1"/>
        <v>17.822364999999994</v>
      </c>
      <c r="G21" s="276">
        <f t="shared" si="1"/>
        <v>19.740746999999995</v>
      </c>
      <c r="H21" s="274">
        <f t="shared" si="1"/>
        <v>3.5414349999999981</v>
      </c>
      <c r="I21" s="275">
        <f t="shared" si="1"/>
        <v>3.2000660000000014</v>
      </c>
      <c r="J21" s="276">
        <f t="shared" si="1"/>
        <v>3.4354179999999994</v>
      </c>
      <c r="K21" s="274">
        <f t="shared" si="1"/>
        <v>358.02394299999997</v>
      </c>
      <c r="L21" s="275">
        <f t="shared" si="1"/>
        <v>322.36987799999997</v>
      </c>
      <c r="M21" s="276">
        <f t="shared" si="1"/>
        <v>350.56341900000024</v>
      </c>
      <c r="N21" s="438">
        <v>984.07299999999987</v>
      </c>
      <c r="O21" s="438">
        <v>988.17799999999988</v>
      </c>
      <c r="P21" s="438">
        <v>988.99599999999987</v>
      </c>
      <c r="Q21" s="18"/>
    </row>
    <row r="22" spans="1:17" ht="12" customHeight="1" x14ac:dyDescent="0.2">
      <c r="A22" s="264" t="s">
        <v>150</v>
      </c>
      <c r="B22" s="271">
        <v>0.12747600000000001</v>
      </c>
      <c r="C22" s="7">
        <v>0.13642899999999999</v>
      </c>
      <c r="D22" s="268">
        <v>0.13806400000000002</v>
      </c>
      <c r="E22" s="271">
        <v>3.4330000000000007E-3</v>
      </c>
      <c r="F22" s="7">
        <v>5.9820000000000003E-3</v>
      </c>
      <c r="G22" s="268">
        <v>4.9259999999999998E-3</v>
      </c>
      <c r="H22" s="271">
        <v>0</v>
      </c>
      <c r="I22" s="7">
        <v>0</v>
      </c>
      <c r="J22" s="268">
        <v>0</v>
      </c>
      <c r="K22" s="271">
        <v>0.124043</v>
      </c>
      <c r="L22" s="7">
        <v>0.13044700000000001</v>
      </c>
      <c r="M22" s="268">
        <v>0.13313800000000003</v>
      </c>
      <c r="N22" s="7"/>
      <c r="O22" s="7"/>
      <c r="P22" s="7"/>
      <c r="Q22" s="22"/>
    </row>
    <row r="23" spans="1:17" ht="12" customHeight="1" x14ac:dyDescent="0.2">
      <c r="A23" s="264" t="s">
        <v>149</v>
      </c>
      <c r="B23" s="271">
        <v>225.50965100000005</v>
      </c>
      <c r="C23" s="7">
        <v>203.37124499999999</v>
      </c>
      <c r="D23" s="268">
        <v>225.4321190000002</v>
      </c>
      <c r="E23" s="271">
        <v>15.454248999999999</v>
      </c>
      <c r="F23" s="7">
        <v>14.229264999999991</v>
      </c>
      <c r="G23" s="268">
        <v>15.906723999999993</v>
      </c>
      <c r="H23" s="271">
        <v>1.803869999999999</v>
      </c>
      <c r="I23" s="7">
        <v>1.6648720000000008</v>
      </c>
      <c r="J23" s="268">
        <v>1.8388590000000007</v>
      </c>
      <c r="K23" s="271">
        <v>210.05540200000004</v>
      </c>
      <c r="L23" s="7">
        <v>189.14197999999999</v>
      </c>
      <c r="M23" s="268">
        <v>209.5253950000002</v>
      </c>
      <c r="N23" s="7"/>
      <c r="O23" s="7"/>
      <c r="P23" s="7"/>
      <c r="Q23" s="22"/>
    </row>
    <row r="24" spans="1:17" ht="12" customHeight="1" x14ac:dyDescent="0.2">
      <c r="A24" s="264" t="s">
        <v>148</v>
      </c>
      <c r="B24" s="271">
        <v>0</v>
      </c>
      <c r="C24" s="7">
        <v>0</v>
      </c>
      <c r="D24" s="268">
        <v>0</v>
      </c>
      <c r="E24" s="271">
        <v>0</v>
      </c>
      <c r="F24" s="7">
        <v>0</v>
      </c>
      <c r="G24" s="268">
        <v>0</v>
      </c>
      <c r="H24" s="271">
        <v>0</v>
      </c>
      <c r="I24" s="7">
        <v>0</v>
      </c>
      <c r="J24" s="268">
        <v>0</v>
      </c>
      <c r="K24" s="271">
        <v>0</v>
      </c>
      <c r="L24" s="7">
        <v>0</v>
      </c>
      <c r="M24" s="268">
        <v>0</v>
      </c>
      <c r="N24" s="7"/>
      <c r="O24" s="7"/>
      <c r="P24" s="7"/>
      <c r="Q24" s="22"/>
    </row>
    <row r="25" spans="1:17" ht="12" customHeight="1" x14ac:dyDescent="0.2">
      <c r="A25" s="264" t="s">
        <v>147</v>
      </c>
      <c r="B25" s="271">
        <v>0.34154500000000004</v>
      </c>
      <c r="C25" s="7">
        <v>0.28758600000000001</v>
      </c>
      <c r="D25" s="268">
        <v>0.31841699999999995</v>
      </c>
      <c r="E25" s="271">
        <v>0</v>
      </c>
      <c r="F25" s="7">
        <v>1.9999999999999999E-6</v>
      </c>
      <c r="G25" s="268">
        <v>0</v>
      </c>
      <c r="H25" s="271">
        <v>0</v>
      </c>
      <c r="I25" s="7">
        <v>0</v>
      </c>
      <c r="J25" s="268">
        <v>0</v>
      </c>
      <c r="K25" s="271">
        <v>0.34154500000000004</v>
      </c>
      <c r="L25" s="7">
        <v>0.28758400000000001</v>
      </c>
      <c r="M25" s="268">
        <v>0.31841699999999995</v>
      </c>
      <c r="N25" s="7"/>
      <c r="O25" s="7"/>
      <c r="P25" s="7"/>
      <c r="Q25" s="22"/>
    </row>
    <row r="26" spans="1:17" ht="12" customHeight="1" x14ac:dyDescent="0.2">
      <c r="A26" s="264" t="s">
        <v>146</v>
      </c>
      <c r="B26" s="271">
        <v>0</v>
      </c>
      <c r="C26" s="7">
        <v>0</v>
      </c>
      <c r="D26" s="268">
        <v>0</v>
      </c>
      <c r="E26" s="271">
        <v>0</v>
      </c>
      <c r="F26" s="7">
        <v>0</v>
      </c>
      <c r="G26" s="268">
        <v>0</v>
      </c>
      <c r="H26" s="271">
        <v>0</v>
      </c>
      <c r="I26" s="7">
        <v>0</v>
      </c>
      <c r="J26" s="268">
        <v>0</v>
      </c>
      <c r="K26" s="271">
        <v>0</v>
      </c>
      <c r="L26" s="7">
        <v>0</v>
      </c>
      <c r="M26" s="268">
        <v>0</v>
      </c>
      <c r="N26" s="7"/>
      <c r="O26" s="7"/>
      <c r="P26" s="7"/>
      <c r="Q26" s="22"/>
    </row>
    <row r="27" spans="1:17" ht="12" customHeight="1" x14ac:dyDescent="0.2">
      <c r="A27" s="264" t="s">
        <v>145</v>
      </c>
      <c r="B27" s="271">
        <v>0</v>
      </c>
      <c r="C27" s="7">
        <v>0</v>
      </c>
      <c r="D27" s="268">
        <v>0</v>
      </c>
      <c r="E27" s="271">
        <v>0</v>
      </c>
      <c r="F27" s="7">
        <v>0</v>
      </c>
      <c r="G27" s="268">
        <v>0</v>
      </c>
      <c r="H27" s="271">
        <v>0</v>
      </c>
      <c r="I27" s="7">
        <v>0</v>
      </c>
      <c r="J27" s="268">
        <v>0</v>
      </c>
      <c r="K27" s="271">
        <v>0</v>
      </c>
      <c r="L27" s="7">
        <v>0</v>
      </c>
      <c r="M27" s="268">
        <v>0</v>
      </c>
      <c r="N27" s="7"/>
      <c r="O27" s="7"/>
      <c r="P27" s="7"/>
      <c r="Q27" s="22"/>
    </row>
    <row r="28" spans="1:17" ht="12" customHeight="1" x14ac:dyDescent="0.2">
      <c r="A28" s="264" t="s">
        <v>144</v>
      </c>
      <c r="B28" s="271">
        <v>1.0840000000000001E-3</v>
      </c>
      <c r="C28" s="7">
        <v>6.306E-3</v>
      </c>
      <c r="D28" s="268">
        <v>1.3270000000000001E-3</v>
      </c>
      <c r="E28" s="271">
        <v>0</v>
      </c>
      <c r="F28" s="7">
        <v>2.2209999999999999E-3</v>
      </c>
      <c r="G28" s="268">
        <v>0</v>
      </c>
      <c r="H28" s="271">
        <v>0</v>
      </c>
      <c r="I28" s="7">
        <v>0</v>
      </c>
      <c r="J28" s="268">
        <v>0</v>
      </c>
      <c r="K28" s="271">
        <v>1.0840000000000001E-3</v>
      </c>
      <c r="L28" s="7">
        <v>4.0850000000000001E-3</v>
      </c>
      <c r="M28" s="268">
        <v>1.3270000000000001E-3</v>
      </c>
      <c r="N28" s="7"/>
      <c r="O28" s="7"/>
      <c r="P28" s="7"/>
      <c r="Q28" s="22"/>
    </row>
    <row r="29" spans="1:17" ht="12" customHeight="1" x14ac:dyDescent="0.2">
      <c r="A29" s="264" t="s">
        <v>143</v>
      </c>
      <c r="B29" s="271">
        <v>0</v>
      </c>
      <c r="C29" s="7">
        <v>0</v>
      </c>
      <c r="D29" s="268">
        <v>0</v>
      </c>
      <c r="E29" s="271">
        <v>0</v>
      </c>
      <c r="F29" s="7">
        <v>0</v>
      </c>
      <c r="G29" s="268">
        <v>0</v>
      </c>
      <c r="H29" s="271">
        <v>0</v>
      </c>
      <c r="I29" s="7">
        <v>0</v>
      </c>
      <c r="J29" s="268">
        <v>0</v>
      </c>
      <c r="K29" s="271">
        <v>0</v>
      </c>
      <c r="L29" s="7">
        <v>0</v>
      </c>
      <c r="M29" s="268">
        <v>0</v>
      </c>
      <c r="N29" s="7"/>
      <c r="O29" s="7"/>
      <c r="P29" s="7"/>
      <c r="Q29" s="22"/>
    </row>
    <row r="30" spans="1:17" ht="12" customHeight="1" x14ac:dyDescent="0.2">
      <c r="A30" s="264" t="s">
        <v>142</v>
      </c>
      <c r="B30" s="271">
        <v>20.426822999999999</v>
      </c>
      <c r="C30" s="7">
        <v>19.223697000000001</v>
      </c>
      <c r="D30" s="268">
        <v>20.327424999999998</v>
      </c>
      <c r="E30" s="271">
        <v>0.83758600000000005</v>
      </c>
      <c r="F30" s="7">
        <v>0.77097799999999994</v>
      </c>
      <c r="G30" s="268">
        <v>0.86787099999999995</v>
      </c>
      <c r="H30" s="271">
        <v>1.1128000000000001E-2</v>
      </c>
      <c r="I30" s="7">
        <v>1.0375000000000001E-2</v>
      </c>
      <c r="J30" s="268">
        <v>1.1556999999999998E-2</v>
      </c>
      <c r="K30" s="271">
        <v>19.589236999999997</v>
      </c>
      <c r="L30" s="7">
        <v>18.452719000000002</v>
      </c>
      <c r="M30" s="268">
        <v>19.459553999999997</v>
      </c>
      <c r="N30" s="7"/>
      <c r="O30" s="7"/>
      <c r="P30" s="7"/>
      <c r="Q30" s="22"/>
    </row>
    <row r="31" spans="1:17" ht="12" customHeight="1" x14ac:dyDescent="0.2">
      <c r="A31" s="264" t="s">
        <v>14</v>
      </c>
      <c r="B31" s="271">
        <v>0.48065099999999999</v>
      </c>
      <c r="C31" s="7">
        <v>0.33889999999999998</v>
      </c>
      <c r="D31" s="268">
        <v>0.30769999999999997</v>
      </c>
      <c r="E31" s="271">
        <v>0</v>
      </c>
      <c r="F31" s="7">
        <v>0</v>
      </c>
      <c r="G31" s="268">
        <v>0</v>
      </c>
      <c r="H31" s="271">
        <v>0</v>
      </c>
      <c r="I31" s="7">
        <v>0</v>
      </c>
      <c r="J31" s="268">
        <v>0</v>
      </c>
      <c r="K31" s="271">
        <v>0.48065099999999999</v>
      </c>
      <c r="L31" s="7">
        <v>0.33889999999999998</v>
      </c>
      <c r="M31" s="268">
        <v>0.30769999999999997</v>
      </c>
      <c r="N31" s="7"/>
      <c r="O31" s="7"/>
      <c r="P31" s="7"/>
      <c r="Q31" s="22"/>
    </row>
    <row r="32" spans="1:17" ht="12" customHeight="1" x14ac:dyDescent="0.2">
      <c r="A32" s="264" t="s">
        <v>141</v>
      </c>
      <c r="B32" s="271">
        <v>0.83030900000000019</v>
      </c>
      <c r="C32" s="7">
        <v>0.73942099999999999</v>
      </c>
      <c r="D32" s="268">
        <v>0.80405599999999999</v>
      </c>
      <c r="E32" s="271">
        <v>9.2946000000000015E-2</v>
      </c>
      <c r="F32" s="7">
        <v>8.5344000000000003E-2</v>
      </c>
      <c r="G32" s="268">
        <v>0.10451499999999998</v>
      </c>
      <c r="H32" s="271">
        <v>1.0262E-2</v>
      </c>
      <c r="I32" s="7">
        <v>9.8490000000000001E-3</v>
      </c>
      <c r="J32" s="268">
        <v>1.1228E-2</v>
      </c>
      <c r="K32" s="271">
        <v>0.73736300000000021</v>
      </c>
      <c r="L32" s="7">
        <v>0.65407700000000002</v>
      </c>
      <c r="M32" s="268">
        <v>0.69954099999999997</v>
      </c>
      <c r="N32" s="7"/>
      <c r="O32" s="7"/>
      <c r="P32" s="7"/>
      <c r="Q32" s="22"/>
    </row>
    <row r="33" spans="1:17" ht="12" customHeight="1" x14ac:dyDescent="0.2">
      <c r="A33" s="265" t="s">
        <v>140</v>
      </c>
      <c r="B33" s="273">
        <v>129.86361499999998</v>
      </c>
      <c r="C33" s="266">
        <v>116.08865899999999</v>
      </c>
      <c r="D33" s="270">
        <v>122.975058</v>
      </c>
      <c r="E33" s="273">
        <v>3.1689970000000098</v>
      </c>
      <c r="F33" s="266">
        <v>2.728573000000003</v>
      </c>
      <c r="G33" s="270">
        <v>2.8567110000000029</v>
      </c>
      <c r="H33" s="273">
        <v>1.7161749999999991</v>
      </c>
      <c r="I33" s="266">
        <v>1.5149700000000004</v>
      </c>
      <c r="J33" s="270">
        <v>1.5737739999999985</v>
      </c>
      <c r="K33" s="273">
        <v>126.69461799999998</v>
      </c>
      <c r="L33" s="266">
        <v>113.360086</v>
      </c>
      <c r="M33" s="270">
        <v>120.118347</v>
      </c>
      <c r="N33" s="267"/>
      <c r="O33" s="267"/>
      <c r="P33" s="267"/>
      <c r="Q33" s="22"/>
    </row>
    <row r="34" spans="1:17" s="109" customFormat="1" ht="11.25" x14ac:dyDescent="0.2">
      <c r="P34" s="14"/>
      <c r="Q34" s="15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13</vt:i4>
      </vt:variant>
    </vt:vector>
  </HeadingPairs>
  <TitlesOfParts>
    <vt:vector size="52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'7.2'!Oblast_tisku</vt:lpstr>
      <vt:lpstr>'7.3'!Oblast_tisku</vt:lpstr>
      <vt:lpstr>'7.4'!Oblast_tisku</vt:lpstr>
      <vt:lpstr>'7.5'!Oblast_tisku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2022-07-15T11:13:17Z</cp:lastPrinted>
  <dcterms:created xsi:type="dcterms:W3CDTF">2006-03-02T11:20:40Z</dcterms:created>
  <dcterms:modified xsi:type="dcterms:W3CDTF">2022-07-15T11:31:44Z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